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7.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tables/table17.xml" ContentType="application/vnd.openxmlformats-officedocument.spreadsheetml.table+xml"/>
  <Override PartName="/xl/drawings/drawing13.xml" ContentType="application/vnd.openxmlformats-officedocument.drawing+xml"/>
  <Override PartName="/xl/ctrlProps/ctrlProp22.xml" ContentType="application/vnd.ms-excel.controlproperties+xml"/>
  <Override PartName="/xl/tables/table18.xml" ContentType="application/vnd.openxmlformats-officedocument.spreadsheetml.table+xml"/>
  <Override PartName="/xl/drawings/drawing14.xml" ContentType="application/vnd.openxmlformats-officedocument.drawing+xml"/>
  <Override PartName="/xl/ctrlProps/ctrlProp23.xml" ContentType="application/vnd.ms-excel.controlproperties+xml"/>
  <Override PartName="/xl/tables/table1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0.xml" ContentType="application/vnd.openxmlformats-officedocument.spreadsheetml.table+xml"/>
  <Override PartName="/xl/drawings/drawing15.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16.xml" ContentType="application/vnd.openxmlformats-officedocument.drawing+xml"/>
  <Override PartName="/xl/ctrlProps/ctrlProp25.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drawings/drawing17.xml" ContentType="application/vnd.openxmlformats-officedocument.drawing+xml"/>
  <Override PartName="/xl/tables/table4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updateLinks="neve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TST/ArchPreCheck/"/>
    </mc:Choice>
  </mc:AlternateContent>
  <xr:revisionPtr revIDLastSave="44" documentId="8_{7DCF9930-C80F-44CA-8AD2-18F10799EDAB}" xr6:coauthVersionLast="47" xr6:coauthVersionMax="47" xr10:uidLastSave="{4496CB5D-4D9A-4D23-A832-15AA6FA9673D}"/>
  <bookViews>
    <workbookView xWindow="-108" yWindow="-108" windowWidth="23256" windowHeight="12456" tabRatio="814" xr2:uid="{495B3BA7-DCC0-0D4E-AB29-7029D48A5DCD}"/>
  </bookViews>
  <sheets>
    <sheet name="TMWorkbook" sheetId="32" r:id="rId1"/>
    <sheet name="AppSum" sheetId="25" r:id="rId2"/>
    <sheet name="App to Servers" sheetId="1" r:id="rId3"/>
    <sheet name="LBSum" sheetId="24" r:id="rId4"/>
    <sheet name="BrokenF5s" sheetId="42" r:id="rId5"/>
    <sheet name="ChkVIPs" sheetId="54" r:id="rId6"/>
    <sheet name="Arch Chklst" sheetId="55" r:id="rId7"/>
    <sheet name="MBM Chklst" sheetId="56" state="hidden" r:id="rId8"/>
    <sheet name="IP Assigner" sheetId="5" r:id="rId9"/>
    <sheet name="Dependencies" sheetId="8" r:id="rId10"/>
    <sheet name="Affinities" sheetId="48" r:id="rId11"/>
    <sheet name="DR" sheetId="49" r:id="rId12"/>
    <sheet name="LBSum2" sheetId="46" state="hidden" r:id="rId13"/>
    <sheet name="LBRaw" sheetId="45" state="hidden" r:id="rId14"/>
    <sheet name="Server to LB" sheetId="38" r:id="rId15"/>
    <sheet name="TM" sheetId="10" r:id="rId16"/>
    <sheet name="DNSLookUp" sheetId="30" r:id="rId17"/>
    <sheet name="Applications" sheetId="26" r:id="rId18"/>
    <sheet name="Servers to App" sheetId="29" r:id="rId19"/>
    <sheet name="Segmentation Map" sheetId="15" r:id="rId20"/>
    <sheet name="Zone Lookup" sheetId="17" r:id="rId21"/>
    <sheet name="StgArray" sheetId="44" r:id="rId22"/>
    <sheet name="CS-Stacks" sheetId="39" r:id="rId23"/>
    <sheet name="AppSupStaff" sheetId="41" r:id="rId24"/>
    <sheet name="ArchDecisions" sheetId="52" r:id="rId25"/>
    <sheet name="config" sheetId="13" r:id="rId26"/>
    <sheet name="Clusters" sheetId="37" state="hidden" r:id="rId27"/>
    <sheet name="NAS" sheetId="53" state="hidden" r:id="rId28"/>
    <sheet name="syncconfig" sheetId="34" state="hidden" r:id="rId29"/>
    <sheet name="Info" sheetId="16" r:id="rId30"/>
    <sheet name="AppCodes" sheetId="21" state="hidden" r:id="rId31"/>
    <sheet name="TransitionManager" sheetId="31" state="hidden" r:id="rId32"/>
    <sheet name="WorkbookLists" sheetId="33" r:id="rId33"/>
    <sheet name="Target F5 Devices" sheetId="36" r:id="rId34"/>
    <sheet name="ChangeLog" sheetId="50" r:id="rId35"/>
  </sheets>
  <functionGroups builtInGroupCount="19"/>
  <externalReferences>
    <externalReference r:id="rId36"/>
    <externalReference r:id="rId37"/>
    <externalReference r:id="rId38"/>
  </externalReferences>
  <definedNames>
    <definedName name="___xlfn_COUNTIFS">#N/A</definedName>
    <definedName name="__xlfn_COUNTIFS">#N/A</definedName>
    <definedName name="_xlnm._FilterDatabase" localSheetId="30" hidden="1">AppCodes!$A$1:$F$863</definedName>
    <definedName name="_xlnm._FilterDatabase" localSheetId="17" hidden="1">Applications!#REF!</definedName>
    <definedName name="_xlnm._FilterDatabase" localSheetId="6" hidden="1">'Arch Chklst'!$A$5:$H$54</definedName>
    <definedName name="_xlnm._FilterDatabase" localSheetId="5" hidden="1">ChkVIPs!$A$1:$L$2</definedName>
    <definedName name="_xlnm._FilterDatabase" localSheetId="26" hidden="1">Clusters!$A$1:$B$365</definedName>
    <definedName name="_xlnm._FilterDatabase" localSheetId="13" hidden="1">LBRaw!$A$2:$W$14</definedName>
    <definedName name="_xlnm._FilterDatabase" localSheetId="7" hidden="1">'MBM Chklst'!$A$5:$L$48</definedName>
    <definedName name="_xlnm._FilterDatabase" localSheetId="27" hidden="1">NAS!$A$1:$A$2252</definedName>
    <definedName name="_xlnm._FilterDatabase" localSheetId="18" hidden="1">'Servers to App'!$A$1:$K$2</definedName>
    <definedName name="_xleta.EXP" hidden="1" xlm="1">#NAME?</definedName>
    <definedName name="_xleta.INFO" hidden="1" xlm="1">#NAME?</definedName>
    <definedName name="_xleta.OR" hidden="1" xlm="1">#NAME?</definedName>
    <definedName name="_xleta.TODAY" hidden="1" xlm="1">#NAME?</definedName>
    <definedName name="_xleta.XLOOKUP" hidden="1" xlm="1">#NAME?</definedName>
    <definedName name="_xlpm.ACount" hidden="1" xlm="1">#NAME?</definedName>
    <definedName name="_xlpm.ApCount" hidden="1" xlm="1">#NAME?</definedName>
    <definedName name="_xlpm.AppCount" hidden="1" xlm="1">#NAME?</definedName>
    <definedName name="_xlpm.AppSvrs" hidden="1" xlm="1">#NAME?</definedName>
    <definedName name="_xlpm.byte" hidden="1" xlm="1">#NAME?</definedName>
    <definedName name="_xlpm.CCount" hidden="1" xlm="1">#NAME?</definedName>
    <definedName name="_xlpm.Count" hidden="1" xlm="1">#NAME?</definedName>
    <definedName name="_xlpm.CSCount" hidden="1" xlm="1">#NAME?</definedName>
    <definedName name="_xlpm.CSInfo" hidden="1" xlm="1">#NAME?</definedName>
    <definedName name="_xlpm.DBCount" hidden="1" xlm="1">#NAME?</definedName>
    <definedName name="_xlpm.DCount" hidden="1" xlm="1">#NAME?</definedName>
    <definedName name="_xlpm.DevType" hidden="1" xlm="1">#NAME?</definedName>
    <definedName name="_xlpm.DMCount" hidden="1" xlm="1">#NAME?</definedName>
    <definedName name="_xlpm.DMZCount" hidden="1" xlm="1">#NAME?</definedName>
    <definedName name="_xlpm.domain" hidden="1" xlm="1">#NAME?</definedName>
    <definedName name="_xlpm.F5Count" hidden="1" xlm="1">#NAME?</definedName>
    <definedName name="_xlpm.FCount" hidden="1" xlm="1">#NAME?</definedName>
    <definedName name="_xlpm.Host" hidden="1" xlm="1">#NAME?</definedName>
    <definedName name="_xlpm.indx" hidden="1" xlm="1">#NAME?</definedName>
    <definedName name="_xlpm.ItCount" hidden="1" xlm="1">#NAME?</definedName>
    <definedName name="_xlpm.MENum" hidden="1" xlm="1">#NAME?</definedName>
    <definedName name="_xlpm.msgboxindx" hidden="1" xlm="1">#NAME?</definedName>
    <definedName name="_xlpm.NACount" hidden="1" xlm="1">#NAME?</definedName>
    <definedName name="_xlpm.NATCount" hidden="1" xlm="1">#NAME?</definedName>
    <definedName name="_xlpm.NCount" hidden="1" xlm="1">#NAME?</definedName>
    <definedName name="_xlpm.OS" hidden="1" xlm="1">#NAME?</definedName>
    <definedName name="_xlpm.Plat" hidden="1" xlm="1">#NAME?</definedName>
    <definedName name="_xlpm.Svrs" hidden="1" xlm="1">#NAME?</definedName>
    <definedName name="_xlpm.tier" hidden="1" xlm="1">#NAME?</definedName>
    <definedName name="_xlpm.Ver" hidden="1" xlm="1">#NAME?</definedName>
    <definedName name="_xlpm.VIP" hidden="1" xlm="1">#NAME?</definedName>
    <definedName name="app_view_id">TMWorkbook!$B$6</definedName>
    <definedName name="BundleCode">TMWorkbook!$B$3</definedName>
    <definedName name="cfgBaseTMURL">TransitionManager!$B$2</definedName>
    <definedName name="cfgDBFileName" localSheetId="4">#REF!</definedName>
    <definedName name="cfgDBFileName" localSheetId="5">[1]config!$B$2</definedName>
    <definedName name="cfgDBFileName" localSheetId="13">#REF!</definedName>
    <definedName name="cfgDBFileName" localSheetId="7">[2]config!$B$2</definedName>
    <definedName name="cfgDBFileName">config!$B$2</definedName>
    <definedName name="cfgDefaultUsername">TransitionManager!$B$3</definedName>
    <definedName name="dev_view_id">TMWorkbook!$B$7</definedName>
    <definedName name="list_Applications_0">#REF!</definedName>
    <definedName name="list_Applications_2">#REF!</definedName>
    <definedName name="list_Databases_0">#REF!</definedName>
    <definedName name="list_Databases_2">#REF!</definedName>
    <definedName name="list_Dependencies_3">#REF!</definedName>
    <definedName name="list_Dependencies_4">#REF!</definedName>
    <definedName name="list_Devices_0">#REF!</definedName>
    <definedName name="list_Devices_1">#REF!</definedName>
    <definedName name="list_Devices_2">#REF!</definedName>
    <definedName name="list_Storage_0">#REF!</definedName>
    <definedName name="list_Storage_2">#REF!</definedName>
    <definedName name="MigrationEventCode" localSheetId="4">#REF!</definedName>
    <definedName name="MigrationEventCode" localSheetId="13">#REF!</definedName>
    <definedName name="MigrationEventCode" localSheetId="7">[2]TMWorkbook!$B$2</definedName>
    <definedName name="MigrationEventCode">TMWorkbook!$B$2</definedName>
    <definedName name="project_id">TMWorkbook!$B$5</definedName>
    <definedName name="tblZoneIPLookup">'Zone Lookup'!$I$10:$Q$101</definedName>
    <definedName name="tmpPassword">TransitionManager!$B$4</definedName>
    <definedName name="tmpToken">TransitionManager!$B$5</definedName>
  </definedNames>
  <calcPr calcId="191029"/>
  <pivotCaches>
    <pivotCache cacheId="0" r:id="rId39"/>
    <pivotCache cacheId="1" r:id="rId40"/>
    <pivotCache cacheId="2"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6" i="55" l="1"/>
  <c r="B56" i="5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J2001" i="15"/>
  <c r="J2002" i="15"/>
  <c r="J2003" i="15"/>
  <c r="J2004" i="15"/>
  <c r="J2005" i="15"/>
  <c r="J2006" i="15"/>
  <c r="J2007" i="15"/>
  <c r="J2008" i="15"/>
  <c r="J2009" i="15"/>
  <c r="J2010" i="15"/>
  <c r="J2011" i="15"/>
  <c r="J2012" i="15"/>
  <c r="J2013" i="15"/>
  <c r="J2014" i="15"/>
  <c r="J2015" i="15"/>
  <c r="J2016" i="15"/>
  <c r="J2017" i="15"/>
  <c r="J2018" i="15"/>
  <c r="J2019" i="15"/>
  <c r="J2020" i="15"/>
  <c r="J2021" i="15"/>
  <c r="J2022" i="15"/>
  <c r="J2023" i="15"/>
  <c r="J2024" i="15"/>
  <c r="J2025" i="15"/>
  <c r="J2026" i="15"/>
  <c r="J2027" i="15"/>
  <c r="J2028" i="15"/>
  <c r="J2029" i="15"/>
  <c r="J2030" i="15"/>
  <c r="J2031" i="15"/>
  <c r="J2032" i="15"/>
  <c r="J2033" i="15"/>
  <c r="J2034" i="15"/>
  <c r="J2035" i="15"/>
  <c r="J2036" i="15"/>
  <c r="J2037" i="15"/>
  <c r="J2038" i="15"/>
  <c r="J2039" i="15"/>
  <c r="J2040" i="15"/>
  <c r="J2041" i="15"/>
  <c r="J2042" i="15"/>
  <c r="J2043" i="15"/>
  <c r="J2044" i="15"/>
  <c r="J2045" i="15"/>
  <c r="J2046" i="15"/>
  <c r="J2047" i="15"/>
  <c r="J2048" i="15"/>
  <c r="J2049" i="15"/>
  <c r="J2050" i="15"/>
  <c r="J2051" i="15"/>
  <c r="J2052" i="15"/>
  <c r="J2053" i="15"/>
  <c r="J2054" i="15"/>
  <c r="J2055" i="15"/>
  <c r="J2056" i="15"/>
  <c r="J2057" i="15"/>
  <c r="J2058" i="15"/>
  <c r="J2059" i="15"/>
  <c r="J2060" i="15"/>
  <c r="J2061" i="15"/>
  <c r="J2062" i="15"/>
  <c r="J2063" i="15"/>
  <c r="J2064" i="15"/>
  <c r="J2065" i="15"/>
  <c r="J2066" i="15"/>
  <c r="J2067" i="15"/>
  <c r="J2068" i="15"/>
  <c r="J2069" i="15"/>
  <c r="J2070" i="15"/>
  <c r="J2071" i="15"/>
  <c r="J2072" i="15"/>
  <c r="J2073" i="15"/>
  <c r="J2074" i="15"/>
  <c r="J2075" i="15"/>
  <c r="J2076" i="15"/>
  <c r="J2077" i="15"/>
  <c r="J2078" i="15"/>
  <c r="J2079" i="15"/>
  <c r="J2080" i="15"/>
  <c r="J2081" i="15"/>
  <c r="J2082" i="15"/>
  <c r="J2083" i="15"/>
  <c r="J2084" i="15"/>
  <c r="J2085" i="15"/>
  <c r="J2086" i="15"/>
  <c r="J2087" i="15"/>
  <c r="J2088" i="15"/>
  <c r="J2089" i="15"/>
  <c r="J2090" i="15"/>
  <c r="J2091" i="15"/>
  <c r="J2092" i="15"/>
  <c r="J2093" i="15"/>
  <c r="J2094" i="15"/>
  <c r="J2095" i="15"/>
  <c r="J2096" i="15"/>
  <c r="J2097" i="15"/>
  <c r="J2098" i="15"/>
  <c r="J2099" i="15"/>
  <c r="J2100" i="15"/>
  <c r="J2101" i="15"/>
  <c r="J2102" i="15"/>
  <c r="J2103" i="15"/>
  <c r="J2104" i="15"/>
  <c r="J2105" i="15"/>
  <c r="J2106" i="15"/>
  <c r="J2107" i="15"/>
  <c r="J2108" i="15"/>
  <c r="J2109" i="15"/>
  <c r="J2110" i="15"/>
  <c r="J2111" i="15"/>
  <c r="J2112" i="15"/>
  <c r="J2113" i="15"/>
  <c r="J2114" i="15"/>
  <c r="J2115" i="15"/>
  <c r="J2116" i="15"/>
  <c r="J2117" i="15"/>
  <c r="J2118" i="15"/>
  <c r="J2119" i="15"/>
  <c r="J2120" i="15"/>
  <c r="J2121" i="15"/>
  <c r="J2122" i="15"/>
  <c r="J2123" i="15"/>
  <c r="J2124" i="15"/>
  <c r="J2125" i="15"/>
  <c r="J2126" i="15"/>
  <c r="J2127" i="15"/>
  <c r="J2128" i="15"/>
  <c r="J2129" i="15"/>
  <c r="J2130" i="15"/>
  <c r="J2131" i="15"/>
  <c r="J2132" i="15"/>
  <c r="J2133" i="15"/>
  <c r="J2134" i="15"/>
  <c r="J2135" i="15"/>
  <c r="J2136" i="15"/>
  <c r="J2137" i="15"/>
  <c r="J2138" i="15"/>
  <c r="J2139" i="15"/>
  <c r="J2140" i="15"/>
  <c r="J2141" i="15"/>
  <c r="J2142" i="15"/>
  <c r="J2143" i="15"/>
  <c r="J2144" i="15"/>
  <c r="J2145" i="15"/>
  <c r="J2146" i="15"/>
  <c r="J2147" i="15"/>
  <c r="J2148" i="15"/>
  <c r="J2149" i="15"/>
  <c r="J2150" i="15"/>
  <c r="J2151" i="15"/>
  <c r="J2152" i="15"/>
  <c r="J2153" i="15"/>
  <c r="J2154" i="15"/>
  <c r="J2155" i="15"/>
  <c r="J2156" i="15"/>
  <c r="J2157" i="15"/>
  <c r="J2158" i="15"/>
  <c r="J2159" i="15"/>
  <c r="J2160" i="15"/>
  <c r="J2161" i="15"/>
  <c r="J2162" i="15"/>
  <c r="J2163" i="15"/>
  <c r="J2164" i="15"/>
  <c r="J2165" i="15"/>
  <c r="J2166" i="15"/>
  <c r="J2167" i="15"/>
  <c r="J2168" i="15"/>
  <c r="J2169" i="15"/>
  <c r="J2170" i="15"/>
  <c r="J2171" i="15"/>
  <c r="J2172" i="15"/>
  <c r="J2173" i="15"/>
  <c r="J2174" i="15"/>
  <c r="J2175" i="15"/>
  <c r="J2176" i="15"/>
  <c r="J2177" i="15"/>
  <c r="J2178" i="15"/>
  <c r="J2179" i="15"/>
  <c r="J2180" i="15"/>
  <c r="J2181" i="15"/>
  <c r="J2182" i="15"/>
  <c r="J2183" i="15"/>
  <c r="J2184" i="15"/>
  <c r="J2185" i="15"/>
  <c r="J2186" i="15"/>
  <c r="J2187" i="15"/>
  <c r="J2188" i="15"/>
  <c r="J2189" i="15"/>
  <c r="J2190" i="15"/>
  <c r="J2191" i="15"/>
  <c r="J2192" i="15"/>
  <c r="J2193" i="15"/>
  <c r="J2194" i="15"/>
  <c r="J2195" i="15"/>
  <c r="J2196" i="15"/>
  <c r="J2197" i="15"/>
  <c r="J2198" i="15"/>
  <c r="J2199" i="15"/>
  <c r="J2200" i="15"/>
  <c r="J2201" i="15"/>
  <c r="J2202" i="15"/>
  <c r="J2203" i="15"/>
  <c r="J2204" i="15"/>
  <c r="J2205" i="15"/>
  <c r="J2206" i="15"/>
  <c r="J2207" i="15"/>
  <c r="J2208" i="15"/>
  <c r="J2209" i="15"/>
  <c r="J2210" i="15"/>
  <c r="J2211" i="15"/>
  <c r="J2212" i="15"/>
  <c r="J2213" i="15"/>
  <c r="J2214" i="15"/>
  <c r="J2215" i="15"/>
  <c r="J2216" i="15"/>
  <c r="J2217" i="15"/>
  <c r="J2218" i="15"/>
  <c r="J2219" i="15"/>
  <c r="J2220" i="15"/>
  <c r="J2221" i="15"/>
  <c r="J2222" i="15"/>
  <c r="J2223" i="15"/>
  <c r="J2224" i="15"/>
  <c r="J2225" i="15"/>
  <c r="J2226" i="15"/>
  <c r="J2227" i="15"/>
  <c r="J2228" i="15"/>
  <c r="J2229" i="15"/>
  <c r="J2230" i="15"/>
  <c r="J2231" i="15"/>
  <c r="J2232" i="15"/>
  <c r="J2233" i="15"/>
  <c r="J2234" i="15"/>
  <c r="J2235" i="15"/>
  <c r="J2236" i="15"/>
  <c r="J2237" i="15"/>
  <c r="J2238" i="15"/>
  <c r="J2239" i="15"/>
  <c r="J2240" i="15"/>
  <c r="J2241" i="15"/>
  <c r="J2242" i="15"/>
  <c r="J2243" i="15"/>
  <c r="J2244" i="15"/>
  <c r="J2245" i="15"/>
  <c r="J2246" i="15"/>
  <c r="J2247" i="15"/>
  <c r="J2248" i="15"/>
  <c r="J2249" i="15"/>
  <c r="J2250" i="15"/>
  <c r="J2251" i="15"/>
  <c r="J2252" i="15"/>
  <c r="J2253" i="15"/>
  <c r="J2254" i="15"/>
  <c r="J2255" i="15"/>
  <c r="J2256" i="15"/>
  <c r="J2257" i="15"/>
  <c r="J2258" i="15"/>
  <c r="J2259" i="15"/>
  <c r="J2260" i="15"/>
  <c r="J2261" i="15"/>
  <c r="J2262" i="15"/>
  <c r="J2263" i="15"/>
  <c r="J2264" i="15"/>
  <c r="J2265" i="15"/>
  <c r="J2266" i="15"/>
  <c r="J2267" i="15"/>
  <c r="J2268" i="15"/>
  <c r="J2269" i="15"/>
  <c r="J2270" i="15"/>
  <c r="J2271" i="15"/>
  <c r="J2272" i="15"/>
  <c r="J2273" i="15"/>
  <c r="J2274" i="15"/>
  <c r="J2275" i="15"/>
  <c r="J2276" i="15"/>
  <c r="J2277" i="15"/>
  <c r="J2278" i="15"/>
  <c r="J2279" i="15"/>
  <c r="J2280" i="15"/>
  <c r="J2281" i="15"/>
  <c r="J2282" i="15"/>
  <c r="J2283" i="15"/>
  <c r="J2284" i="15"/>
  <c r="J2285" i="15"/>
  <c r="J2286" i="15"/>
  <c r="J2287" i="15"/>
  <c r="J2288" i="15"/>
  <c r="J2289" i="15"/>
  <c r="J2290" i="15"/>
  <c r="J2291" i="15"/>
  <c r="J2292" i="15"/>
  <c r="J2293" i="15"/>
  <c r="J2294" i="15"/>
  <c r="J2295" i="15"/>
  <c r="J2296" i="15"/>
  <c r="J2297" i="15"/>
  <c r="J2298" i="15"/>
  <c r="J2299" i="15"/>
  <c r="J2300" i="15"/>
  <c r="J2301" i="15"/>
  <c r="J2302" i="15"/>
  <c r="J2303" i="15"/>
  <c r="J2304" i="15"/>
  <c r="J2305" i="15"/>
  <c r="J2306" i="15"/>
  <c r="J2307" i="15"/>
  <c r="J2308" i="15"/>
  <c r="J2309" i="15"/>
  <c r="J2310" i="15"/>
  <c r="J2311" i="15"/>
  <c r="J2312" i="15"/>
  <c r="J2313" i="15"/>
  <c r="J2314" i="15"/>
  <c r="J2315" i="15"/>
  <c r="J2316" i="15"/>
  <c r="J2317" i="15"/>
  <c r="J2318" i="15"/>
  <c r="J2319" i="15"/>
  <c r="J2320" i="15"/>
  <c r="J2321" i="15"/>
  <c r="J2322" i="15"/>
  <c r="J2323" i="15"/>
  <c r="J2324" i="15"/>
  <c r="J2325" i="15"/>
  <c r="J2326" i="15"/>
  <c r="J2327" i="15"/>
  <c r="J2328" i="15"/>
  <c r="J2329" i="15"/>
  <c r="J2330" i="15"/>
  <c r="J2331" i="15"/>
  <c r="J2332" i="15"/>
  <c r="J2333" i="15"/>
  <c r="J2334" i="15"/>
  <c r="J2335" i="15"/>
  <c r="J2336" i="15"/>
  <c r="J2337" i="15"/>
  <c r="J2338" i="15"/>
  <c r="J2339" i="15"/>
  <c r="J2340" i="15"/>
  <c r="J2341" i="15"/>
  <c r="J2342" i="15"/>
  <c r="J2343" i="15"/>
  <c r="J2344" i="15"/>
  <c r="J2345" i="15"/>
  <c r="J2346" i="15"/>
  <c r="J2347" i="15"/>
  <c r="J2348" i="15"/>
  <c r="J2349" i="15"/>
  <c r="J2350" i="15"/>
  <c r="J2351" i="15"/>
  <c r="J2352" i="15"/>
  <c r="J2353" i="15"/>
  <c r="J2354" i="15"/>
  <c r="J2355" i="15"/>
  <c r="J2356" i="15"/>
  <c r="J2357" i="15"/>
  <c r="J2358" i="15"/>
  <c r="J2359" i="15"/>
  <c r="J2360" i="15"/>
  <c r="J2361" i="15"/>
  <c r="J2362" i="15"/>
  <c r="J2363" i="15"/>
  <c r="J2364" i="15"/>
  <c r="J2365" i="15"/>
  <c r="J2366" i="15"/>
  <c r="J2367" i="15"/>
  <c r="J2368" i="15"/>
  <c r="J2369" i="15"/>
  <c r="J2370" i="15"/>
  <c r="J2371" i="15"/>
  <c r="J2372" i="15"/>
  <c r="J2373" i="15"/>
  <c r="J2374" i="15"/>
  <c r="J2375" i="15"/>
  <c r="J2376" i="15"/>
  <c r="J2377" i="15"/>
  <c r="J2378" i="15"/>
  <c r="J2379" i="15"/>
  <c r="J2380" i="15"/>
  <c r="J2381" i="15"/>
  <c r="J2382" i="15"/>
  <c r="J2383" i="15"/>
  <c r="J2384" i="15"/>
  <c r="J2385" i="15"/>
  <c r="J2386" i="15"/>
  <c r="J2387" i="15"/>
  <c r="J2388" i="15"/>
  <c r="J2389" i="15"/>
  <c r="J2390" i="15"/>
  <c r="J2391" i="15"/>
  <c r="J2392" i="15"/>
  <c r="J2393" i="15"/>
  <c r="J2394" i="15"/>
  <c r="J2395" i="15"/>
  <c r="J2396" i="15"/>
  <c r="J2397" i="15"/>
  <c r="J2398" i="15"/>
  <c r="J2399" i="15"/>
  <c r="J2400" i="15"/>
  <c r="J2401" i="15"/>
  <c r="J2402" i="15"/>
  <c r="J2403" i="15"/>
  <c r="J2404" i="15"/>
  <c r="J2405" i="15"/>
  <c r="J2406" i="15"/>
  <c r="J2407" i="15"/>
  <c r="J2408" i="15"/>
  <c r="J2409" i="15"/>
  <c r="J2410" i="15"/>
  <c r="J2411" i="15"/>
  <c r="J2412" i="15"/>
  <c r="J2413" i="15"/>
  <c r="J2414" i="15"/>
  <c r="J2415" i="15"/>
  <c r="J2416" i="15"/>
  <c r="J2417" i="15"/>
  <c r="J2418" i="15"/>
  <c r="J2419" i="15"/>
  <c r="J2420" i="15"/>
  <c r="J2421" i="15"/>
  <c r="J2422" i="15"/>
  <c r="J2423" i="15"/>
  <c r="J2424" i="15"/>
  <c r="J2425" i="15"/>
  <c r="J2426" i="15"/>
  <c r="J2427" i="15"/>
  <c r="J2428" i="15"/>
  <c r="J2429" i="15"/>
  <c r="J2430" i="15"/>
  <c r="J2431" i="15"/>
  <c r="J2432" i="15"/>
  <c r="J2433" i="15"/>
  <c r="J2434" i="15"/>
  <c r="J2435" i="15"/>
  <c r="J2436" i="15"/>
  <c r="J2437" i="15"/>
  <c r="J2438" i="15"/>
  <c r="J2439" i="15"/>
  <c r="J2440" i="15"/>
  <c r="J2441" i="15"/>
  <c r="J2442" i="15"/>
  <c r="J2443" i="15"/>
  <c r="J2444" i="15"/>
  <c r="J2445" i="15"/>
  <c r="J2446" i="15"/>
  <c r="J2447" i="15"/>
  <c r="J2448" i="15"/>
  <c r="J2449" i="15"/>
  <c r="J2450" i="15"/>
  <c r="J2451" i="15"/>
  <c r="J2452" i="15"/>
  <c r="J2453" i="15"/>
  <c r="J2454" i="15"/>
  <c r="J2455" i="15"/>
  <c r="J2456" i="15"/>
  <c r="J2457" i="15"/>
  <c r="J2458" i="15"/>
  <c r="J2459" i="15"/>
  <c r="J2460" i="15"/>
  <c r="J2461" i="15"/>
  <c r="J2462" i="15"/>
  <c r="J2463" i="15"/>
  <c r="J2464" i="15"/>
  <c r="J2465" i="15"/>
  <c r="J2466" i="15"/>
  <c r="J2467" i="15"/>
  <c r="J2468" i="15"/>
  <c r="J2469" i="15"/>
  <c r="J2470" i="15"/>
  <c r="J2471" i="15"/>
  <c r="J2472" i="15"/>
  <c r="J2473" i="15"/>
  <c r="J2474" i="15"/>
  <c r="J2475" i="15"/>
  <c r="J2476" i="15"/>
  <c r="J2477" i="15"/>
  <c r="J2478" i="15"/>
  <c r="J2479" i="15"/>
  <c r="J2480" i="15"/>
  <c r="J2481" i="15"/>
  <c r="J2482" i="15"/>
  <c r="J2483" i="15"/>
  <c r="J2484" i="15"/>
  <c r="J2485" i="15"/>
  <c r="J2486" i="15"/>
  <c r="J2487" i="15"/>
  <c r="J2488" i="15"/>
  <c r="J2489" i="15"/>
  <c r="J2490" i="15"/>
  <c r="J2491" i="15"/>
  <c r="J2492" i="15"/>
  <c r="J2493" i="15"/>
  <c r="J2494" i="15"/>
  <c r="J2495" i="15"/>
  <c r="J2496" i="15"/>
  <c r="J2497" i="15"/>
  <c r="J2498" i="15"/>
  <c r="J2499" i="15"/>
  <c r="J2500" i="15"/>
  <c r="J2501" i="15"/>
  <c r="J2502" i="15"/>
  <c r="J2503" i="15"/>
  <c r="J2504" i="15"/>
  <c r="J2505" i="15"/>
  <c r="J2506" i="15"/>
  <c r="J2507" i="15"/>
  <c r="J2508" i="15"/>
  <c r="J2509" i="15"/>
  <c r="J2510" i="15"/>
  <c r="J2511" i="15"/>
  <c r="J2512" i="15"/>
  <c r="J2513" i="15"/>
  <c r="J2514" i="15"/>
  <c r="J2515" i="15"/>
  <c r="J2516" i="15"/>
  <c r="J2517" i="15"/>
  <c r="J2518" i="15"/>
  <c r="J2519" i="15"/>
  <c r="J2520" i="15"/>
  <c r="J2521" i="15"/>
  <c r="J2522" i="15"/>
  <c r="J2523" i="15"/>
  <c r="J2524" i="15"/>
  <c r="J2525" i="15"/>
  <c r="J2526" i="15"/>
  <c r="J2527" i="15"/>
  <c r="J2528" i="15"/>
  <c r="J2529" i="15"/>
  <c r="J2530" i="15"/>
  <c r="J2531" i="15"/>
  <c r="J2532" i="15"/>
  <c r="J2533" i="15"/>
  <c r="J2534" i="15"/>
  <c r="J2535" i="15"/>
  <c r="J2536" i="15"/>
  <c r="J2537" i="15"/>
  <c r="J2538" i="15"/>
  <c r="J2539" i="15"/>
  <c r="J2540" i="15"/>
  <c r="J2541" i="15"/>
  <c r="J2542" i="15"/>
  <c r="J2543" i="15"/>
  <c r="J2544" i="15"/>
  <c r="J2545" i="15"/>
  <c r="J2546" i="15"/>
  <c r="J2547" i="15"/>
  <c r="J2548" i="15"/>
  <c r="J2549" i="15"/>
  <c r="J2550" i="15"/>
  <c r="J2551" i="15"/>
  <c r="J2552" i="15"/>
  <c r="J2553" i="15"/>
  <c r="J2554" i="15"/>
  <c r="J2555" i="15"/>
  <c r="J2556" i="15"/>
  <c r="J2557" i="15"/>
  <c r="J2558" i="15"/>
  <c r="J2559" i="15"/>
  <c r="J2560" i="15"/>
  <c r="J2561" i="15"/>
  <c r="J2562" i="15"/>
  <c r="J2563" i="15"/>
  <c r="J2564" i="15"/>
  <c r="J2565" i="15"/>
  <c r="J2566" i="15"/>
  <c r="J2567" i="15"/>
  <c r="J2568" i="15"/>
  <c r="J2569" i="15"/>
  <c r="J2570" i="15"/>
  <c r="J2571" i="15"/>
  <c r="J2572" i="15"/>
  <c r="J2573" i="15"/>
  <c r="J2574" i="15"/>
  <c r="J2575" i="15"/>
  <c r="J2576" i="15"/>
  <c r="J2577" i="15"/>
  <c r="J2578" i="15"/>
  <c r="J2579" i="15"/>
  <c r="J2580" i="15"/>
  <c r="J2581" i="15"/>
  <c r="J2582" i="15"/>
  <c r="J2583" i="15"/>
  <c r="J2584" i="15"/>
  <c r="J2585" i="15"/>
  <c r="J2586" i="15"/>
  <c r="J2587" i="15"/>
  <c r="J2588" i="15"/>
  <c r="J2589" i="15"/>
  <c r="J2590" i="15"/>
  <c r="J2591" i="15"/>
  <c r="J2592" i="15"/>
  <c r="J2593" i="15"/>
  <c r="J2594" i="15"/>
  <c r="J2595" i="15"/>
  <c r="J2596" i="15"/>
  <c r="J2597" i="15"/>
  <c r="J2598" i="15"/>
  <c r="J2599" i="15"/>
  <c r="J2600" i="15"/>
  <c r="J2601" i="15"/>
  <c r="J2602" i="15"/>
  <c r="J2603" i="15"/>
  <c r="J2604" i="15"/>
  <c r="J2605" i="15"/>
  <c r="J2606" i="15"/>
  <c r="J2607" i="15"/>
  <c r="J2608" i="15"/>
  <c r="J2609" i="15"/>
  <c r="J2610" i="15"/>
  <c r="J2611" i="15"/>
  <c r="J2612" i="15"/>
  <c r="J2613" i="15"/>
  <c r="J2614" i="15"/>
  <c r="J2615" i="15"/>
  <c r="J2616" i="15"/>
  <c r="J2617" i="15"/>
  <c r="J2618" i="15"/>
  <c r="J2619" i="15"/>
  <c r="J2620" i="15"/>
  <c r="J2621" i="15"/>
  <c r="J2622" i="15"/>
  <c r="J2623" i="15"/>
  <c r="J2624" i="15"/>
  <c r="J2625" i="15"/>
  <c r="J2626" i="15"/>
  <c r="J2627" i="15"/>
  <c r="J2628" i="15"/>
  <c r="J2629" i="15"/>
  <c r="J2630" i="15"/>
  <c r="J2631" i="15"/>
  <c r="J2632" i="15"/>
  <c r="J2633" i="15"/>
  <c r="J2634" i="15"/>
  <c r="J2635" i="15"/>
  <c r="J2636" i="15"/>
  <c r="J2637" i="15"/>
  <c r="J2638" i="15"/>
  <c r="J2639" i="15"/>
  <c r="J2640" i="15"/>
  <c r="J2641" i="15"/>
  <c r="J2642" i="15"/>
  <c r="J2643" i="15"/>
  <c r="J2644" i="15"/>
  <c r="J2645" i="15"/>
  <c r="J2646" i="15"/>
  <c r="J2647" i="15"/>
  <c r="J2648" i="15"/>
  <c r="J2649" i="15"/>
  <c r="J2650" i="15"/>
  <c r="J2651" i="15"/>
  <c r="J2652" i="15"/>
  <c r="J2653" i="15"/>
  <c r="J2654" i="15"/>
  <c r="J2655" i="15"/>
  <c r="J2656" i="15"/>
  <c r="J2657" i="15"/>
  <c r="J2658" i="15"/>
  <c r="J2659" i="15"/>
  <c r="J2660" i="15"/>
  <c r="J2661" i="15"/>
  <c r="J2662" i="15"/>
  <c r="J2663" i="15"/>
  <c r="J2664" i="15"/>
  <c r="J2665" i="15"/>
  <c r="J2666" i="15"/>
  <c r="J2667" i="15"/>
  <c r="J2668" i="15"/>
  <c r="J2669" i="15"/>
  <c r="J2670" i="15"/>
  <c r="J2671" i="15"/>
  <c r="J2672" i="15"/>
  <c r="J2673" i="15"/>
  <c r="J2674" i="15"/>
  <c r="J2675" i="15"/>
  <c r="J2676" i="15"/>
  <c r="J2677" i="15"/>
  <c r="J2678" i="15"/>
  <c r="J2679" i="15"/>
  <c r="J2680" i="15"/>
  <c r="J2681" i="15"/>
  <c r="J2682" i="15"/>
  <c r="J2683" i="15"/>
  <c r="J2684" i="15"/>
  <c r="J2685" i="15"/>
  <c r="J2686" i="15"/>
  <c r="J2687" i="15"/>
  <c r="J2688" i="15"/>
  <c r="J2689" i="15"/>
  <c r="J2690" i="15"/>
  <c r="J2691" i="15"/>
  <c r="J2692" i="15"/>
  <c r="J2693" i="15"/>
  <c r="J2694" i="15"/>
  <c r="J2695" i="15"/>
  <c r="J2696" i="15"/>
  <c r="J2697" i="15"/>
  <c r="J2698" i="15"/>
  <c r="J2699" i="15"/>
  <c r="J2700" i="15"/>
  <c r="J2701" i="15"/>
  <c r="J2702" i="15"/>
  <c r="J2703" i="15"/>
  <c r="J2704" i="15"/>
  <c r="J2705" i="15"/>
  <c r="J2706" i="15"/>
  <c r="J2707" i="15"/>
  <c r="J2708" i="15"/>
  <c r="J2709" i="15"/>
  <c r="J2710" i="15"/>
  <c r="J2711" i="15"/>
  <c r="J2712" i="15"/>
  <c r="J2713" i="15"/>
  <c r="J2714" i="15"/>
  <c r="J2715" i="15"/>
  <c r="J2716" i="15"/>
  <c r="J2717" i="15"/>
  <c r="J2718" i="15"/>
  <c r="J2719" i="15"/>
  <c r="J2720" i="15"/>
  <c r="J2721" i="15"/>
  <c r="J2722" i="15"/>
  <c r="J2723" i="15"/>
  <c r="J2724" i="15"/>
  <c r="J2725" i="15"/>
  <c r="J2726" i="15"/>
  <c r="J2727" i="15"/>
  <c r="J2728" i="15"/>
  <c r="J2729" i="15"/>
  <c r="J2730" i="15"/>
  <c r="J2731" i="15"/>
  <c r="J2732" i="15"/>
  <c r="J2733" i="15"/>
  <c r="J2734" i="15"/>
  <c r="J2735" i="15"/>
  <c r="J2736" i="15"/>
  <c r="J2737" i="15"/>
  <c r="J2738" i="15"/>
  <c r="J2739" i="15"/>
  <c r="J2740" i="15"/>
  <c r="J2741" i="15"/>
  <c r="J2742" i="15"/>
  <c r="J2743" i="15"/>
  <c r="J2744" i="15"/>
  <c r="J2745" i="15"/>
  <c r="J2746" i="15"/>
  <c r="J2747" i="15"/>
  <c r="J2748" i="15"/>
  <c r="J2749" i="15"/>
  <c r="J2750" i="15"/>
  <c r="J2751" i="15"/>
  <c r="J2752" i="15"/>
  <c r="J2753" i="15"/>
  <c r="J2754" i="15"/>
  <c r="J2755" i="15"/>
  <c r="J2756" i="15"/>
  <c r="J2757" i="15"/>
  <c r="J2758" i="15"/>
  <c r="J2759" i="15"/>
  <c r="J2760" i="15"/>
  <c r="J2761" i="15"/>
  <c r="J2762" i="15"/>
  <c r="J2763" i="15"/>
  <c r="J2764" i="15"/>
  <c r="J2765" i="15"/>
  <c r="J2766" i="15"/>
  <c r="J2767" i="15"/>
  <c r="J2768" i="15"/>
  <c r="J2769" i="15"/>
  <c r="J2770" i="15"/>
  <c r="J2771" i="15"/>
  <c r="J2772" i="15"/>
  <c r="J2773" i="15"/>
  <c r="J2774" i="15"/>
  <c r="J2775" i="15"/>
  <c r="J2776" i="15"/>
  <c r="J2777" i="15"/>
  <c r="J2778" i="15"/>
  <c r="J2779" i="15"/>
  <c r="J2780" i="15"/>
  <c r="J2781" i="15"/>
  <c r="J2782" i="15"/>
  <c r="J2783" i="15"/>
  <c r="J2784" i="15"/>
  <c r="J2785" i="15"/>
  <c r="J2786" i="15"/>
  <c r="J2787" i="15"/>
  <c r="J2788" i="15"/>
  <c r="J2789" i="15"/>
  <c r="J2790" i="15"/>
  <c r="J2791" i="15"/>
  <c r="J2792" i="15"/>
  <c r="J2793" i="15"/>
  <c r="J2794" i="15"/>
  <c r="J2795" i="15"/>
  <c r="J2796" i="15"/>
  <c r="J2797" i="15"/>
  <c r="J2798" i="15"/>
  <c r="J2799" i="15"/>
  <c r="J2800" i="15"/>
  <c r="J2801" i="15"/>
  <c r="J2802" i="15"/>
  <c r="J2803" i="15"/>
  <c r="J2804" i="15"/>
  <c r="J2805" i="15"/>
  <c r="J2806" i="15"/>
  <c r="J2807" i="15"/>
  <c r="J2808" i="15"/>
  <c r="J2809" i="15"/>
  <c r="J2810" i="15"/>
  <c r="J2811" i="15"/>
  <c r="J2812" i="15"/>
  <c r="J2813" i="15"/>
  <c r="J2814" i="15"/>
  <c r="J2815" i="15"/>
  <c r="J2816" i="15"/>
  <c r="J2817" i="15"/>
  <c r="J2818" i="15"/>
  <c r="J2819" i="15"/>
  <c r="J2820" i="15"/>
  <c r="J2821" i="15"/>
  <c r="J2822" i="15"/>
  <c r="J2823" i="15"/>
  <c r="J2824" i="15"/>
  <c r="J2825" i="15"/>
  <c r="J2826" i="15"/>
  <c r="J2827" i="15"/>
  <c r="J2828" i="15"/>
  <c r="J2829" i="15"/>
  <c r="J2830" i="15"/>
  <c r="J2831" i="15"/>
  <c r="J2832" i="15"/>
  <c r="J2833" i="15"/>
  <c r="J2834" i="15"/>
  <c r="J2835" i="15"/>
  <c r="J2836" i="15"/>
  <c r="J2837" i="15"/>
  <c r="J2838" i="15"/>
  <c r="J2839" i="15"/>
  <c r="J2840" i="15"/>
  <c r="J2841" i="15"/>
  <c r="J2842" i="15"/>
  <c r="J2843" i="15"/>
  <c r="J2844" i="15"/>
  <c r="J2845" i="15"/>
  <c r="J2846" i="15"/>
  <c r="J2847" i="15"/>
  <c r="J2848" i="15"/>
  <c r="J2849" i="15"/>
  <c r="J2850" i="15"/>
  <c r="J2851" i="15"/>
  <c r="J2852" i="15"/>
  <c r="J2853" i="15"/>
  <c r="J2854" i="15"/>
  <c r="J2855" i="15"/>
  <c r="J2856" i="15"/>
  <c r="J2857" i="15"/>
  <c r="J2858" i="15"/>
  <c r="J2859" i="15"/>
  <c r="J2860" i="15"/>
  <c r="J2861" i="15"/>
  <c r="J2862" i="15"/>
  <c r="J2863" i="15"/>
  <c r="J2864" i="15"/>
  <c r="J2865" i="15"/>
  <c r="J2866" i="15"/>
  <c r="J2867" i="15"/>
  <c r="J2868" i="15"/>
  <c r="J2869" i="15"/>
  <c r="J2870" i="15"/>
  <c r="J2871" i="15"/>
  <c r="J2872" i="15"/>
  <c r="J2873" i="15"/>
  <c r="J2874" i="15"/>
  <c r="J2875" i="15"/>
  <c r="J2876" i="15"/>
  <c r="J2877" i="15"/>
  <c r="J2878" i="15"/>
  <c r="J2879" i="15"/>
  <c r="J2880" i="15"/>
  <c r="J2881" i="15"/>
  <c r="J2882" i="15"/>
  <c r="J2883" i="15"/>
  <c r="J2884" i="15"/>
  <c r="J2885" i="15"/>
  <c r="J2886" i="15"/>
  <c r="J2887" i="15"/>
  <c r="J2888" i="15"/>
  <c r="J2889" i="15"/>
  <c r="J2890" i="15"/>
  <c r="J2891" i="15"/>
  <c r="J2892" i="15"/>
  <c r="J2893" i="15"/>
  <c r="J2894" i="15"/>
  <c r="J2895" i="15"/>
  <c r="J2896" i="15"/>
  <c r="J2897" i="15"/>
  <c r="J2898" i="15"/>
  <c r="J2899" i="15"/>
  <c r="J2900" i="15"/>
  <c r="J2901" i="15"/>
  <c r="J2902" i="15"/>
  <c r="J2903" i="15"/>
  <c r="J2904" i="15"/>
  <c r="J2905" i="15"/>
  <c r="J2906" i="15"/>
  <c r="J2907" i="15"/>
  <c r="J2908" i="15"/>
  <c r="J2909" i="15"/>
  <c r="J2910" i="15"/>
  <c r="J2911" i="15"/>
  <c r="J2912" i="15"/>
  <c r="J2913" i="15"/>
  <c r="J2914" i="15"/>
  <c r="J2915" i="15"/>
  <c r="J2916" i="15"/>
  <c r="J2917" i="15"/>
  <c r="J2918" i="15"/>
  <c r="J2919" i="15"/>
  <c r="J2920" i="15"/>
  <c r="J2921" i="15"/>
  <c r="J2922" i="15"/>
  <c r="J2923" i="15"/>
  <c r="J2924" i="15"/>
  <c r="J2925" i="15"/>
  <c r="J2926" i="15"/>
  <c r="J2927" i="15"/>
  <c r="J2928" i="15"/>
  <c r="J2929" i="15"/>
  <c r="J2930" i="15"/>
  <c r="J2931" i="15"/>
  <c r="J2932" i="15"/>
  <c r="J2933" i="15"/>
  <c r="J2934" i="15"/>
  <c r="J2935" i="15"/>
  <c r="J2936" i="15"/>
  <c r="J2937" i="15"/>
  <c r="J2938" i="15"/>
  <c r="J2939" i="15"/>
  <c r="J2940" i="15"/>
  <c r="J2941" i="15"/>
  <c r="J2942" i="15"/>
  <c r="J2943" i="15"/>
  <c r="J2944" i="15"/>
  <c r="J2945" i="15"/>
  <c r="J2946" i="15"/>
  <c r="J2947" i="15"/>
  <c r="J2948" i="15"/>
  <c r="J2949" i="15"/>
  <c r="J2950" i="15"/>
  <c r="J2951" i="15"/>
  <c r="J2952" i="15"/>
  <c r="J2953" i="15"/>
  <c r="J2954" i="15"/>
  <c r="J2955" i="15"/>
  <c r="J2956" i="15"/>
  <c r="J2957" i="15"/>
  <c r="J2958" i="15"/>
  <c r="J2959" i="15"/>
  <c r="J2960" i="15"/>
  <c r="J2961" i="15"/>
  <c r="J2962" i="15"/>
  <c r="J2963" i="15"/>
  <c r="J2964" i="15"/>
  <c r="J2965" i="15"/>
  <c r="J2966" i="15"/>
  <c r="J2967" i="15"/>
  <c r="J2968" i="15"/>
  <c r="J2969" i="15"/>
  <c r="J2970" i="15"/>
  <c r="J2971" i="15"/>
  <c r="J2972" i="15"/>
  <c r="J2973" i="15"/>
  <c r="J2974" i="15"/>
  <c r="J2975" i="15"/>
  <c r="J2976" i="15"/>
  <c r="J2977" i="15"/>
  <c r="J2978" i="15"/>
  <c r="J2979" i="15"/>
  <c r="J2980" i="15"/>
  <c r="J2981" i="15"/>
  <c r="J2982" i="15"/>
  <c r="J2983" i="15"/>
  <c r="J2984" i="15"/>
  <c r="J2985" i="15"/>
  <c r="J2986" i="15"/>
  <c r="J2987" i="15"/>
  <c r="J2988" i="15"/>
  <c r="J2989" i="15"/>
  <c r="J2990" i="15"/>
  <c r="J2991" i="15"/>
  <c r="J2992" i="15"/>
  <c r="J2993" i="15"/>
  <c r="J2994" i="15"/>
  <c r="J2995" i="15"/>
  <c r="J2996" i="15"/>
  <c r="J2997" i="15"/>
  <c r="J2998" i="15"/>
  <c r="J2999" i="15"/>
  <c r="J3000" i="15"/>
  <c r="J3001" i="15"/>
  <c r="J3002" i="15"/>
  <c r="J3003" i="15"/>
  <c r="J3004" i="15"/>
  <c r="J3005" i="15"/>
  <c r="J3006" i="15"/>
  <c r="J3007" i="15"/>
  <c r="J3008" i="15"/>
  <c r="J3009" i="15"/>
  <c r="J3010" i="15"/>
  <c r="J3011" i="15"/>
  <c r="J3012" i="15"/>
  <c r="J3013" i="15"/>
  <c r="J3014" i="15"/>
  <c r="J3015" i="15"/>
  <c r="J3016" i="15"/>
  <c r="J3017" i="15"/>
  <c r="J3018" i="15"/>
  <c r="J3019" i="15"/>
  <c r="J3020" i="15"/>
  <c r="J3021" i="15"/>
  <c r="J3022" i="15"/>
  <c r="J3023" i="15"/>
  <c r="J3024" i="15"/>
  <c r="J3025" i="15"/>
  <c r="J3026" i="15"/>
  <c r="J3027" i="15"/>
  <c r="J3028" i="15"/>
  <c r="J3029" i="15"/>
  <c r="J3030" i="15"/>
  <c r="J3031" i="15"/>
  <c r="J3032" i="15"/>
  <c r="J3033" i="15"/>
  <c r="J3034" i="15"/>
  <c r="J3035" i="15"/>
  <c r="J3036" i="15"/>
  <c r="J3037" i="15"/>
  <c r="J3038" i="15"/>
  <c r="J3039" i="15"/>
  <c r="J3040" i="15"/>
  <c r="J3041" i="15"/>
  <c r="J3042" i="15"/>
  <c r="J3043" i="15"/>
  <c r="J3044" i="15"/>
  <c r="J3045" i="15"/>
  <c r="J3046" i="15"/>
  <c r="J3047" i="15"/>
  <c r="J3048" i="15"/>
  <c r="J3049" i="15"/>
  <c r="J3050" i="15"/>
  <c r="J3051" i="15"/>
  <c r="J3052" i="15"/>
  <c r="J3053" i="15"/>
  <c r="J3054" i="15"/>
  <c r="J3055" i="15"/>
  <c r="J3056" i="15"/>
  <c r="J3057" i="15"/>
  <c r="J3058" i="15"/>
  <c r="J3059" i="15"/>
  <c r="J3060" i="15"/>
  <c r="J3061" i="15"/>
  <c r="J3062" i="15"/>
  <c r="J3063" i="15"/>
  <c r="J3064" i="15"/>
  <c r="J3065" i="15"/>
  <c r="J3066" i="15"/>
  <c r="J3067" i="15"/>
  <c r="J3068" i="15"/>
  <c r="J3069" i="15"/>
  <c r="J3070" i="15"/>
  <c r="J3071" i="15"/>
  <c r="J3072" i="15"/>
  <c r="J3073" i="15"/>
  <c r="J3074" i="15"/>
  <c r="J3075" i="15"/>
  <c r="J3076" i="15"/>
  <c r="J3077" i="15"/>
  <c r="J3078" i="15"/>
  <c r="J3079" i="15"/>
  <c r="J3080" i="15"/>
  <c r="J3081" i="15"/>
  <c r="J3082" i="15"/>
  <c r="J3083" i="15"/>
  <c r="J3084" i="15"/>
  <c r="J3085" i="15"/>
  <c r="J3086" i="15"/>
  <c r="J3087" i="15"/>
  <c r="J3088" i="15"/>
  <c r="J3089" i="15"/>
  <c r="J3090" i="15"/>
  <c r="J3091" i="15"/>
  <c r="J3092" i="15"/>
  <c r="J3093" i="15"/>
  <c r="J3094" i="15"/>
  <c r="J3095" i="15"/>
  <c r="J3096" i="15"/>
  <c r="J3097" i="15"/>
  <c r="J3098" i="15"/>
  <c r="J3099" i="15"/>
  <c r="J3100" i="15"/>
  <c r="J3101" i="15"/>
  <c r="J3102" i="15"/>
  <c r="J3103" i="15"/>
  <c r="J3104" i="15"/>
  <c r="J3105" i="15"/>
  <c r="J3106" i="15"/>
  <c r="J3107" i="15"/>
  <c r="J3108" i="15"/>
  <c r="J3109" i="15"/>
  <c r="J3110" i="15"/>
  <c r="J3111" i="15"/>
  <c r="J3112" i="15"/>
  <c r="J3113" i="15"/>
  <c r="J3114" i="15"/>
  <c r="J3115" i="15"/>
  <c r="J3116" i="15"/>
  <c r="J3117" i="15"/>
  <c r="J3118" i="15"/>
  <c r="J3119" i="15"/>
  <c r="J3120" i="15"/>
  <c r="J3121" i="15"/>
  <c r="J3122" i="15"/>
  <c r="J3123" i="15"/>
  <c r="J3124" i="15"/>
  <c r="J3125" i="15"/>
  <c r="J3126" i="15"/>
  <c r="J3127" i="15"/>
  <c r="J3128" i="15"/>
  <c r="J3129" i="15"/>
  <c r="J3130" i="15"/>
  <c r="J3131" i="15"/>
  <c r="J3132" i="15"/>
  <c r="J3133" i="15"/>
  <c r="J3134" i="15"/>
  <c r="J3135" i="15"/>
  <c r="J3136" i="15"/>
  <c r="J3137" i="15"/>
  <c r="J3138" i="15"/>
  <c r="J3139" i="15"/>
  <c r="J3140" i="15"/>
  <c r="J3141" i="15"/>
  <c r="J3142" i="15"/>
  <c r="J3143" i="15"/>
  <c r="J3144" i="15"/>
  <c r="J3145" i="15"/>
  <c r="J3146" i="15"/>
  <c r="J3147" i="15"/>
  <c r="J3148" i="15"/>
  <c r="J3149" i="15"/>
  <c r="J3150" i="15"/>
  <c r="J3151" i="15"/>
  <c r="J3152" i="15"/>
  <c r="J3153" i="15"/>
  <c r="J3154" i="15"/>
  <c r="J3155" i="15"/>
  <c r="J3156" i="15"/>
  <c r="J3157" i="15"/>
  <c r="J3158" i="15"/>
  <c r="J3159" i="15"/>
  <c r="J3160" i="15"/>
  <c r="J3161" i="15"/>
  <c r="J3162" i="15"/>
  <c r="J3163" i="15"/>
  <c r="J3164" i="15"/>
  <c r="J3165" i="15"/>
  <c r="J3166" i="15"/>
  <c r="J3167" i="15"/>
  <c r="J3168" i="15"/>
  <c r="J3169" i="15"/>
  <c r="J3170" i="15"/>
  <c r="J3171" i="15"/>
  <c r="J3172" i="15"/>
  <c r="J3173" i="15"/>
  <c r="J3174" i="15"/>
  <c r="J3175" i="15"/>
  <c r="J3176" i="15"/>
  <c r="J3177" i="15"/>
  <c r="J3178" i="15"/>
  <c r="J3179" i="15"/>
  <c r="J3180" i="15"/>
  <c r="J3181" i="15"/>
  <c r="J3182" i="15"/>
  <c r="J3183" i="15"/>
  <c r="J3184" i="15"/>
  <c r="J3185" i="15"/>
  <c r="J3186" i="15"/>
  <c r="J3187" i="15"/>
  <c r="J3188" i="15"/>
  <c r="J3189" i="15"/>
  <c r="J3190" i="15"/>
  <c r="J3191" i="15"/>
  <c r="J3192" i="15"/>
  <c r="J3193" i="15"/>
  <c r="J3194" i="15"/>
  <c r="J3195" i="15"/>
  <c r="J3196" i="15"/>
  <c r="J3197" i="15"/>
  <c r="J3198" i="15"/>
  <c r="J3199" i="15"/>
  <c r="J3200" i="15"/>
  <c r="J3201" i="15"/>
  <c r="J3202" i="15"/>
  <c r="J3203" i="15"/>
  <c r="J3204" i="15"/>
  <c r="J3205" i="15"/>
  <c r="J3206" i="15"/>
  <c r="J3207" i="15"/>
  <c r="J3208" i="15"/>
  <c r="J3209" i="15"/>
  <c r="J3210" i="15"/>
  <c r="J3211" i="15"/>
  <c r="J3212" i="15"/>
  <c r="J3213" i="15"/>
  <c r="J3214" i="15"/>
  <c r="J3215" i="15"/>
  <c r="J3216" i="15"/>
  <c r="J3217" i="15"/>
  <c r="J3218" i="15"/>
  <c r="J3219" i="15"/>
  <c r="J3220" i="15"/>
  <c r="J3221" i="15"/>
  <c r="J3222" i="15"/>
  <c r="J3223" i="15"/>
  <c r="J3224" i="15"/>
  <c r="J3225" i="15"/>
  <c r="J3226" i="15"/>
  <c r="J3227" i="15"/>
  <c r="J3228" i="15"/>
  <c r="J3229" i="15"/>
  <c r="J3230" i="15"/>
  <c r="J3231" i="15"/>
  <c r="J3232" i="15"/>
  <c r="J3233" i="15"/>
  <c r="J3234" i="15"/>
  <c r="J3235" i="15"/>
  <c r="J3236" i="15"/>
  <c r="J3237" i="15"/>
  <c r="J3238" i="15"/>
  <c r="J3239" i="15"/>
  <c r="J3240" i="15"/>
  <c r="J3241" i="15"/>
  <c r="J3242" i="15"/>
  <c r="J3243" i="15"/>
  <c r="J3244" i="15"/>
  <c r="J3245" i="15"/>
  <c r="J3246" i="15"/>
  <c r="J3247" i="15"/>
  <c r="J3248" i="15"/>
  <c r="J3249" i="15"/>
  <c r="J3250" i="15"/>
  <c r="J3251" i="15"/>
  <c r="J3252" i="15"/>
  <c r="J3253" i="15"/>
  <c r="J3254" i="15"/>
  <c r="J3255" i="15"/>
  <c r="J3256" i="15"/>
  <c r="J3257" i="15"/>
  <c r="J3258" i="15"/>
  <c r="J3259" i="15"/>
  <c r="J3260" i="15"/>
  <c r="J3261" i="15"/>
  <c r="J3262" i="15"/>
  <c r="J3263" i="15"/>
  <c r="J3264" i="15"/>
  <c r="J3265" i="15"/>
  <c r="J3266" i="15"/>
  <c r="J3267" i="15"/>
  <c r="J3268" i="15"/>
  <c r="J3269" i="15"/>
  <c r="J3270" i="15"/>
  <c r="J3271" i="15"/>
  <c r="J3272" i="15"/>
  <c r="J3273" i="15"/>
  <c r="J3274" i="15"/>
  <c r="J3275" i="15"/>
  <c r="J3276" i="15"/>
  <c r="J3277" i="15"/>
  <c r="J3278" i="15"/>
  <c r="J3279" i="15"/>
  <c r="J3280" i="15"/>
  <c r="J3281" i="15"/>
  <c r="J3282" i="15"/>
  <c r="J3283" i="15"/>
  <c r="J3284" i="15"/>
  <c r="J3285" i="15"/>
  <c r="J3286" i="15"/>
  <c r="J3287" i="15"/>
  <c r="J3288" i="15"/>
  <c r="J3289" i="15"/>
  <c r="J3290" i="15"/>
  <c r="J3291" i="15"/>
  <c r="J3292" i="15"/>
  <c r="J3293" i="15"/>
  <c r="J3294" i="15"/>
  <c r="J3295" i="15"/>
  <c r="J3296" i="15"/>
  <c r="J3297" i="15"/>
  <c r="J3298" i="15"/>
  <c r="J3299" i="15"/>
  <c r="J3300" i="15"/>
  <c r="J3301" i="15"/>
  <c r="J3302" i="15"/>
  <c r="J3303" i="15"/>
  <c r="J3304" i="15"/>
  <c r="J3305" i="15"/>
  <c r="J3306" i="15"/>
  <c r="J3307" i="15"/>
  <c r="J3308" i="15"/>
  <c r="J3309" i="15"/>
  <c r="J3310" i="15"/>
  <c r="J3311" i="15"/>
  <c r="J3312" i="15"/>
  <c r="J3313" i="15"/>
  <c r="J3314" i="15"/>
  <c r="J3315" i="15"/>
  <c r="J3316" i="15"/>
  <c r="J3317" i="15"/>
  <c r="J3318" i="15"/>
  <c r="J3319" i="15"/>
  <c r="J3320" i="15"/>
  <c r="J3321" i="15"/>
  <c r="J3322" i="15"/>
  <c r="J3323" i="15"/>
  <c r="J3324" i="15"/>
  <c r="J3325" i="15"/>
  <c r="J3326" i="15"/>
  <c r="J3327" i="15"/>
  <c r="J3328" i="15"/>
  <c r="J3329" i="15"/>
  <c r="J3330" i="15"/>
  <c r="J3331" i="15"/>
  <c r="J3332" i="15"/>
  <c r="J3333" i="15"/>
  <c r="J3334" i="15"/>
  <c r="J3335" i="15"/>
  <c r="J3336" i="15"/>
  <c r="J3337" i="15"/>
  <c r="J3338" i="15"/>
  <c r="J3339" i="15"/>
  <c r="J3340" i="15"/>
  <c r="J3341" i="15"/>
  <c r="J3342" i="15"/>
  <c r="J3343" i="15"/>
  <c r="J3344" i="15"/>
  <c r="J3345" i="15"/>
  <c r="J3346" i="15"/>
  <c r="J3347" i="15"/>
  <c r="J3348" i="15"/>
  <c r="J3349" i="15"/>
  <c r="J3350" i="15"/>
  <c r="J3351" i="15"/>
  <c r="J3352" i="15"/>
  <c r="J3353" i="15"/>
  <c r="J3354" i="15"/>
  <c r="J3355" i="15"/>
  <c r="J3356" i="15"/>
  <c r="J3357" i="15"/>
  <c r="J3358" i="15"/>
  <c r="J3359" i="15"/>
  <c r="J3360" i="15"/>
  <c r="J3361" i="15"/>
  <c r="J3362" i="15"/>
  <c r="J3363" i="15"/>
  <c r="J3364" i="15"/>
  <c r="J3365" i="15"/>
  <c r="J3366" i="15"/>
  <c r="J3367" i="15"/>
  <c r="J3368" i="15"/>
  <c r="J3369" i="15"/>
  <c r="J3370" i="15"/>
  <c r="J3371" i="15"/>
  <c r="J3372" i="15"/>
  <c r="J3373" i="15"/>
  <c r="J3374" i="15"/>
  <c r="J3375" i="15"/>
  <c r="J3376" i="15"/>
  <c r="J3377" i="15"/>
  <c r="J3378" i="15"/>
  <c r="J3379" i="15"/>
  <c r="J3380" i="15"/>
  <c r="J3381" i="15"/>
  <c r="J3382" i="15"/>
  <c r="J3383" i="15"/>
  <c r="J3384" i="15"/>
  <c r="J3385" i="15"/>
  <c r="J3386" i="15"/>
  <c r="J3387" i="15"/>
  <c r="J3388" i="15"/>
  <c r="J3389" i="15"/>
  <c r="J3390" i="15"/>
  <c r="J3391" i="15"/>
  <c r="J3392" i="15"/>
  <c r="J3393" i="15"/>
  <c r="J3394" i="15"/>
  <c r="J3395" i="15"/>
  <c r="J3396" i="15"/>
  <c r="J3397" i="15"/>
  <c r="J3398" i="15"/>
  <c r="J3399" i="15"/>
  <c r="J3400" i="15"/>
  <c r="J3401" i="15"/>
  <c r="J3402" i="15"/>
  <c r="J3403" i="15"/>
  <c r="J3404" i="15"/>
  <c r="J3405" i="15"/>
  <c r="J3406" i="15"/>
  <c r="J3407" i="15"/>
  <c r="J3408" i="15"/>
  <c r="J3409" i="15"/>
  <c r="J3410" i="15"/>
  <c r="J3411" i="15"/>
  <c r="J3412" i="15"/>
  <c r="J3413" i="15"/>
  <c r="J3414" i="15"/>
  <c r="J3415" i="15"/>
  <c r="J3416" i="15"/>
  <c r="J3417" i="15"/>
  <c r="J3418" i="15"/>
  <c r="J3419" i="15"/>
  <c r="J3420" i="15"/>
  <c r="J3421" i="15"/>
  <c r="J3422" i="15"/>
  <c r="J3423" i="15"/>
  <c r="J3424" i="15"/>
  <c r="J3425" i="15"/>
  <c r="J3426" i="15"/>
  <c r="J3427" i="15"/>
  <c r="J3428" i="15"/>
  <c r="J3429" i="15"/>
  <c r="J3430" i="15"/>
  <c r="J3431" i="15"/>
  <c r="J3432" i="15"/>
  <c r="J3433" i="15"/>
  <c r="J3434" i="15"/>
  <c r="J3435" i="15"/>
  <c r="J3436" i="15"/>
  <c r="J3437" i="15"/>
  <c r="J3438" i="15"/>
  <c r="J3439" i="15"/>
  <c r="J3440" i="15"/>
  <c r="J3441" i="15"/>
  <c r="J3442" i="15"/>
  <c r="J3443" i="15"/>
  <c r="J3444" i="15"/>
  <c r="J3445" i="15"/>
  <c r="J3446" i="15"/>
  <c r="J3447" i="15"/>
  <c r="J3448" i="15"/>
  <c r="J3449" i="15"/>
  <c r="J3450" i="15"/>
  <c r="J3451" i="15"/>
  <c r="J3452" i="15"/>
  <c r="J3453" i="15"/>
  <c r="J3454" i="15"/>
  <c r="J3455" i="15"/>
  <c r="J3456" i="15"/>
  <c r="J3457" i="15"/>
  <c r="J3458" i="15"/>
  <c r="J3459" i="15"/>
  <c r="J3460" i="15"/>
  <c r="J3461" i="15"/>
  <c r="J3462" i="15"/>
  <c r="J3463" i="15"/>
  <c r="J3464" i="15"/>
  <c r="J3465" i="15"/>
  <c r="J3466" i="15"/>
  <c r="J3467" i="15"/>
  <c r="J3468" i="15"/>
  <c r="J3469" i="15"/>
  <c r="J3470" i="15"/>
  <c r="J3471" i="15"/>
  <c r="J3472" i="15"/>
  <c r="J3473" i="15"/>
  <c r="J3474" i="15"/>
  <c r="J3475" i="15"/>
  <c r="J3476" i="15"/>
  <c r="J3477" i="15"/>
  <c r="J3478" i="15"/>
  <c r="J3479" i="15"/>
  <c r="J3480" i="15"/>
  <c r="J3481" i="15"/>
  <c r="J3482" i="15"/>
  <c r="J3483" i="15"/>
  <c r="J3484" i="15"/>
  <c r="J3485" i="15"/>
  <c r="J3486" i="15"/>
  <c r="J3487" i="15"/>
  <c r="J3488" i="15"/>
  <c r="J3489" i="15"/>
  <c r="J3490" i="15"/>
  <c r="J3491" i="15"/>
  <c r="J3492" i="15"/>
  <c r="J3493" i="15"/>
  <c r="J3494" i="15"/>
  <c r="J3495" i="15"/>
  <c r="J3496" i="15"/>
  <c r="J3497" i="15"/>
  <c r="J3498" i="15"/>
  <c r="J3499" i="15"/>
  <c r="J3500" i="15"/>
  <c r="J3501" i="15"/>
  <c r="J3502" i="15"/>
  <c r="J3503" i="15"/>
  <c r="J3504" i="15"/>
  <c r="J3505" i="15"/>
  <c r="J3506" i="15"/>
  <c r="J3507" i="15"/>
  <c r="J3508" i="15"/>
  <c r="J3509" i="15"/>
  <c r="J3510" i="15"/>
  <c r="J3511" i="15"/>
  <c r="J3512" i="15"/>
  <c r="J3513" i="15"/>
  <c r="J3514" i="15"/>
  <c r="J3515" i="15"/>
  <c r="J3516" i="15"/>
  <c r="J3517" i="15"/>
  <c r="J3518" i="15"/>
  <c r="J3519" i="15"/>
  <c r="J3520" i="15"/>
  <c r="J3521" i="15"/>
  <c r="J3522" i="15"/>
  <c r="J3523" i="15"/>
  <c r="J3524" i="15"/>
  <c r="J3525" i="15"/>
  <c r="J3526" i="15"/>
  <c r="J3527" i="15"/>
  <c r="J3528" i="15"/>
  <c r="J3529" i="15"/>
  <c r="J3530" i="15"/>
  <c r="J3531" i="15"/>
  <c r="J3532" i="15"/>
  <c r="J3533" i="15"/>
  <c r="J3534" i="15"/>
  <c r="J3535" i="15"/>
  <c r="J3536" i="15"/>
  <c r="J3537" i="15"/>
  <c r="J3538" i="15"/>
  <c r="J3539" i="15"/>
  <c r="J3540" i="15"/>
  <c r="J3541" i="15"/>
  <c r="J3542" i="15"/>
  <c r="J3543" i="15"/>
  <c r="J3544" i="15"/>
  <c r="J3545" i="15"/>
  <c r="J3546" i="15"/>
  <c r="J3547" i="15"/>
  <c r="J3548" i="15"/>
  <c r="J3549" i="15"/>
  <c r="J3550" i="15"/>
  <c r="J3551" i="15"/>
  <c r="J3552" i="15"/>
  <c r="J3553" i="15"/>
  <c r="J3554" i="15"/>
  <c r="J3555" i="15"/>
  <c r="J3556" i="15"/>
  <c r="J3557" i="15"/>
  <c r="J3558" i="15"/>
  <c r="J3559" i="15"/>
  <c r="J3560" i="15"/>
  <c r="J3561" i="15"/>
  <c r="J3562" i="15"/>
  <c r="J3563" i="15"/>
  <c r="J3564" i="15"/>
  <c r="J3565" i="15"/>
  <c r="J3566" i="15"/>
  <c r="J3567" i="15"/>
  <c r="J3568" i="15"/>
  <c r="J3569" i="15"/>
  <c r="J3570" i="15"/>
  <c r="J3571" i="15"/>
  <c r="J3572" i="15"/>
  <c r="J3573" i="15"/>
  <c r="J3574" i="15"/>
  <c r="J3575" i="15"/>
  <c r="J3576" i="15"/>
  <c r="J3577" i="15"/>
  <c r="J3578" i="15"/>
  <c r="J3579" i="15"/>
  <c r="J3580" i="15"/>
  <c r="J3581" i="15"/>
  <c r="J3582" i="15"/>
  <c r="J3583" i="15"/>
  <c r="J3584" i="15"/>
  <c r="J3585" i="15"/>
  <c r="J3586" i="15"/>
  <c r="J3587" i="15"/>
  <c r="J3588" i="15"/>
  <c r="J3589" i="15"/>
  <c r="J3590" i="15"/>
  <c r="J3591" i="15"/>
  <c r="J3592" i="15"/>
  <c r="J3593" i="15"/>
  <c r="J3594" i="15"/>
  <c r="J3595" i="15"/>
  <c r="J3596" i="15"/>
  <c r="J3597" i="15"/>
  <c r="J3598" i="15"/>
  <c r="J3599" i="15"/>
  <c r="J3600" i="15"/>
  <c r="J3601" i="15"/>
  <c r="J3602" i="15"/>
  <c r="J3603" i="15"/>
  <c r="J3604" i="15"/>
  <c r="J3605" i="15"/>
  <c r="J3606" i="15"/>
  <c r="J3607" i="15"/>
  <c r="J3608" i="15"/>
  <c r="J3609" i="15"/>
  <c r="J3610" i="15"/>
  <c r="J3611" i="15"/>
  <c r="J3612" i="15"/>
  <c r="J3613" i="15"/>
  <c r="J3614" i="15"/>
  <c r="J3615" i="15"/>
  <c r="J3616" i="15"/>
  <c r="J3617" i="15"/>
  <c r="J3618" i="15"/>
  <c r="J3619" i="15"/>
  <c r="J3620" i="15"/>
  <c r="J3621" i="15"/>
  <c r="J3622" i="15"/>
  <c r="J3623" i="15"/>
  <c r="J3624" i="15"/>
  <c r="J3625" i="15"/>
  <c r="J3626" i="15"/>
  <c r="J3627" i="15"/>
  <c r="J3628" i="15"/>
  <c r="J3629" i="15"/>
  <c r="J3630" i="15"/>
  <c r="J3631" i="15"/>
  <c r="J3632" i="15"/>
  <c r="J3633" i="15"/>
  <c r="J3634" i="15"/>
  <c r="J3635" i="15"/>
  <c r="J3636" i="15"/>
  <c r="J3637" i="15"/>
  <c r="J3638" i="15"/>
  <c r="J3639" i="15"/>
  <c r="J3640" i="15"/>
  <c r="J3641" i="15"/>
  <c r="J3642" i="15"/>
  <c r="J3643" i="15"/>
  <c r="J3644" i="15"/>
  <c r="J3645" i="15"/>
  <c r="J3646" i="15"/>
  <c r="J3647" i="15"/>
  <c r="J3648" i="15"/>
  <c r="J3649" i="15"/>
  <c r="J3650" i="15"/>
  <c r="J3651" i="15"/>
  <c r="J3652" i="15"/>
  <c r="J3653" i="15"/>
  <c r="J3654" i="15"/>
  <c r="J3655" i="15"/>
  <c r="J3656" i="15"/>
  <c r="J3657" i="15"/>
  <c r="J3658" i="15"/>
  <c r="J3659" i="15"/>
  <c r="J3660" i="15"/>
  <c r="J3661" i="15"/>
  <c r="J3662" i="15"/>
  <c r="J3663" i="15"/>
  <c r="J3664" i="15"/>
  <c r="J3665" i="15"/>
  <c r="J3666" i="15"/>
  <c r="J3667" i="15"/>
  <c r="J3668" i="15"/>
  <c r="J3669" i="15"/>
  <c r="J3670" i="15"/>
  <c r="J3671" i="15"/>
  <c r="J3672" i="15"/>
  <c r="J3673" i="15"/>
  <c r="J3674" i="15"/>
  <c r="J3675" i="15"/>
  <c r="J3676" i="15"/>
  <c r="J3677" i="15"/>
  <c r="J3678" i="15"/>
  <c r="J3679" i="15"/>
  <c r="J3680" i="15"/>
  <c r="J3681" i="15"/>
  <c r="J3682" i="15"/>
  <c r="J3683" i="15"/>
  <c r="J3684" i="15"/>
  <c r="J3685" i="15"/>
  <c r="J3686" i="15"/>
  <c r="J3687" i="15"/>
  <c r="J3688" i="15"/>
  <c r="J3689" i="15"/>
  <c r="J3690" i="15"/>
  <c r="J3691" i="15"/>
  <c r="J3692" i="15"/>
  <c r="J3693" i="15"/>
  <c r="J3694" i="15"/>
  <c r="J3695" i="15"/>
  <c r="J3696" i="15"/>
  <c r="J3697" i="15"/>
  <c r="J3698" i="15"/>
  <c r="J3699" i="15"/>
  <c r="J3700" i="15"/>
  <c r="J3701" i="15"/>
  <c r="J3702" i="15"/>
  <c r="J3703" i="15"/>
  <c r="J3704" i="15"/>
  <c r="J3705" i="15"/>
  <c r="J3706" i="15"/>
  <c r="J3707" i="15"/>
  <c r="J3708" i="15"/>
  <c r="J3709" i="15"/>
  <c r="J3710" i="15"/>
  <c r="J3711" i="15"/>
  <c r="J3712" i="15"/>
  <c r="J3713" i="15"/>
  <c r="J3714" i="15"/>
  <c r="J3715" i="15"/>
  <c r="J3716" i="15"/>
  <c r="J3717" i="15"/>
  <c r="J3718" i="15"/>
  <c r="J3719" i="15"/>
  <c r="J3720" i="15"/>
  <c r="J3721" i="15"/>
  <c r="J3722" i="15"/>
  <c r="J3723" i="15"/>
  <c r="J3724" i="15"/>
  <c r="J3725" i="15"/>
  <c r="J3726" i="15"/>
  <c r="J3727" i="15"/>
  <c r="J3728" i="15"/>
  <c r="J3729" i="15"/>
  <c r="J3730" i="15"/>
  <c r="J3731" i="15"/>
  <c r="J3732" i="15"/>
  <c r="J3733" i="15"/>
  <c r="J3734" i="15"/>
  <c r="J3735" i="15"/>
  <c r="J3736" i="15"/>
  <c r="J3737" i="15"/>
  <c r="J3738" i="15"/>
  <c r="J3739" i="15"/>
  <c r="J3740" i="15"/>
  <c r="J3741" i="15"/>
  <c r="J3742" i="15"/>
  <c r="J3743" i="15"/>
  <c r="J3744" i="15"/>
  <c r="J3745" i="15"/>
  <c r="J3746" i="15"/>
  <c r="J3747" i="15"/>
  <c r="J3748" i="15"/>
  <c r="J3749" i="15"/>
  <c r="J3750" i="15"/>
  <c r="J3751" i="15"/>
  <c r="J3752" i="15"/>
  <c r="J3753" i="15"/>
  <c r="J3754" i="15"/>
  <c r="J3755" i="15"/>
  <c r="J3756" i="15"/>
  <c r="J3757" i="15"/>
  <c r="J3758" i="15"/>
  <c r="J3759" i="15"/>
  <c r="J3760" i="15"/>
  <c r="J3761" i="15"/>
  <c r="J3762" i="15"/>
  <c r="J3763" i="15"/>
  <c r="J3764" i="15"/>
  <c r="J3765" i="15"/>
  <c r="J3766" i="15"/>
  <c r="J3767" i="15"/>
  <c r="J3768" i="15"/>
  <c r="J3769" i="15"/>
  <c r="J3770" i="15"/>
  <c r="J3771" i="15"/>
  <c r="J3772" i="15"/>
  <c r="J3773" i="15"/>
  <c r="J3774" i="15"/>
  <c r="J3775" i="15"/>
  <c r="J3776" i="15"/>
  <c r="J3777" i="15"/>
  <c r="J3778" i="15"/>
  <c r="J3779" i="15"/>
  <c r="J3780" i="15"/>
  <c r="J3781" i="15"/>
  <c r="J3782" i="15"/>
  <c r="J3783" i="15"/>
  <c r="J3784" i="15"/>
  <c r="J3785" i="15"/>
  <c r="J3786" i="15"/>
  <c r="J3787" i="15"/>
  <c r="J3788" i="15"/>
  <c r="J3789" i="15"/>
  <c r="J3790" i="15"/>
  <c r="J3791" i="15"/>
  <c r="J3792" i="15"/>
  <c r="J3793" i="15"/>
  <c r="J3794" i="15"/>
  <c r="J3795" i="15"/>
  <c r="J3796" i="15"/>
  <c r="J3797" i="15"/>
  <c r="J3798" i="15"/>
  <c r="J3799" i="15"/>
  <c r="J3800" i="15"/>
  <c r="J3801" i="15"/>
  <c r="J3802" i="15"/>
  <c r="J3803" i="15"/>
  <c r="J3804" i="15"/>
  <c r="J3805" i="15"/>
  <c r="J3806" i="15"/>
  <c r="J3807" i="15"/>
  <c r="J3808" i="15"/>
  <c r="J3809" i="15"/>
  <c r="J3810" i="15"/>
  <c r="J3811" i="15"/>
  <c r="J3812" i="15"/>
  <c r="J3813" i="15"/>
  <c r="J3814" i="15"/>
  <c r="J3815" i="15"/>
  <c r="J3816" i="15"/>
  <c r="J3817" i="15"/>
  <c r="J3818" i="15"/>
  <c r="J3819" i="15"/>
  <c r="J3820" i="15"/>
  <c r="J3821" i="15"/>
  <c r="J3822" i="15"/>
  <c r="J3823" i="15"/>
  <c r="J3824" i="15"/>
  <c r="J3825" i="15"/>
  <c r="J3826" i="15"/>
  <c r="J3827" i="15"/>
  <c r="J3828" i="15"/>
  <c r="J3829" i="15"/>
  <c r="J3830" i="15"/>
  <c r="J3831" i="15"/>
  <c r="J3832" i="15"/>
  <c r="J3833" i="15"/>
  <c r="J3834" i="15"/>
  <c r="J3835" i="15"/>
  <c r="J3836" i="15"/>
  <c r="J3837" i="15"/>
  <c r="J3838" i="15"/>
  <c r="J3839" i="15"/>
  <c r="J3840" i="15"/>
  <c r="J3841" i="15"/>
  <c r="J3842" i="15"/>
  <c r="J3843" i="15"/>
  <c r="J3844" i="15"/>
  <c r="J3845" i="15"/>
  <c r="J3846" i="15"/>
  <c r="J3847" i="15"/>
  <c r="J3848" i="15"/>
  <c r="J3849" i="15"/>
  <c r="J3850" i="15"/>
  <c r="J3851" i="15"/>
  <c r="J3852" i="15"/>
  <c r="J3853" i="15"/>
  <c r="J3854" i="15"/>
  <c r="J3855" i="15"/>
  <c r="J3856" i="15"/>
  <c r="J3857" i="15"/>
  <c r="J3858" i="15"/>
  <c r="J3859" i="15"/>
  <c r="J3860" i="15"/>
  <c r="J3861" i="15"/>
  <c r="J3862" i="15"/>
  <c r="J3863" i="15"/>
  <c r="J3864" i="15"/>
  <c r="J3865" i="15"/>
  <c r="J3866" i="15"/>
  <c r="J3867" i="15"/>
  <c r="J3868" i="15"/>
  <c r="J3869" i="15"/>
  <c r="J3870" i="15"/>
  <c r="J3871" i="15"/>
  <c r="J3872" i="15"/>
  <c r="J3873" i="15"/>
  <c r="J3874" i="15"/>
  <c r="J3875" i="15"/>
  <c r="J3876" i="15"/>
  <c r="J3877" i="15"/>
  <c r="J3878" i="15"/>
  <c r="J3879" i="15"/>
  <c r="J3880" i="15"/>
  <c r="J3881" i="15"/>
  <c r="J3882" i="15"/>
  <c r="J3883" i="15"/>
  <c r="J3884" i="15"/>
  <c r="J3885" i="15"/>
  <c r="J3886" i="15"/>
  <c r="J3887" i="15"/>
  <c r="J3888" i="15"/>
  <c r="J3889" i="15"/>
  <c r="J3890" i="15"/>
  <c r="J3891" i="15"/>
  <c r="J3892" i="15"/>
  <c r="J3893" i="15"/>
  <c r="J3894" i="15"/>
  <c r="J3895" i="15"/>
  <c r="J3896" i="15"/>
  <c r="J3897" i="15"/>
  <c r="J3898" i="15"/>
  <c r="J3899" i="15"/>
  <c r="J3900" i="15"/>
  <c r="J3901" i="15"/>
  <c r="J3902" i="15"/>
  <c r="J3903" i="15"/>
  <c r="J3904" i="15"/>
  <c r="J3905" i="15"/>
  <c r="J3906" i="15"/>
  <c r="J3907" i="15"/>
  <c r="J3908" i="15"/>
  <c r="J3909" i="15"/>
  <c r="J3910" i="15"/>
  <c r="J3911" i="15"/>
  <c r="J3912" i="15"/>
  <c r="J3913" i="15"/>
  <c r="J3914" i="15"/>
  <c r="J3915" i="15"/>
  <c r="J3916" i="15"/>
  <c r="J3917" i="15"/>
  <c r="J3918" i="15"/>
  <c r="J3919" i="15"/>
  <c r="J3920" i="15"/>
  <c r="J3921" i="15"/>
  <c r="J3922" i="15"/>
  <c r="J3923" i="15"/>
  <c r="J3924" i="15"/>
  <c r="J3925" i="15"/>
  <c r="J3926" i="15"/>
  <c r="J3927" i="15"/>
  <c r="J3928" i="15"/>
  <c r="J3929" i="15"/>
  <c r="J3930" i="15"/>
  <c r="J3931" i="15"/>
  <c r="J3932" i="15"/>
  <c r="J3933" i="15"/>
  <c r="J3934" i="15"/>
  <c r="J3935" i="15"/>
  <c r="J3936" i="15"/>
  <c r="J3937" i="15"/>
  <c r="J3938" i="15"/>
  <c r="J3939" i="15"/>
  <c r="J3940" i="15"/>
  <c r="J3941" i="15"/>
  <c r="J3942" i="15"/>
  <c r="J3943" i="15"/>
  <c r="J3944" i="15"/>
  <c r="J3945" i="15"/>
  <c r="J3946" i="15"/>
  <c r="J3947" i="15"/>
  <c r="J3948" i="15"/>
  <c r="J3949" i="15"/>
  <c r="J3950" i="15"/>
  <c r="J3951" i="15"/>
  <c r="J3952" i="15"/>
  <c r="J3953" i="15"/>
  <c r="J3954" i="15"/>
  <c r="J3955" i="15"/>
  <c r="J3956" i="15"/>
  <c r="J3957" i="15"/>
  <c r="J3958" i="15"/>
  <c r="J3959" i="15"/>
  <c r="J3960" i="15"/>
  <c r="J3961" i="15"/>
  <c r="J3962" i="15"/>
  <c r="J3963" i="15"/>
  <c r="J3964" i="15"/>
  <c r="J3965" i="15"/>
  <c r="J3966" i="15"/>
  <c r="J3967" i="15"/>
  <c r="J3968" i="15"/>
  <c r="J3969" i="15"/>
  <c r="J3970" i="15"/>
  <c r="J3971" i="15"/>
  <c r="J3972" i="15"/>
  <c r="J3973" i="15"/>
  <c r="J3974" i="15"/>
  <c r="J3975" i="15"/>
  <c r="J3976" i="15"/>
  <c r="J3977" i="15"/>
  <c r="J3978" i="15"/>
  <c r="J3979" i="15"/>
  <c r="J3980" i="15"/>
  <c r="J3981" i="15"/>
  <c r="J3982" i="15"/>
  <c r="J3983" i="15"/>
  <c r="J3984" i="15"/>
  <c r="J3985" i="15"/>
  <c r="J3986" i="15"/>
  <c r="J3987" i="15"/>
  <c r="J3988" i="15"/>
  <c r="J3989" i="15"/>
  <c r="J3990" i="15"/>
  <c r="J3991" i="15"/>
  <c r="J3992" i="15"/>
  <c r="J3993" i="15"/>
  <c r="J3994" i="15"/>
  <c r="J3995" i="15"/>
  <c r="J3996" i="15"/>
  <c r="J3997" i="15"/>
  <c r="J3998" i="15"/>
  <c r="J3999" i="15"/>
  <c r="J4000" i="15"/>
  <c r="J4001" i="15"/>
  <c r="J4002" i="15"/>
  <c r="J4003" i="15"/>
  <c r="J4004" i="15"/>
  <c r="J4005" i="15"/>
  <c r="J4006" i="15"/>
  <c r="J4007" i="15"/>
  <c r="J4008" i="15"/>
  <c r="J4009" i="15"/>
  <c r="J4010" i="15"/>
  <c r="J4011" i="15"/>
  <c r="J4012" i="15"/>
  <c r="J4013" i="15"/>
  <c r="J4014" i="15"/>
  <c r="J4015" i="15"/>
  <c r="J4016" i="15"/>
  <c r="J4017" i="15"/>
  <c r="J4018" i="15"/>
  <c r="J4019" i="15"/>
  <c r="J4020" i="15"/>
  <c r="J4021" i="15"/>
  <c r="J4022" i="15"/>
  <c r="J4023" i="15"/>
  <c r="J4024" i="15"/>
  <c r="J4025" i="15"/>
  <c r="J4026" i="15"/>
  <c r="J4027" i="15"/>
  <c r="J4028" i="15"/>
  <c r="J4029" i="15"/>
  <c r="J4030" i="15"/>
  <c r="J4031" i="15"/>
  <c r="J4032" i="15"/>
  <c r="J4033" i="15"/>
  <c r="J4034" i="15"/>
  <c r="J4035" i="15"/>
  <c r="J4036" i="15"/>
  <c r="J4037" i="15"/>
  <c r="J4038" i="15"/>
  <c r="J4039" i="15"/>
  <c r="J4040" i="15"/>
  <c r="J4041" i="15"/>
  <c r="J4042" i="15"/>
  <c r="J4043" i="15"/>
  <c r="J4044" i="15"/>
  <c r="J4045" i="15"/>
  <c r="J4046" i="15"/>
  <c r="J4047" i="15"/>
  <c r="J4048" i="15"/>
  <c r="J4049" i="15"/>
  <c r="J4050" i="15"/>
  <c r="J4051" i="15"/>
  <c r="J4052" i="15"/>
  <c r="J4053" i="15"/>
  <c r="J4054" i="15"/>
  <c r="J4055" i="15"/>
  <c r="J4056" i="15"/>
  <c r="J4057" i="15"/>
  <c r="J4058" i="15"/>
  <c r="J4059" i="15"/>
  <c r="J4060" i="15"/>
  <c r="J4061" i="15"/>
  <c r="J4062" i="15"/>
  <c r="J4063" i="15"/>
  <c r="J4064" i="15"/>
  <c r="J4065" i="15"/>
  <c r="J4066" i="15"/>
  <c r="J4067" i="15"/>
  <c r="J4068" i="15"/>
  <c r="J4069" i="15"/>
  <c r="J4070" i="15"/>
  <c r="J4071" i="15"/>
  <c r="J4072" i="15"/>
  <c r="J4073" i="15"/>
  <c r="J4074" i="15"/>
  <c r="J4075" i="15"/>
  <c r="J4076" i="15"/>
  <c r="J4077" i="15"/>
  <c r="J4078" i="15"/>
  <c r="J4079" i="15"/>
  <c r="J4080" i="15"/>
  <c r="J4081" i="15"/>
  <c r="J4082" i="15"/>
  <c r="J4083" i="15"/>
  <c r="J4084" i="15"/>
  <c r="J4085" i="15"/>
  <c r="J4086" i="15"/>
  <c r="J4087" i="15"/>
  <c r="J4088" i="15"/>
  <c r="J4089" i="15"/>
  <c r="J4090" i="15"/>
  <c r="J4091" i="15"/>
  <c r="J4092" i="15"/>
  <c r="J4093" i="15"/>
  <c r="J4094" i="15"/>
  <c r="J4095" i="15"/>
  <c r="J4096" i="15"/>
  <c r="J4097" i="15"/>
  <c r="J4098" i="15"/>
  <c r="J4099" i="15"/>
  <c r="J4100" i="15"/>
  <c r="J4101" i="15"/>
  <c r="J4102" i="15"/>
  <c r="J4103" i="15"/>
  <c r="J4104" i="15"/>
  <c r="J4105" i="15"/>
  <c r="J4106" i="15"/>
  <c r="J4107" i="15"/>
  <c r="J4108" i="15"/>
  <c r="J4109" i="15"/>
  <c r="J4110" i="15"/>
  <c r="J4111" i="15"/>
  <c r="J4112" i="15"/>
  <c r="J4113" i="15"/>
  <c r="J4114" i="15"/>
  <c r="J4115" i="15"/>
  <c r="J4116" i="15"/>
  <c r="J4117" i="15"/>
  <c r="J4118" i="15"/>
  <c r="J4119" i="15"/>
  <c r="J4120" i="15"/>
  <c r="J4121" i="15"/>
  <c r="J4122" i="15"/>
  <c r="J4123" i="15"/>
  <c r="J4124" i="15"/>
  <c r="J4125" i="15"/>
  <c r="J4126" i="15"/>
  <c r="J4127" i="15"/>
  <c r="J4128" i="15"/>
  <c r="J4129" i="15"/>
  <c r="J4130" i="15"/>
  <c r="J4131" i="15"/>
  <c r="J4132" i="15"/>
  <c r="J4133" i="15"/>
  <c r="J4134" i="15"/>
  <c r="J4135" i="15"/>
  <c r="J4136" i="15"/>
  <c r="J4137" i="15"/>
  <c r="J4138" i="15"/>
  <c r="J4139" i="15"/>
  <c r="J4140" i="15"/>
  <c r="J4141" i="15"/>
  <c r="J4142" i="15"/>
  <c r="J4143" i="15"/>
  <c r="J4144" i="15"/>
  <c r="J4145" i="15"/>
  <c r="J4146" i="15"/>
  <c r="J4147" i="15"/>
  <c r="J4148" i="15"/>
  <c r="J4149" i="15"/>
  <c r="J4150" i="15"/>
  <c r="J4151" i="15"/>
  <c r="J4152" i="15"/>
  <c r="J4153" i="15"/>
  <c r="J4154" i="15"/>
  <c r="J4155" i="15"/>
  <c r="J4156" i="15"/>
  <c r="J4157" i="15"/>
  <c r="J4158" i="15"/>
  <c r="J4159" i="15"/>
  <c r="J4160" i="15"/>
  <c r="J4161" i="15"/>
  <c r="J4162" i="15"/>
  <c r="J4163" i="15"/>
  <c r="J4164" i="15"/>
  <c r="J4165" i="15"/>
  <c r="J4166" i="15"/>
  <c r="J4167" i="15"/>
  <c r="J4168" i="15"/>
  <c r="J4169" i="15"/>
  <c r="J4170" i="15"/>
  <c r="J4171" i="15"/>
  <c r="J4172" i="15"/>
  <c r="J4173" i="15"/>
  <c r="J4174" i="15"/>
  <c r="J4175" i="15"/>
  <c r="J4176" i="15"/>
  <c r="J4177" i="15"/>
  <c r="J4178" i="15"/>
  <c r="J4179" i="15"/>
  <c r="J4180" i="15"/>
  <c r="J4181" i="15"/>
  <c r="J4182" i="15"/>
  <c r="J4183" i="15"/>
  <c r="J4184" i="15"/>
  <c r="J4185" i="15"/>
  <c r="J4186" i="15"/>
  <c r="J4187" i="15"/>
  <c r="J4188" i="15"/>
  <c r="J4189" i="15"/>
  <c r="J4190" i="15"/>
  <c r="J4191" i="15"/>
  <c r="J4192" i="15"/>
  <c r="J4193" i="15"/>
  <c r="J4194" i="15"/>
  <c r="J4195" i="15"/>
  <c r="J4196" i="15"/>
  <c r="J4197" i="15"/>
  <c r="J4198" i="15"/>
  <c r="J4199" i="15"/>
  <c r="J4200" i="15"/>
  <c r="J4201" i="15"/>
  <c r="J4202" i="15"/>
  <c r="J4203" i="15"/>
  <c r="J4204" i="15"/>
  <c r="J4205" i="15"/>
  <c r="J4206" i="15"/>
  <c r="J4207" i="15"/>
  <c r="J4208" i="15"/>
  <c r="J4209" i="15"/>
  <c r="J4210" i="15"/>
  <c r="J4211" i="15"/>
  <c r="J4212" i="15"/>
  <c r="J4213" i="15"/>
  <c r="J4214" i="15"/>
  <c r="J4215" i="15"/>
  <c r="J4216" i="15"/>
  <c r="J4217" i="15"/>
  <c r="J4218" i="15"/>
  <c r="J4219" i="15"/>
  <c r="J4220" i="15"/>
  <c r="J4221" i="15"/>
  <c r="J4222" i="15"/>
  <c r="J4223" i="15"/>
  <c r="J4224" i="15"/>
  <c r="J4225" i="15"/>
  <c r="J4226" i="15"/>
  <c r="J4227" i="15"/>
  <c r="J4228" i="15"/>
  <c r="J4229" i="15"/>
  <c r="J4230" i="15"/>
  <c r="J4231" i="15"/>
  <c r="J4232" i="15"/>
  <c r="D2" i="24"/>
  <c r="A2" i="24" s="1"/>
  <c r="BH2" i="24"/>
  <c r="BJ2" i="24"/>
  <c r="C2" i="24" a="1"/>
  <c r="F56" i="55" l="1"/>
  <c r="J2" i="24"/>
  <c r="AL2" i="24" s="1"/>
  <c r="AX2" i="24"/>
  <c r="AY2" i="24" s="1"/>
  <c r="L2" i="24" s="1"/>
  <c r="AN2" i="24" s="1"/>
  <c r="U2" i="24" s="1"/>
  <c r="C2" i="24"/>
  <c r="BO2" i="24"/>
  <c r="K2" i="24" l="1"/>
  <c r="AM2" i="24" s="1"/>
  <c r="T2" i="24" s="1"/>
  <c r="AZ2" i="24"/>
  <c r="M2" i="24" s="1"/>
  <c r="AB2" i="24"/>
  <c r="AC2" i="24"/>
  <c r="S2" i="24"/>
  <c r="AD2" i="24" l="1"/>
  <c r="BA2" i="24"/>
  <c r="BB2" i="24" s="1"/>
  <c r="AO2" i="24"/>
  <c r="AE2" i="24" l="1"/>
  <c r="N2" i="24"/>
  <c r="AP2" i="24" s="1"/>
  <c r="W2" i="24" s="1"/>
  <c r="O2" i="24"/>
  <c r="AQ2" i="24" s="1"/>
  <c r="X2" i="24" s="1"/>
  <c r="BC2" i="24"/>
  <c r="AF2" i="24"/>
  <c r="V2" i="24"/>
  <c r="BD2" i="24" l="1"/>
  <c r="AH2" i="24" s="1"/>
  <c r="P2" i="24"/>
  <c r="AG2" i="24"/>
  <c r="AR2" i="24" l="1"/>
  <c r="Q2" i="24"/>
  <c r="AS2" i="24" s="1"/>
  <c r="Z2" i="24" s="1"/>
  <c r="BE2" i="24"/>
  <c r="AI2" i="24" s="1"/>
  <c r="BF2" i="24" l="1"/>
  <c r="AJ2" i="24" s="1"/>
  <c r="R2" i="24"/>
  <c r="AT2" i="24" s="1"/>
  <c r="AA2" i="24" s="1"/>
  <c r="Y2" i="24"/>
  <c r="AW2" i="24" l="1"/>
  <c r="BM2" i="24"/>
  <c r="I2" i="24"/>
  <c r="BN2" i="24"/>
  <c r="F2" i="38" l="1"/>
  <c r="A2" i="38"/>
  <c r="C2" i="38"/>
  <c r="D2" i="38"/>
  <c r="G2" i="38"/>
  <c r="Z3" i="25" l="1"/>
  <c r="B3" i="5" a="1"/>
  <c r="B3" i="5" s="1"/>
  <c r="E3" i="5" a="1"/>
  <c r="E3" i="5" s="1"/>
  <c r="H3" i="5" a="1"/>
  <c r="H3" i="5" s="1"/>
  <c r="P3" i="5" a="1"/>
  <c r="P3" i="5" s="1"/>
  <c r="Q3" i="5" a="1"/>
  <c r="Q3" i="5" s="1"/>
  <c r="R3" i="5"/>
  <c r="X3" i="5" a="1"/>
  <c r="X3" i="5" s="1"/>
  <c r="Y3" i="5"/>
  <c r="A2" i="1"/>
  <c r="Z3" i="5" s="1"/>
  <c r="D2" i="1"/>
  <c r="E2" i="1"/>
  <c r="F2" i="1"/>
  <c r="G2" i="1"/>
  <c r="R2" i="1" s="1" a="1"/>
  <c r="R2" i="1" s="1"/>
  <c r="H2" i="1"/>
  <c r="I2" i="1"/>
  <c r="K2" i="1"/>
  <c r="L2" i="1"/>
  <c r="M2" i="1"/>
  <c r="N2" i="1"/>
  <c r="O2" i="1"/>
  <c r="P2" i="1"/>
  <c r="Q2" i="1"/>
  <c r="U2" i="1"/>
  <c r="V2" i="1"/>
  <c r="W2" i="1"/>
  <c r="X2" i="1"/>
  <c r="Y2" i="1"/>
  <c r="AA2" i="1"/>
  <c r="AB2" i="1"/>
  <c r="AC2" i="1"/>
  <c r="AD2" i="1"/>
  <c r="AE2" i="1"/>
  <c r="B2" i="29"/>
  <c r="C2" i="29"/>
  <c r="D2" i="29"/>
  <c r="E2" i="29"/>
  <c r="J2" i="1" s="1"/>
  <c r="F2" i="29"/>
  <c r="J2" i="29" s="1"/>
  <c r="G2" i="29"/>
  <c r="H2" i="29"/>
  <c r="I2" i="29"/>
  <c r="K2" i="29"/>
  <c r="E2" i="8"/>
  <c r="I2" i="8"/>
  <c r="P2" i="8"/>
  <c r="W2" i="8"/>
  <c r="X2" i="8"/>
  <c r="M3" i="5" a="1"/>
  <c r="N3" i="5" a="1"/>
  <c r="X3" i="25" l="1"/>
  <c r="H3" i="25"/>
  <c r="W3" i="25"/>
  <c r="G3" i="25"/>
  <c r="T3" i="25"/>
  <c r="E3" i="25"/>
  <c r="S3" i="25"/>
  <c r="D3" i="25"/>
  <c r="R3" i="25"/>
  <c r="C3" i="25"/>
  <c r="Q3" i="25"/>
  <c r="B3" i="25"/>
  <c r="P3" i="25"/>
  <c r="O3" i="25"/>
  <c r="L3" i="25"/>
  <c r="AA3" i="25"/>
  <c r="K3" i="25"/>
  <c r="J3" i="25"/>
  <c r="Y3" i="25"/>
  <c r="I3" i="25"/>
  <c r="K3" i="5"/>
  <c r="N3" i="5"/>
  <c r="M3" i="5"/>
  <c r="G3" i="5"/>
  <c r="O3" i="5"/>
  <c r="F3" i="5" a="1"/>
  <c r="U3" i="25" l="1"/>
  <c r="V3" i="25" s="1"/>
  <c r="F3" i="25"/>
  <c r="M3" i="25"/>
  <c r="N3" i="25" s="1"/>
  <c r="F3" i="5"/>
  <c r="I3" i="5" s="1" a="1"/>
  <c r="I3" i="5" s="1"/>
  <c r="J3" i="5" s="1" a="1"/>
  <c r="J3" i="5" s="1"/>
  <c r="O2" i="8" l="1"/>
  <c r="U2" i="8"/>
  <c r="Q2" i="8"/>
  <c r="R2" i="8"/>
  <c r="T2" i="8"/>
  <c r="S2" i="8"/>
  <c r="D6" i="8"/>
  <c r="N2" i="8" l="1"/>
  <c r="S2" i="1" l="1"/>
  <c r="G11" i="17" l="1"/>
  <c r="G645" i="17"/>
  <c r="C3" i="56"/>
  <c r="C4" i="56"/>
  <c r="B43" i="56" s="1"/>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6" i="56"/>
  <c r="E15" i="56"/>
  <c r="E14" i="56"/>
  <c r="E13" i="56"/>
  <c r="E12" i="56"/>
  <c r="E11" i="56"/>
  <c r="E10" i="56"/>
  <c r="E9" i="56"/>
  <c r="E8" i="56"/>
  <c r="E7" i="56"/>
  <c r="E6" i="56"/>
  <c r="B44" i="56" l="1"/>
  <c r="F44" i="56" s="1"/>
  <c r="B38" i="56"/>
  <c r="F38" i="56" s="1"/>
  <c r="B28" i="56"/>
  <c r="F28" i="56" s="1"/>
  <c r="B40" i="56"/>
  <c r="F40" i="56" s="1"/>
  <c r="B16" i="56"/>
  <c r="F16" i="56" s="1"/>
  <c r="B7" i="56"/>
  <c r="F7" i="56" s="1"/>
  <c r="B8" i="56"/>
  <c r="F8" i="56" s="1"/>
  <c r="B45" i="56"/>
  <c r="F45" i="56" s="1"/>
  <c r="B15" i="56"/>
  <c r="F15" i="56" s="1"/>
  <c r="B22" i="56"/>
  <c r="F22" i="56" s="1"/>
  <c r="B34" i="56"/>
  <c r="F34" i="56" s="1"/>
  <c r="B46" i="56"/>
  <c r="F46" i="56" s="1"/>
  <c r="B10" i="56"/>
  <c r="F10" i="56" s="1"/>
  <c r="B23" i="56"/>
  <c r="F23" i="56" s="1"/>
  <c r="B29" i="56"/>
  <c r="F29" i="56" s="1"/>
  <c r="B35" i="56"/>
  <c r="F35" i="56" s="1"/>
  <c r="B41" i="56"/>
  <c r="F41" i="56" s="1"/>
  <c r="B47" i="56"/>
  <c r="F47" i="56" s="1"/>
  <c r="F43" i="56"/>
  <c r="B26" i="56"/>
  <c r="F26" i="56" s="1"/>
  <c r="B21" i="56"/>
  <c r="F21" i="56" s="1"/>
  <c r="B11" i="56"/>
  <c r="F11" i="56" s="1"/>
  <c r="B20" i="56"/>
  <c r="F20" i="56" s="1"/>
  <c r="B39" i="56"/>
  <c r="F39" i="56" s="1"/>
  <c r="B17" i="56"/>
  <c r="F17" i="56" s="1"/>
  <c r="B18" i="56"/>
  <c r="F18" i="56" s="1"/>
  <c r="B24" i="56"/>
  <c r="F24" i="56" s="1"/>
  <c r="B30" i="56"/>
  <c r="F30" i="56" s="1"/>
  <c r="B36" i="56"/>
  <c r="F36" i="56" s="1"/>
  <c r="B42" i="56"/>
  <c r="F42" i="56" s="1"/>
  <c r="B48" i="56"/>
  <c r="F48" i="56" s="1"/>
  <c r="B14" i="56"/>
  <c r="F14" i="56" s="1"/>
  <c r="B27" i="56"/>
  <c r="F27" i="56" s="1"/>
  <c r="B9" i="56"/>
  <c r="F9" i="56" s="1"/>
  <c r="B6" i="56"/>
  <c r="F6" i="56" s="1"/>
  <c r="B12" i="56"/>
  <c r="F12" i="56" s="1"/>
  <c r="B13" i="56"/>
  <c r="F13" i="56" s="1"/>
  <c r="B32" i="56"/>
  <c r="F32" i="56" s="1"/>
  <c r="B33" i="56"/>
  <c r="F33" i="56" s="1"/>
  <c r="B19" i="56"/>
  <c r="F19" i="56" s="1"/>
  <c r="B25" i="56"/>
  <c r="F25" i="56" s="1"/>
  <c r="B31" i="56"/>
  <c r="F31" i="56" s="1"/>
  <c r="B37" i="56"/>
  <c r="F37" i="56" s="1"/>
  <c r="G1478" i="17"/>
  <c r="G1479" i="17"/>
  <c r="G1480" i="17"/>
  <c r="G1481" i="17"/>
  <c r="G1482" i="17"/>
  <c r="G1483" i="17"/>
  <c r="G1484" i="17"/>
  <c r="G1485" i="17"/>
  <c r="G1486" i="17"/>
  <c r="G1408" i="17" l="1"/>
  <c r="G1409" i="17"/>
  <c r="G1410" i="17"/>
  <c r="G1411" i="17"/>
  <c r="G1412" i="17"/>
  <c r="G1413" i="17"/>
  <c r="G1414" i="17"/>
  <c r="G1415" i="17"/>
  <c r="G1416" i="17"/>
  <c r="G1417" i="17"/>
  <c r="G1418" i="17"/>
  <c r="G1419" i="17"/>
  <c r="G1420" i="17"/>
  <c r="G1421" i="17"/>
  <c r="G1422" i="17"/>
  <c r="G1423" i="17"/>
  <c r="G1424" i="17"/>
  <c r="G1425" i="17"/>
  <c r="G1426" i="17"/>
  <c r="G1427" i="17"/>
  <c r="G1428" i="17"/>
  <c r="G1429" i="17"/>
  <c r="G1430" i="17"/>
  <c r="G1431" i="17"/>
  <c r="G1432" i="17"/>
  <c r="G1433" i="17"/>
  <c r="G1434" i="17"/>
  <c r="G1435" i="17"/>
  <c r="G1436" i="17"/>
  <c r="G1437" i="17"/>
  <c r="G1438" i="17"/>
  <c r="G1439" i="17"/>
  <c r="G1440" i="17"/>
  <c r="G1441" i="17"/>
  <c r="G1442" i="17"/>
  <c r="G1443" i="17"/>
  <c r="G1444" i="17"/>
  <c r="G1445" i="17"/>
  <c r="G1446" i="17"/>
  <c r="G1447" i="17"/>
  <c r="G1448" i="17"/>
  <c r="G1449" i="17"/>
  <c r="G1450" i="17"/>
  <c r="G1451" i="17"/>
  <c r="G1452" i="17"/>
  <c r="G1453" i="17"/>
  <c r="G1454" i="17"/>
  <c r="G1455" i="17"/>
  <c r="G1456" i="17"/>
  <c r="G1457" i="17"/>
  <c r="G1458" i="17"/>
  <c r="G1459" i="17"/>
  <c r="G1460" i="17"/>
  <c r="G1461" i="17"/>
  <c r="G1462" i="17"/>
  <c r="G1463" i="17"/>
  <c r="G1464" i="17"/>
  <c r="G1465" i="17"/>
  <c r="G1466" i="17"/>
  <c r="G1467" i="17"/>
  <c r="G1468" i="17"/>
  <c r="G1469" i="17"/>
  <c r="G1470" i="17"/>
  <c r="G1471" i="17"/>
  <c r="G1472" i="17"/>
  <c r="G1473" i="17"/>
  <c r="G1474" i="17"/>
  <c r="G1475" i="17"/>
  <c r="G1476" i="17"/>
  <c r="G1477" i="17"/>
  <c r="E32" i="55" l="1"/>
  <c r="B32" i="55"/>
  <c r="J9" i="15"/>
  <c r="F32" i="55" l="1"/>
  <c r="G7" i="17" l="1"/>
  <c r="G8" i="17" l="1"/>
  <c r="G952" i="17"/>
  <c r="G1407" i="17" l="1"/>
  <c r="G1406" i="17"/>
  <c r="G1405" i="17"/>
  <c r="G1404" i="17"/>
  <c r="E26" i="55"/>
  <c r="B26" i="55"/>
  <c r="G955" i="17"/>
  <c r="G1053" i="17"/>
  <c r="G1054" i="17"/>
  <c r="G544" i="17"/>
  <c r="G564" i="17"/>
  <c r="G489" i="17"/>
  <c r="F26" i="55" l="1"/>
  <c r="G1052" i="17"/>
  <c r="G569" i="17"/>
  <c r="G556" i="17"/>
  <c r="F45" i="36" a="1"/>
  <c r="G44" i="36" a="1"/>
  <c r="G46" i="36" a="1"/>
  <c r="F44" i="36" a="1"/>
  <c r="G45" i="36" a="1"/>
  <c r="F46" i="36" a="1"/>
  <c r="F46" i="36" l="1"/>
  <c r="F44" i="36"/>
  <c r="F45" i="36"/>
  <c r="G46" i="36"/>
  <c r="G45" i="36"/>
  <c r="G44" i="36"/>
  <c r="E44" i="36" a="1"/>
  <c r="E46" i="36" a="1"/>
  <c r="D45" i="36" a="1"/>
  <c r="E45" i="36" a="1"/>
  <c r="D46" i="36" a="1"/>
  <c r="BK2" i="24" a="1"/>
  <c r="BK2" i="24" l="1"/>
  <c r="E44" i="36"/>
  <c r="E45" i="36"/>
  <c r="E46" i="36"/>
  <c r="D45" i="36"/>
  <c r="D46" i="36"/>
  <c r="G1051" i="17"/>
  <c r="G750" i="17"/>
  <c r="G751" i="17"/>
  <c r="G957" i="17"/>
  <c r="D44" i="36" a="1"/>
  <c r="D44" i="36" l="1"/>
  <c r="G1403" i="17"/>
  <c r="G1249" i="17"/>
  <c r="G1078" i="17" l="1"/>
  <c r="G735" i="17"/>
  <c r="G332" i="17"/>
  <c r="G333" i="17"/>
  <c r="G1067" i="17"/>
  <c r="G1065" i="17"/>
  <c r="G1066" i="17"/>
  <c r="B3" i="32" l="1"/>
  <c r="BJ2" i="46" l="1"/>
  <c r="A1" i="32" l="1"/>
  <c r="E55" i="55"/>
  <c r="E38" i="55"/>
  <c r="G469" i="17"/>
  <c r="G1046" i="17"/>
  <c r="G568" i="17"/>
  <c r="G557" i="17"/>
  <c r="G524" i="17"/>
  <c r="G488" i="17"/>
  <c r="G480" i="17"/>
  <c r="G497" i="17"/>
  <c r="D11" i="25" l="1"/>
  <c r="G1060" i="17" l="1"/>
  <c r="G595" i="17"/>
  <c r="E49" i="55"/>
  <c r="E33" i="55"/>
  <c r="E34" i="55"/>
  <c r="E54" i="55" l="1"/>
  <c r="E53" i="55"/>
  <c r="E52" i="55"/>
  <c r="E51" i="55"/>
  <c r="E50" i="55"/>
  <c r="E48" i="55"/>
  <c r="E47" i="55"/>
  <c r="E46" i="55"/>
  <c r="E45" i="55"/>
  <c r="E44" i="55"/>
  <c r="E43" i="55"/>
  <c r="E42" i="55"/>
  <c r="E41" i="55"/>
  <c r="E40" i="55"/>
  <c r="E39" i="55"/>
  <c r="E37" i="55"/>
  <c r="E36" i="55"/>
  <c r="E35" i="55"/>
  <c r="E31" i="55"/>
  <c r="E30" i="55"/>
  <c r="E29" i="55"/>
  <c r="E28" i="55"/>
  <c r="E27" i="55"/>
  <c r="E25" i="55"/>
  <c r="E24" i="55"/>
  <c r="E23" i="55"/>
  <c r="E22" i="55"/>
  <c r="E21" i="55"/>
  <c r="E20" i="55"/>
  <c r="E19" i="55"/>
  <c r="E18" i="55"/>
  <c r="E17" i="55"/>
  <c r="E16" i="55"/>
  <c r="E15" i="55"/>
  <c r="E9" i="55"/>
  <c r="E8" i="55"/>
  <c r="E14" i="55"/>
  <c r="E13" i="55"/>
  <c r="E12" i="55"/>
  <c r="E11" i="55"/>
  <c r="E10" i="55"/>
  <c r="E7" i="55"/>
  <c r="E6" i="55"/>
  <c r="B55" i="55"/>
  <c r="F55" i="55" s="1"/>
  <c r="G1064" i="17"/>
  <c r="G25" i="17"/>
  <c r="G37" i="17"/>
  <c r="G67" i="17"/>
  <c r="G93" i="17"/>
  <c r="G80" i="17"/>
  <c r="G119" i="17"/>
  <c r="G106" i="17"/>
  <c r="G133" i="17"/>
  <c r="G146" i="17"/>
  <c r="G159" i="17"/>
  <c r="G172" i="17"/>
  <c r="G185" i="17"/>
  <c r="G211" i="17"/>
  <c r="G198" i="17"/>
  <c r="G237" i="17"/>
  <c r="G224" i="17"/>
  <c r="G276" i="17"/>
  <c r="G250" i="17"/>
  <c r="G263" i="17"/>
  <c r="G303" i="17"/>
  <c r="G290" i="17"/>
  <c r="G329" i="17"/>
  <c r="G316" i="17"/>
  <c r="G344" i="17"/>
  <c r="G370" i="17"/>
  <c r="G357" i="17"/>
  <c r="G392" i="17"/>
  <c r="G401" i="17"/>
  <c r="G410" i="17"/>
  <c r="G419" i="17"/>
  <c r="G428" i="17"/>
  <c r="G575" i="17"/>
  <c r="G582" i="17"/>
  <c r="G640" i="17"/>
  <c r="G653" i="17"/>
  <c r="G665" i="17"/>
  <c r="G677" i="17"/>
  <c r="G692" i="17"/>
  <c r="G705" i="17"/>
  <c r="G717" i="17"/>
  <c r="G740" i="17"/>
  <c r="G756" i="17"/>
  <c r="G768" i="17"/>
  <c r="G780" i="17"/>
  <c r="G792" i="17"/>
  <c r="G803" i="17"/>
  <c r="G814" i="17"/>
  <c r="G825" i="17"/>
  <c r="G837" i="17"/>
  <c r="G848" i="17"/>
  <c r="G859" i="17"/>
  <c r="G870" i="17"/>
  <c r="G884" i="17"/>
  <c r="G896" i="17"/>
  <c r="G909" i="17"/>
  <c r="G932" i="17"/>
  <c r="G965" i="17"/>
  <c r="G977" i="17"/>
  <c r="G990" i="17"/>
  <c r="G1002" i="17"/>
  <c r="G1014" i="17"/>
  <c r="G1030" i="17"/>
  <c r="G1042" i="17"/>
  <c r="G1071" i="17"/>
  <c r="G1079" i="17"/>
  <c r="G1091" i="17"/>
  <c r="G1085" i="17"/>
  <c r="G1098" i="17"/>
  <c r="G1113" i="17"/>
  <c r="G1141" i="17"/>
  <c r="G1157" i="17"/>
  <c r="G1163" i="17"/>
  <c r="G1203" i="17"/>
  <c r="G1209" i="17"/>
  <c r="G1213" i="17"/>
  <c r="G1216" i="17"/>
  <c r="G1222" i="17"/>
  <c r="G1227" i="17"/>
  <c r="G1239" i="17"/>
  <c r="G1250" i="17"/>
  <c r="G1297" i="17"/>
  <c r="G1307" i="17"/>
  <c r="G1343" i="17"/>
  <c r="G1353" i="17"/>
  <c r="G5" i="17"/>
  <c r="G9" i="17"/>
  <c r="G12" i="17"/>
  <c r="G1055" i="17"/>
  <c r="G1400" i="17"/>
  <c r="G16" i="17"/>
  <c r="B3" i="36" a="1"/>
  <c r="E2" i="49" l="1"/>
  <c r="B49" i="55"/>
  <c r="F49" i="55" s="1"/>
  <c r="B38" i="55"/>
  <c r="F38" i="55" s="1"/>
  <c r="B52" i="55"/>
  <c r="F52" i="55" s="1"/>
  <c r="B33" i="55"/>
  <c r="F33" i="55" s="1"/>
  <c r="B34" i="55"/>
  <c r="F34" i="55" s="1"/>
  <c r="B42" i="55"/>
  <c r="F42" i="55" s="1"/>
  <c r="B8" i="55"/>
  <c r="F8" i="55" s="1"/>
  <c r="B43" i="55"/>
  <c r="F43" i="55" s="1"/>
  <c r="B37" i="55"/>
  <c r="F37" i="55" s="1"/>
  <c r="B15" i="55"/>
  <c r="F15" i="55" s="1"/>
  <c r="B28" i="55"/>
  <c r="F28" i="55" s="1"/>
  <c r="B45" i="55"/>
  <c r="F45" i="55" s="1"/>
  <c r="B11" i="55"/>
  <c r="F11" i="55" s="1"/>
  <c r="B13" i="55"/>
  <c r="F13" i="55" s="1"/>
  <c r="B25" i="55"/>
  <c r="F25" i="55" s="1"/>
  <c r="B31" i="55"/>
  <c r="F31" i="55" s="1"/>
  <c r="B41" i="55"/>
  <c r="F41" i="55" s="1"/>
  <c r="B14" i="55"/>
  <c r="F14" i="55" s="1"/>
  <c r="B19" i="55"/>
  <c r="F19" i="55" s="1"/>
  <c r="B23" i="55"/>
  <c r="F23" i="55" s="1"/>
  <c r="B35" i="55"/>
  <c r="F35" i="55" s="1"/>
  <c r="B7" i="55"/>
  <c r="F7" i="55" s="1"/>
  <c r="B50" i="55"/>
  <c r="F50" i="55" s="1"/>
  <c r="B21" i="55"/>
  <c r="F21" i="55" s="1"/>
  <c r="B10" i="55"/>
  <c r="F10" i="55" s="1"/>
  <c r="B51" i="55"/>
  <c r="F51" i="55" s="1"/>
  <c r="B39" i="55"/>
  <c r="F39" i="55" s="1"/>
  <c r="B46" i="55"/>
  <c r="F46" i="55" s="1"/>
  <c r="B53" i="55"/>
  <c r="F53" i="55" s="1"/>
  <c r="B48" i="55"/>
  <c r="F48" i="55" s="1"/>
  <c r="B17" i="55"/>
  <c r="F17" i="55" s="1"/>
  <c r="B24" i="55"/>
  <c r="F24" i="55" s="1"/>
  <c r="B30" i="55"/>
  <c r="F30" i="55" s="1"/>
  <c r="B20" i="55"/>
  <c r="F20" i="55" s="1"/>
  <c r="B27" i="55"/>
  <c r="F27" i="55" s="1"/>
  <c r="B54" i="55"/>
  <c r="F54" i="55" s="1"/>
  <c r="B16" i="55"/>
  <c r="F16" i="55" s="1"/>
  <c r="B6" i="55"/>
  <c r="F6" i="55" s="1"/>
  <c r="B12" i="55"/>
  <c r="F12" i="55" s="1"/>
  <c r="B9" i="55"/>
  <c r="F9" i="55" s="1"/>
  <c r="B18" i="55"/>
  <c r="F18" i="55" s="1"/>
  <c r="B22" i="55"/>
  <c r="F22" i="55" s="1"/>
  <c r="B29" i="55"/>
  <c r="F29" i="55" s="1"/>
  <c r="B36" i="55"/>
  <c r="F36" i="55" s="1"/>
  <c r="B40" i="55"/>
  <c r="F40" i="55" s="1"/>
  <c r="B44" i="55"/>
  <c r="F44" i="55" s="1"/>
  <c r="B47" i="55"/>
  <c r="F47" i="55" s="1"/>
  <c r="B3" i="36"/>
  <c r="G10" i="17"/>
  <c r="G13" i="17"/>
  <c r="G1056" i="17"/>
  <c r="G1401" i="17"/>
  <c r="G6" i="17"/>
  <c r="G1399" i="17" l="1"/>
  <c r="G1402" i="17"/>
  <c r="K2" i="54"/>
  <c r="G868" i="17"/>
  <c r="J2" i="54" l="1"/>
  <c r="G869" i="17"/>
  <c r="G1325" i="17"/>
  <c r="G1324" i="17"/>
  <c r="G1303" i="17"/>
  <c r="G1351" i="17"/>
  <c r="G1341" i="17"/>
  <c r="G1291" i="17"/>
  <c r="G1323" i="17"/>
  <c r="G1388" i="17" l="1"/>
  <c r="G1352" i="17"/>
  <c r="G14" i="17"/>
  <c r="G15" i="17"/>
  <c r="G19" i="17"/>
  <c r="G17" i="17"/>
  <c r="G18" i="17"/>
  <c r="G21" i="17"/>
  <c r="G22" i="17"/>
  <c r="G20" i="17"/>
  <c r="G23" i="17"/>
  <c r="G24" i="17"/>
  <c r="G30" i="17"/>
  <c r="G26" i="17"/>
  <c r="G27" i="17"/>
  <c r="G28" i="17"/>
  <c r="G29" i="17"/>
  <c r="G31" i="17"/>
  <c r="G33" i="17"/>
  <c r="G34" i="17"/>
  <c r="G32" i="17"/>
  <c r="G35" i="17"/>
  <c r="G36" i="17"/>
  <c r="G38" i="17"/>
  <c r="G39" i="17"/>
  <c r="G40" i="17"/>
  <c r="G41" i="17"/>
  <c r="G42" i="17"/>
  <c r="G43" i="17"/>
  <c r="G44" i="17"/>
  <c r="G46" i="17"/>
  <c r="G47" i="17"/>
  <c r="G48" i="17"/>
  <c r="G45" i="17"/>
  <c r="G49" i="17"/>
  <c r="G50" i="17"/>
  <c r="G51" i="17"/>
  <c r="G52" i="17"/>
  <c r="G53" i="17"/>
  <c r="G54" i="17"/>
  <c r="G55" i="17"/>
  <c r="G56" i="17"/>
  <c r="G57" i="17"/>
  <c r="G58" i="17"/>
  <c r="G59" i="17"/>
  <c r="G60" i="17"/>
  <c r="G61" i="17"/>
  <c r="G63" i="17"/>
  <c r="G64" i="17"/>
  <c r="G62" i="17"/>
  <c r="G65" i="17"/>
  <c r="G66" i="17"/>
  <c r="G70" i="17"/>
  <c r="G68" i="17"/>
  <c r="G69" i="17"/>
  <c r="G72" i="17"/>
  <c r="G73" i="17"/>
  <c r="G71" i="17"/>
  <c r="G74" i="17"/>
  <c r="G76" i="17"/>
  <c r="G77" i="17"/>
  <c r="G75" i="17"/>
  <c r="G78" i="17"/>
  <c r="G79" i="17"/>
  <c r="G83" i="17"/>
  <c r="G81" i="17"/>
  <c r="G82" i="17"/>
  <c r="G85" i="17"/>
  <c r="G86" i="17"/>
  <c r="G84" i="17"/>
  <c r="G87" i="17"/>
  <c r="G89" i="17"/>
  <c r="G90" i="17"/>
  <c r="G88" i="17"/>
  <c r="G91" i="17"/>
  <c r="G92" i="17"/>
  <c r="G96" i="17"/>
  <c r="G94" i="17"/>
  <c r="G95" i="17"/>
  <c r="G98" i="17"/>
  <c r="G99" i="17"/>
  <c r="G97" i="17"/>
  <c r="G100" i="17"/>
  <c r="G102" i="17"/>
  <c r="G103" i="17"/>
  <c r="G101" i="17"/>
  <c r="G104" i="17"/>
  <c r="G105" i="17"/>
  <c r="G109" i="17"/>
  <c r="G107" i="17"/>
  <c r="G108" i="17"/>
  <c r="G111" i="17"/>
  <c r="G112" i="17"/>
  <c r="G110" i="17"/>
  <c r="G113" i="17"/>
  <c r="G115" i="17"/>
  <c r="G116" i="17"/>
  <c r="G114" i="17"/>
  <c r="G117" i="17"/>
  <c r="G118" i="17"/>
  <c r="G122" i="17"/>
  <c r="G120" i="17"/>
  <c r="G121" i="17"/>
  <c r="G124" i="17"/>
  <c r="G125" i="17"/>
  <c r="G126" i="17"/>
  <c r="G123" i="17"/>
  <c r="G127" i="17"/>
  <c r="G129" i="17"/>
  <c r="G130" i="17"/>
  <c r="G128" i="17"/>
  <c r="G131" i="17"/>
  <c r="G132" i="17"/>
  <c r="G136" i="17"/>
  <c r="G134" i="17"/>
  <c r="G135" i="17"/>
  <c r="G138" i="17"/>
  <c r="G139" i="17"/>
  <c r="G137" i="17"/>
  <c r="G140" i="17"/>
  <c r="G142" i="17"/>
  <c r="G143" i="17"/>
  <c r="G141" i="17"/>
  <c r="G144" i="17"/>
  <c r="G145" i="17"/>
  <c r="G149" i="17"/>
  <c r="G147" i="17"/>
  <c r="G148" i="17"/>
  <c r="G151" i="17"/>
  <c r="G152" i="17"/>
  <c r="G150" i="17"/>
  <c r="G153" i="17"/>
  <c r="G155" i="17"/>
  <c r="G156" i="17"/>
  <c r="G154" i="17"/>
  <c r="G157" i="17"/>
  <c r="G158" i="17"/>
  <c r="G162" i="17"/>
  <c r="G160" i="17"/>
  <c r="G161" i="17"/>
  <c r="G164" i="17"/>
  <c r="G165" i="17"/>
  <c r="G163" i="17"/>
  <c r="G166" i="17"/>
  <c r="G168" i="17"/>
  <c r="G169" i="17"/>
  <c r="G167" i="17"/>
  <c r="G170" i="17"/>
  <c r="G171" i="17"/>
  <c r="G175" i="17"/>
  <c r="G173" i="17"/>
  <c r="G174" i="17"/>
  <c r="G177" i="17"/>
  <c r="G178" i="17"/>
  <c r="G176" i="17"/>
  <c r="G179" i="17"/>
  <c r="G181" i="17"/>
  <c r="G182" i="17"/>
  <c r="G180" i="17"/>
  <c r="G183" i="17"/>
  <c r="G184" i="17"/>
  <c r="G188" i="17"/>
  <c r="G186" i="17"/>
  <c r="G187" i="17"/>
  <c r="G190" i="17"/>
  <c r="G191" i="17"/>
  <c r="G189" i="17"/>
  <c r="G192" i="17"/>
  <c r="G194" i="17"/>
  <c r="G195" i="17"/>
  <c r="G193" i="17"/>
  <c r="G196" i="17"/>
  <c r="G197" i="17"/>
  <c r="G201" i="17"/>
  <c r="G199" i="17"/>
  <c r="G200" i="17"/>
  <c r="G203" i="17"/>
  <c r="G204" i="17"/>
  <c r="G202" i="17"/>
  <c r="G205" i="17"/>
  <c r="G207" i="17"/>
  <c r="G208" i="17"/>
  <c r="G206" i="17"/>
  <c r="G209" i="17"/>
  <c r="G210" i="17"/>
  <c r="G214" i="17"/>
  <c r="G212" i="17"/>
  <c r="G213" i="17"/>
  <c r="G216" i="17"/>
  <c r="G217" i="17"/>
  <c r="G215" i="17"/>
  <c r="G218" i="17"/>
  <c r="G220" i="17"/>
  <c r="G221" i="17"/>
  <c r="G219" i="17"/>
  <c r="G222" i="17"/>
  <c r="G223" i="17"/>
  <c r="G227" i="17"/>
  <c r="G225" i="17"/>
  <c r="G226" i="17"/>
  <c r="G229" i="17"/>
  <c r="G230" i="17"/>
  <c r="G228" i="17"/>
  <c r="G231" i="17"/>
  <c r="G233" i="17"/>
  <c r="G234" i="17"/>
  <c r="G232" i="17"/>
  <c r="G235" i="17"/>
  <c r="G236" i="17"/>
  <c r="G240" i="17"/>
  <c r="G238" i="17"/>
  <c r="G239" i="17"/>
  <c r="G242" i="17"/>
  <c r="G243" i="17"/>
  <c r="G241" i="17"/>
  <c r="G244" i="17"/>
  <c r="G246" i="17"/>
  <c r="G247" i="17"/>
  <c r="G245" i="17"/>
  <c r="G248" i="17"/>
  <c r="G249" i="17"/>
  <c r="G253" i="17"/>
  <c r="G251" i="17"/>
  <c r="G252" i="17"/>
  <c r="G255" i="17"/>
  <c r="G256" i="17"/>
  <c r="G254" i="17"/>
  <c r="G257" i="17"/>
  <c r="G259" i="17"/>
  <c r="G260" i="17"/>
  <c r="G258" i="17"/>
  <c r="G261" i="17"/>
  <c r="G262" i="17"/>
  <c r="G266" i="17"/>
  <c r="G264" i="17"/>
  <c r="G265" i="17"/>
  <c r="G268" i="17"/>
  <c r="G269" i="17"/>
  <c r="G267" i="17"/>
  <c r="G270" i="17"/>
  <c r="G272" i="17"/>
  <c r="G273" i="17"/>
  <c r="G271" i="17"/>
  <c r="G274" i="17"/>
  <c r="G275" i="17"/>
  <c r="G279" i="17"/>
  <c r="G277" i="17"/>
  <c r="G278" i="17"/>
  <c r="G281" i="17"/>
  <c r="G282" i="17"/>
  <c r="G283" i="17"/>
  <c r="G280" i="17"/>
  <c r="G284" i="17"/>
  <c r="G286" i="17"/>
  <c r="G287" i="17"/>
  <c r="G285" i="17"/>
  <c r="G288" i="17"/>
  <c r="G289" i="17"/>
  <c r="G293" i="17"/>
  <c r="G291" i="17"/>
  <c r="G292" i="17"/>
  <c r="G295" i="17"/>
  <c r="G296" i="17"/>
  <c r="G294" i="17"/>
  <c r="G297" i="17"/>
  <c r="G299" i="17"/>
  <c r="G300" i="17"/>
  <c r="G298" i="17"/>
  <c r="G301" i="17"/>
  <c r="G302" i="17"/>
  <c r="G306" i="17"/>
  <c r="G304" i="17"/>
  <c r="G305" i="17"/>
  <c r="G308" i="17"/>
  <c r="G309" i="17"/>
  <c r="G307" i="17"/>
  <c r="G310" i="17"/>
  <c r="G312" i="17"/>
  <c r="G313" i="17"/>
  <c r="G311" i="17"/>
  <c r="G314" i="17"/>
  <c r="G315" i="17"/>
  <c r="G319" i="17"/>
  <c r="G317" i="17"/>
  <c r="G318" i="17"/>
  <c r="G321" i="17"/>
  <c r="G322" i="17"/>
  <c r="G320" i="17"/>
  <c r="G323" i="17"/>
  <c r="G325" i="17"/>
  <c r="G326" i="17"/>
  <c r="G324" i="17"/>
  <c r="G327" i="17"/>
  <c r="G328" i="17"/>
  <c r="G334" i="17"/>
  <c r="G330" i="17"/>
  <c r="G331" i="17"/>
  <c r="G336" i="17"/>
  <c r="G337" i="17"/>
  <c r="G335" i="17"/>
  <c r="G338" i="17"/>
  <c r="G340" i="17"/>
  <c r="G341" i="17"/>
  <c r="G339" i="17"/>
  <c r="G342" i="17"/>
  <c r="G343" i="17"/>
  <c r="G347" i="17"/>
  <c r="G345" i="17"/>
  <c r="G346" i="17"/>
  <c r="G349" i="17"/>
  <c r="G350" i="17"/>
  <c r="G348" i="17"/>
  <c r="G351" i="17"/>
  <c r="G353" i="17"/>
  <c r="G354" i="17"/>
  <c r="G352" i="17"/>
  <c r="G355" i="17"/>
  <c r="G356" i="17"/>
  <c r="G360" i="17"/>
  <c r="G358" i="17"/>
  <c r="G359" i="17"/>
  <c r="G362" i="17"/>
  <c r="G363" i="17"/>
  <c r="G361" i="17"/>
  <c r="G364" i="17"/>
  <c r="G366" i="17"/>
  <c r="G367" i="17"/>
  <c r="G365" i="17"/>
  <c r="G368" i="17"/>
  <c r="G369" i="17"/>
  <c r="G373" i="17"/>
  <c r="G371" i="17"/>
  <c r="G372" i="17"/>
  <c r="G375" i="17"/>
  <c r="G376" i="17"/>
  <c r="G374" i="17"/>
  <c r="G378" i="17"/>
  <c r="G379" i="17"/>
  <c r="G377" i="17"/>
  <c r="G381" i="17"/>
  <c r="G382" i="17"/>
  <c r="G380" i="17"/>
  <c r="G384" i="17"/>
  <c r="G385" i="17"/>
  <c r="G383" i="17"/>
  <c r="G386" i="17"/>
  <c r="G388" i="17"/>
  <c r="G389" i="17"/>
  <c r="G387" i="17"/>
  <c r="G390" i="17"/>
  <c r="G391" i="17"/>
  <c r="G393" i="17"/>
  <c r="G394" i="17"/>
  <c r="G395" i="17"/>
  <c r="G397" i="17"/>
  <c r="G398" i="17"/>
  <c r="G396" i="17"/>
  <c r="G399" i="17"/>
  <c r="G400" i="17"/>
  <c r="G402" i="17"/>
  <c r="G403" i="17"/>
  <c r="G404" i="17"/>
  <c r="G406" i="17"/>
  <c r="G407" i="17"/>
  <c r="G405" i="17"/>
  <c r="G408" i="17"/>
  <c r="G409" i="17"/>
  <c r="G411" i="17"/>
  <c r="G412" i="17"/>
  <c r="G413" i="17"/>
  <c r="G415" i="17"/>
  <c r="G416" i="17"/>
  <c r="G414" i="17"/>
  <c r="G417" i="17"/>
  <c r="G418" i="17"/>
  <c r="G420" i="17"/>
  <c r="G421" i="17"/>
  <c r="G422" i="17"/>
  <c r="G424" i="17"/>
  <c r="G425" i="17"/>
  <c r="G423" i="17"/>
  <c r="G426" i="17"/>
  <c r="G427" i="17"/>
  <c r="G429" i="17"/>
  <c r="G430" i="17"/>
  <c r="G431" i="17"/>
  <c r="G433" i="17"/>
  <c r="G432" i="17"/>
  <c r="G435" i="17"/>
  <c r="G434" i="17"/>
  <c r="G437" i="17"/>
  <c r="G436"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70" i="17"/>
  <c r="G471" i="17"/>
  <c r="G472" i="17"/>
  <c r="G473" i="17"/>
  <c r="G474" i="17"/>
  <c r="G475" i="17"/>
  <c r="G476" i="17"/>
  <c r="G477" i="17"/>
  <c r="G478" i="17"/>
  <c r="G479" i="17"/>
  <c r="G481" i="17"/>
  <c r="G482" i="17"/>
  <c r="G483" i="17"/>
  <c r="G484" i="17"/>
  <c r="G485" i="17"/>
  <c r="G486" i="17"/>
  <c r="G487" i="17"/>
  <c r="G490" i="17"/>
  <c r="G491" i="17"/>
  <c r="G492" i="17"/>
  <c r="G493" i="17"/>
  <c r="G494" i="17"/>
  <c r="G495" i="17"/>
  <c r="G496"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30" i="17"/>
  <c r="G526" i="17"/>
  <c r="G527" i="17"/>
  <c r="G528" i="17"/>
  <c r="G529" i="17"/>
  <c r="G531" i="17"/>
  <c r="G532" i="17"/>
  <c r="G533" i="17"/>
  <c r="G534" i="17"/>
  <c r="G535" i="17"/>
  <c r="G536" i="17"/>
  <c r="G537" i="17"/>
  <c r="G538" i="17"/>
  <c r="G539" i="17"/>
  <c r="G540" i="17"/>
  <c r="G541" i="17"/>
  <c r="G543" i="17"/>
  <c r="G545" i="17"/>
  <c r="G546" i="17"/>
  <c r="G547" i="17"/>
  <c r="G548" i="17"/>
  <c r="G549" i="17"/>
  <c r="G550" i="17"/>
  <c r="G551" i="17"/>
  <c r="G553" i="17"/>
  <c r="G554" i="17"/>
  <c r="G555" i="17"/>
  <c r="G558" i="17"/>
  <c r="G559" i="17"/>
  <c r="G560" i="17"/>
  <c r="G561" i="17"/>
  <c r="G562" i="17"/>
  <c r="G563" i="17"/>
  <c r="G565" i="17"/>
  <c r="G566" i="17"/>
  <c r="G567" i="17"/>
  <c r="G570" i="17"/>
  <c r="G571" i="17"/>
  <c r="G572" i="17"/>
  <c r="G573" i="17"/>
  <c r="G574" i="17"/>
  <c r="G576" i="17"/>
  <c r="G577" i="17"/>
  <c r="G578" i="17"/>
  <c r="G579" i="17"/>
  <c r="G580" i="17"/>
  <c r="G581" i="17"/>
  <c r="G583" i="17"/>
  <c r="G584" i="17"/>
  <c r="G585" i="17"/>
  <c r="G586" i="17"/>
  <c r="G587" i="17"/>
  <c r="G588" i="17"/>
  <c r="G589" i="17"/>
  <c r="G590" i="17"/>
  <c r="G591" i="17"/>
  <c r="G592" i="17"/>
  <c r="G593" i="17"/>
  <c r="G594"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4" i="17"/>
  <c r="G635" i="17"/>
  <c r="G633" i="17"/>
  <c r="G636" i="17"/>
  <c r="G637" i="17"/>
  <c r="G638" i="17"/>
  <c r="G639" i="17"/>
  <c r="G644" i="17"/>
  <c r="G641" i="17"/>
  <c r="G642" i="17"/>
  <c r="G643" i="17"/>
  <c r="G647" i="17"/>
  <c r="G648" i="17"/>
  <c r="G646" i="17"/>
  <c r="G649" i="17"/>
  <c r="G650" i="17"/>
  <c r="G651" i="17"/>
  <c r="G652" i="17"/>
  <c r="G657" i="17"/>
  <c r="G654" i="17"/>
  <c r="G655" i="17"/>
  <c r="G656" i="17"/>
  <c r="G659" i="17"/>
  <c r="G660" i="17"/>
  <c r="G658" i="17"/>
  <c r="G661" i="17"/>
  <c r="G662" i="17"/>
  <c r="G663" i="17"/>
  <c r="G664" i="17"/>
  <c r="G669" i="17"/>
  <c r="G666" i="17"/>
  <c r="G667" i="17"/>
  <c r="G668" i="17"/>
  <c r="G671" i="17"/>
  <c r="G672" i="17"/>
  <c r="G670" i="17"/>
  <c r="G673" i="17"/>
  <c r="G674" i="17"/>
  <c r="G675" i="17"/>
  <c r="G676" i="17"/>
  <c r="G682" i="17"/>
  <c r="G678" i="17"/>
  <c r="G679" i="17"/>
  <c r="G680" i="17"/>
  <c r="G681" i="17"/>
  <c r="G683" i="17"/>
  <c r="G685" i="17"/>
  <c r="G686" i="17"/>
  <c r="G687" i="17"/>
  <c r="G684" i="17"/>
  <c r="G688" i="17"/>
  <c r="G689" i="17"/>
  <c r="G690" i="17"/>
  <c r="G691" i="17"/>
  <c r="G696" i="17"/>
  <c r="G693" i="17"/>
  <c r="G694" i="17"/>
  <c r="G695" i="17"/>
  <c r="G698" i="17"/>
  <c r="G699" i="17"/>
  <c r="G700" i="17"/>
  <c r="G697" i="17"/>
  <c r="G701" i="17"/>
  <c r="G702" i="17"/>
  <c r="G703" i="17"/>
  <c r="G704" i="17"/>
  <c r="G709" i="17"/>
  <c r="G706" i="17"/>
  <c r="G707" i="17"/>
  <c r="G708" i="17"/>
  <c r="G711" i="17"/>
  <c r="G712" i="17"/>
  <c r="G710" i="17"/>
  <c r="G713" i="17"/>
  <c r="G714" i="17"/>
  <c r="G715" i="17"/>
  <c r="G716" i="17"/>
  <c r="G721" i="17"/>
  <c r="G718" i="17"/>
  <c r="G719" i="17"/>
  <c r="G720" i="17"/>
  <c r="G723" i="17"/>
  <c r="G724" i="17"/>
  <c r="G722" i="17"/>
  <c r="G725" i="17"/>
  <c r="G726" i="17"/>
  <c r="G727" i="17"/>
  <c r="G728" i="17"/>
  <c r="G729" i="17"/>
  <c r="G730" i="17"/>
  <c r="G731" i="17"/>
  <c r="G733" i="17"/>
  <c r="G734" i="17"/>
  <c r="G732" i="17"/>
  <c r="G736" i="17"/>
  <c r="G737" i="17"/>
  <c r="G738" i="17"/>
  <c r="G739" i="17"/>
  <c r="G745" i="17"/>
  <c r="G741" i="17"/>
  <c r="G742" i="17"/>
  <c r="G743" i="17"/>
  <c r="G744" i="17"/>
  <c r="G746" i="17"/>
  <c r="G748" i="17"/>
  <c r="G749" i="17"/>
  <c r="G747" i="17"/>
  <c r="G752" i="17"/>
  <c r="G753" i="17"/>
  <c r="G754" i="17"/>
  <c r="G755" i="17"/>
  <c r="G760" i="17"/>
  <c r="G757" i="17"/>
  <c r="G758" i="17"/>
  <c r="G759" i="17"/>
  <c r="G762" i="17"/>
  <c r="G763" i="17"/>
  <c r="G761" i="17"/>
  <c r="G764" i="17"/>
  <c r="G765" i="17"/>
  <c r="G766" i="17"/>
  <c r="G767" i="17"/>
  <c r="G772" i="17"/>
  <c r="G769" i="17"/>
  <c r="G770" i="17"/>
  <c r="G771" i="17"/>
  <c r="G774" i="17"/>
  <c r="G775" i="17"/>
  <c r="G773" i="17"/>
  <c r="G776" i="17"/>
  <c r="G777" i="17"/>
  <c r="G778" i="17"/>
  <c r="G779" i="17"/>
  <c r="G784" i="17"/>
  <c r="G781" i="17"/>
  <c r="G782" i="17"/>
  <c r="G783" i="17"/>
  <c r="G786" i="17"/>
  <c r="G787" i="17"/>
  <c r="G785" i="17"/>
  <c r="G788" i="17"/>
  <c r="G789" i="17"/>
  <c r="G790" i="17"/>
  <c r="G791" i="17"/>
  <c r="G796" i="17"/>
  <c r="G793" i="17"/>
  <c r="G794" i="17"/>
  <c r="G795" i="17"/>
  <c r="G798" i="17"/>
  <c r="G799" i="17"/>
  <c r="G797" i="17"/>
  <c r="G800" i="17"/>
  <c r="G801" i="17"/>
  <c r="G802" i="17"/>
  <c r="G807" i="17"/>
  <c r="G804" i="17"/>
  <c r="G805" i="17"/>
  <c r="G806" i="17"/>
  <c r="G809" i="17"/>
  <c r="G810" i="17"/>
  <c r="G808" i="17"/>
  <c r="G811" i="17"/>
  <c r="G812" i="17"/>
  <c r="G813" i="17"/>
  <c r="G818" i="17"/>
  <c r="G815" i="17"/>
  <c r="G816" i="17"/>
  <c r="G817" i="17"/>
  <c r="G820" i="17"/>
  <c r="G821" i="17"/>
  <c r="G819" i="17"/>
  <c r="G822" i="17"/>
  <c r="G823" i="17"/>
  <c r="G824" i="17"/>
  <c r="G829" i="17"/>
  <c r="G826" i="17"/>
  <c r="G827" i="17"/>
  <c r="G828" i="17"/>
  <c r="G831" i="17"/>
  <c r="G832" i="17"/>
  <c r="G830" i="17"/>
  <c r="G833" i="17"/>
  <c r="G834" i="17"/>
  <c r="G835" i="17"/>
  <c r="G836" i="17"/>
  <c r="G841" i="17"/>
  <c r="G838" i="17"/>
  <c r="G839" i="17"/>
  <c r="G840" i="17"/>
  <c r="G843" i="17"/>
  <c r="G844" i="17"/>
  <c r="G842" i="17"/>
  <c r="G845" i="17"/>
  <c r="G846" i="17"/>
  <c r="G847" i="17"/>
  <c r="G852" i="17"/>
  <c r="G849" i="17"/>
  <c r="G850" i="17"/>
  <c r="G851" i="17"/>
  <c r="G854" i="17"/>
  <c r="G855" i="17"/>
  <c r="G853" i="17"/>
  <c r="G856" i="17"/>
  <c r="G857" i="17"/>
  <c r="G858" i="17"/>
  <c r="G863" i="17"/>
  <c r="G860" i="17"/>
  <c r="G861" i="17"/>
  <c r="G862" i="17"/>
  <c r="G865" i="17"/>
  <c r="G866" i="17"/>
  <c r="G864" i="17"/>
  <c r="G867" i="17"/>
  <c r="G874" i="17"/>
  <c r="G871" i="17"/>
  <c r="G872" i="17"/>
  <c r="G873" i="17"/>
  <c r="G875" i="17"/>
  <c r="G877" i="17"/>
  <c r="G878" i="17"/>
  <c r="G879" i="17"/>
  <c r="G876" i="17"/>
  <c r="G880" i="17"/>
  <c r="G881" i="17"/>
  <c r="G882" i="17"/>
  <c r="G883" i="17"/>
  <c r="G888" i="17"/>
  <c r="G885" i="17"/>
  <c r="G886" i="17"/>
  <c r="G887" i="17"/>
  <c r="G890" i="17"/>
  <c r="G891" i="17"/>
  <c r="G889" i="17"/>
  <c r="G892" i="17"/>
  <c r="G893" i="17"/>
  <c r="G894" i="17"/>
  <c r="G895" i="17"/>
  <c r="G900" i="17"/>
  <c r="G897" i="17"/>
  <c r="G898" i="17"/>
  <c r="G899" i="17"/>
  <c r="G902" i="17"/>
  <c r="G903" i="17"/>
  <c r="G904" i="17"/>
  <c r="G901" i="17"/>
  <c r="G905" i="17"/>
  <c r="G906" i="17"/>
  <c r="G907" i="17"/>
  <c r="G908" i="17"/>
  <c r="G914" i="17"/>
  <c r="G910" i="17"/>
  <c r="G911" i="17"/>
  <c r="G912" i="17"/>
  <c r="G913" i="17"/>
  <c r="G915" i="17"/>
  <c r="G917" i="17"/>
  <c r="G918" i="17"/>
  <c r="G916" i="17"/>
  <c r="G919" i="17"/>
  <c r="G920" i="17"/>
  <c r="G921" i="17"/>
  <c r="G922" i="17"/>
  <c r="G923" i="17"/>
  <c r="G924" i="17"/>
  <c r="G925" i="17"/>
  <c r="G926" i="17"/>
  <c r="G927" i="17"/>
  <c r="G928" i="17"/>
  <c r="G929" i="17"/>
  <c r="G930" i="17"/>
  <c r="G931" i="17"/>
  <c r="G936" i="17"/>
  <c r="G933" i="17"/>
  <c r="G934" i="17"/>
  <c r="G935" i="17"/>
  <c r="G938" i="17"/>
  <c r="G939" i="17"/>
  <c r="G937" i="17"/>
  <c r="G940" i="17"/>
  <c r="G941" i="17"/>
  <c r="G942" i="17"/>
  <c r="G943" i="17"/>
  <c r="G944" i="17"/>
  <c r="G945" i="17"/>
  <c r="G946" i="17"/>
  <c r="G947" i="17"/>
  <c r="G948" i="17"/>
  <c r="G949" i="17"/>
  <c r="G950" i="17"/>
  <c r="G951" i="17"/>
  <c r="G953" i="17"/>
  <c r="G954" i="17"/>
  <c r="G956" i="17"/>
  <c r="G958" i="17"/>
  <c r="G959" i="17"/>
  <c r="G960" i="17"/>
  <c r="G961" i="17"/>
  <c r="G962" i="17"/>
  <c r="G963" i="17"/>
  <c r="G964" i="17"/>
  <c r="G966" i="17"/>
  <c r="G967" i="17"/>
  <c r="G968" i="17"/>
  <c r="G969" i="17"/>
  <c r="G970" i="17"/>
  <c r="G971" i="17"/>
  <c r="G972" i="17"/>
  <c r="G973" i="17"/>
  <c r="G974" i="17"/>
  <c r="G975" i="17"/>
  <c r="G976" i="17"/>
  <c r="G981" i="17"/>
  <c r="G978" i="17"/>
  <c r="G979" i="17"/>
  <c r="G980" i="17"/>
  <c r="G983" i="17"/>
  <c r="G984" i="17"/>
  <c r="G985" i="17"/>
  <c r="G982" i="17"/>
  <c r="G986" i="17"/>
  <c r="G987" i="17"/>
  <c r="G988" i="17"/>
  <c r="G989" i="17"/>
  <c r="G994" i="17"/>
  <c r="G991" i="17"/>
  <c r="G992" i="17"/>
  <c r="G993" i="17"/>
  <c r="G996" i="17"/>
  <c r="G997" i="17"/>
  <c r="G995" i="17"/>
  <c r="G998" i="17"/>
  <c r="G999" i="17"/>
  <c r="G1000" i="17"/>
  <c r="G1001" i="17"/>
  <c r="G1006" i="17"/>
  <c r="G1003" i="17"/>
  <c r="G1004" i="17"/>
  <c r="G1005" i="17"/>
  <c r="G1008" i="17"/>
  <c r="G1009" i="17"/>
  <c r="G1007" i="17"/>
  <c r="G1010" i="17"/>
  <c r="G1011" i="17"/>
  <c r="G1012" i="17"/>
  <c r="G1013" i="17"/>
  <c r="G1020" i="17"/>
  <c r="G1015" i="17"/>
  <c r="G1016" i="17"/>
  <c r="G1017" i="17"/>
  <c r="G1018" i="17"/>
  <c r="G1019" i="17"/>
  <c r="G1021" i="17"/>
  <c r="G1023" i="17"/>
  <c r="G1024" i="17"/>
  <c r="G1025" i="17"/>
  <c r="G1022" i="17"/>
  <c r="G1026" i="17"/>
  <c r="G1027" i="17"/>
  <c r="G1028" i="17"/>
  <c r="G1029" i="17"/>
  <c r="G1034" i="17"/>
  <c r="G1031" i="17"/>
  <c r="G1032" i="17"/>
  <c r="G1033" i="17"/>
  <c r="G1036" i="17"/>
  <c r="G1037" i="17"/>
  <c r="G1035" i="17"/>
  <c r="G1038" i="17"/>
  <c r="G1039" i="17"/>
  <c r="G1040" i="17"/>
  <c r="G1041" i="17"/>
  <c r="G1047" i="17"/>
  <c r="G1043" i="17"/>
  <c r="G1044" i="17"/>
  <c r="G1045" i="17"/>
  <c r="G1049" i="17"/>
  <c r="G1050" i="17"/>
  <c r="G1048" i="17"/>
  <c r="G1057" i="17"/>
  <c r="G1058" i="17"/>
  <c r="G1059" i="17"/>
  <c r="G1061" i="17"/>
  <c r="G1062" i="17"/>
  <c r="G1063" i="17"/>
  <c r="G1068" i="17"/>
  <c r="G1069" i="17"/>
  <c r="G1070" i="17"/>
  <c r="G1074" i="17"/>
  <c r="G1072" i="17"/>
  <c r="G1073" i="17"/>
  <c r="G1076" i="17"/>
  <c r="G1077" i="17"/>
  <c r="G1075" i="17"/>
  <c r="G1080" i="17"/>
  <c r="G1081" i="17"/>
  <c r="G1082" i="17"/>
  <c r="G1083" i="17"/>
  <c r="G1084" i="17"/>
  <c r="G1086" i="17"/>
  <c r="G1088" i="17"/>
  <c r="G1087" i="17"/>
  <c r="G1089" i="17"/>
  <c r="G1090" i="17"/>
  <c r="G1092" i="17"/>
  <c r="G1094" i="17"/>
  <c r="G1095" i="17"/>
  <c r="G1093" i="17"/>
  <c r="G1096" i="17"/>
  <c r="G1097" i="17"/>
  <c r="G1099" i="17"/>
  <c r="G1101" i="17"/>
  <c r="G1100" i="17"/>
  <c r="G1102" i="17"/>
  <c r="G1103" i="17"/>
  <c r="G1104" i="17"/>
  <c r="G1105" i="17"/>
  <c r="G1106" i="17"/>
  <c r="G1107" i="17"/>
  <c r="G1108" i="17"/>
  <c r="G1109" i="17"/>
  <c r="G1110" i="17"/>
  <c r="G1111" i="17"/>
  <c r="G1112" i="17"/>
  <c r="G1114" i="17"/>
  <c r="G1116" i="17"/>
  <c r="G1115" i="17"/>
  <c r="G1117" i="17"/>
  <c r="G1118" i="17"/>
  <c r="G1119" i="17"/>
  <c r="G1120" i="17"/>
  <c r="G1121" i="17"/>
  <c r="G1122" i="17"/>
  <c r="G1123" i="17"/>
  <c r="G1124" i="17"/>
  <c r="G1125" i="17"/>
  <c r="G1127" i="17"/>
  <c r="G1128" i="17"/>
  <c r="G1129" i="17"/>
  <c r="G1130" i="17"/>
  <c r="G1131" i="17"/>
  <c r="G1132" i="17"/>
  <c r="G1133" i="17"/>
  <c r="G1134" i="17"/>
  <c r="G1135" i="17"/>
  <c r="G1136" i="17"/>
  <c r="G1137" i="17"/>
  <c r="G1138" i="17"/>
  <c r="G1139" i="17"/>
  <c r="G1140" i="17"/>
  <c r="G1142" i="17"/>
  <c r="G1144" i="17"/>
  <c r="G1145" i="17"/>
  <c r="G1143" i="17"/>
  <c r="G1146" i="17"/>
  <c r="G1147" i="17"/>
  <c r="G1148" i="17"/>
  <c r="G1149" i="17"/>
  <c r="G1150" i="17"/>
  <c r="G1151" i="17"/>
  <c r="G1152" i="17"/>
  <c r="G1153" i="17"/>
  <c r="G1154" i="17"/>
  <c r="G1155" i="17"/>
  <c r="G1156" i="17"/>
  <c r="G1158" i="17"/>
  <c r="G1160" i="17"/>
  <c r="G1159" i="17"/>
  <c r="G1161" i="17"/>
  <c r="G1162" i="17"/>
  <c r="G1164" i="17"/>
  <c r="G1166" i="17"/>
  <c r="G1165" i="17"/>
  <c r="G1167" i="17"/>
  <c r="G1168" i="17"/>
  <c r="G1169" i="17"/>
  <c r="G1170" i="17"/>
  <c r="G1171" i="17"/>
  <c r="G1172" i="17"/>
  <c r="G1173" i="17"/>
  <c r="G1174" i="17"/>
  <c r="G1175" i="17"/>
  <c r="G1176" i="17"/>
  <c r="G1177" i="17"/>
  <c r="G1179" i="17"/>
  <c r="G1178" i="17"/>
  <c r="G1180" i="17"/>
  <c r="G1181" i="17"/>
  <c r="G1182" i="17"/>
  <c r="G1183" i="17"/>
  <c r="G1184" i="17"/>
  <c r="G1185" i="17"/>
  <c r="G1186" i="17"/>
  <c r="G1187" i="17"/>
  <c r="G1188" i="17"/>
  <c r="G1189" i="17"/>
  <c r="G1190" i="17"/>
  <c r="G1191" i="17"/>
  <c r="G1192" i="17"/>
  <c r="G1193" i="17"/>
  <c r="G1194" i="17"/>
  <c r="G1195" i="17"/>
  <c r="G1196" i="17"/>
  <c r="G1197" i="17"/>
  <c r="G1198" i="17"/>
  <c r="G1199" i="17"/>
  <c r="G1200" i="17"/>
  <c r="G1201" i="17"/>
  <c r="G1202" i="17"/>
  <c r="G1204" i="17"/>
  <c r="G1206" i="17"/>
  <c r="G1205" i="17"/>
  <c r="G1207" i="17"/>
  <c r="G1208" i="17"/>
  <c r="G1210" i="17"/>
  <c r="G1212" i="17"/>
  <c r="G1211" i="17"/>
  <c r="G1214" i="17"/>
  <c r="G1215" i="17"/>
  <c r="G1217" i="17"/>
  <c r="G1218" i="17"/>
  <c r="G1219" i="17"/>
  <c r="G1220" i="17"/>
  <c r="G1221" i="17"/>
  <c r="G1223" i="17"/>
  <c r="G1224" i="17"/>
  <c r="G1225" i="17"/>
  <c r="G1226" i="17"/>
  <c r="G1228" i="17"/>
  <c r="G1230" i="17"/>
  <c r="G1229" i="17"/>
  <c r="G1231" i="17"/>
  <c r="G1232" i="17"/>
  <c r="G1233" i="17"/>
  <c r="G1234" i="17"/>
  <c r="G1235" i="17"/>
  <c r="G1236" i="17"/>
  <c r="G1237" i="17"/>
  <c r="G1238" i="17"/>
  <c r="G1240" i="17"/>
  <c r="G1242" i="17"/>
  <c r="G1241" i="17"/>
  <c r="G1243" i="17"/>
  <c r="G1244" i="17"/>
  <c r="G1245" i="17"/>
  <c r="G1246" i="17"/>
  <c r="G1247" i="17"/>
  <c r="G1248" i="17"/>
  <c r="G1251" i="17"/>
  <c r="G1252" i="17"/>
  <c r="G1253" i="17"/>
  <c r="G1254" i="17"/>
  <c r="G1255" i="17"/>
  <c r="G1256" i="17"/>
  <c r="G1257" i="17"/>
  <c r="G1258" i="17"/>
  <c r="G1259" i="17"/>
  <c r="G1260" i="17"/>
  <c r="G1261" i="17"/>
  <c r="G1262" i="17"/>
  <c r="G1263" i="17"/>
  <c r="G1264" i="17"/>
  <c r="G1265" i="17"/>
  <c r="G1266" i="17"/>
  <c r="G1267" i="17"/>
  <c r="G1268" i="17"/>
  <c r="G1269" i="17"/>
  <c r="G1270" i="17"/>
  <c r="G1271" i="17"/>
  <c r="G1272" i="17"/>
  <c r="G1273" i="17"/>
  <c r="G1274" i="17"/>
  <c r="G1275" i="17"/>
  <c r="G1276" i="17"/>
  <c r="G1277" i="17"/>
  <c r="G1278" i="17"/>
  <c r="G1279" i="17"/>
  <c r="G1280" i="17"/>
  <c r="G1281" i="17"/>
  <c r="G1282" i="17"/>
  <c r="G1283" i="17"/>
  <c r="G1284" i="17"/>
  <c r="G1285" i="17"/>
  <c r="G1286" i="17"/>
  <c r="G1287" i="17"/>
  <c r="G1288" i="17"/>
  <c r="G1289" i="17"/>
  <c r="G1290" i="17"/>
  <c r="G1292" i="17"/>
  <c r="G1293" i="17"/>
  <c r="G1294" i="17"/>
  <c r="G1295" i="17"/>
  <c r="G1296" i="17"/>
  <c r="G1298" i="17"/>
  <c r="G1299" i="17"/>
  <c r="G1300" i="17"/>
  <c r="G1301" i="17"/>
  <c r="G1302" i="17"/>
  <c r="G1304" i="17"/>
  <c r="G1305" i="17"/>
  <c r="G1306" i="17"/>
  <c r="G1308" i="17"/>
  <c r="G1309" i="17"/>
  <c r="G1310" i="17"/>
  <c r="G1311" i="17"/>
  <c r="G1312" i="17"/>
  <c r="G1313" i="17"/>
  <c r="G1314" i="17"/>
  <c r="G1315" i="17"/>
  <c r="G1316" i="17"/>
  <c r="G1317" i="17"/>
  <c r="G1318" i="17"/>
  <c r="G1319" i="17"/>
  <c r="G1320" i="17"/>
  <c r="G1321" i="17"/>
  <c r="G1322" i="17"/>
  <c r="G1326" i="17"/>
  <c r="G1327" i="17"/>
  <c r="G1328" i="17"/>
  <c r="G1329" i="17"/>
  <c r="G1330" i="17"/>
  <c r="G1331" i="17"/>
  <c r="G1332" i="17"/>
  <c r="G1333" i="17"/>
  <c r="G1334" i="17"/>
  <c r="G1335" i="17"/>
  <c r="G1336" i="17"/>
  <c r="G1337" i="17"/>
  <c r="G1338" i="17"/>
  <c r="G1339" i="17"/>
  <c r="G1340" i="17"/>
  <c r="G1342" i="17"/>
  <c r="G1344" i="17"/>
  <c r="G1345" i="17"/>
  <c r="G1346" i="17"/>
  <c r="G1347" i="17"/>
  <c r="G1348" i="17"/>
  <c r="G1349" i="17"/>
  <c r="G1350" i="17"/>
  <c r="G1354" i="17"/>
  <c r="G1355" i="17"/>
  <c r="G1356" i="17"/>
  <c r="G1357" i="17"/>
  <c r="G1358" i="17"/>
  <c r="G1359" i="17"/>
  <c r="G1360" i="17"/>
  <c r="G1361" i="17"/>
  <c r="G1362" i="17"/>
  <c r="G1363" i="17"/>
  <c r="G1364" i="17"/>
  <c r="G1365" i="17"/>
  <c r="G1366" i="17"/>
  <c r="G1367" i="17"/>
  <c r="G1368" i="17"/>
  <c r="G1369" i="17"/>
  <c r="G1370" i="17"/>
  <c r="G1371" i="17"/>
  <c r="G1372" i="17"/>
  <c r="G1373" i="17"/>
  <c r="G1374" i="17"/>
  <c r="G1375" i="17"/>
  <c r="G1376" i="17"/>
  <c r="G1377" i="17"/>
  <c r="G1378" i="17"/>
  <c r="G1379" i="17"/>
  <c r="G1380" i="17"/>
  <c r="G1381" i="17"/>
  <c r="G1382" i="17"/>
  <c r="G1383" i="17"/>
  <c r="G1384" i="17"/>
  <c r="G1385" i="17"/>
  <c r="G1386" i="17"/>
  <c r="G1387" i="17"/>
  <c r="G1389" i="17"/>
  <c r="G1390" i="17"/>
  <c r="G1391" i="17"/>
  <c r="G1392" i="17"/>
  <c r="G1393" i="17"/>
  <c r="G1394" i="17"/>
  <c r="G1395" i="17"/>
  <c r="G1396" i="17"/>
  <c r="G1397" i="17"/>
  <c r="G1398" i="17"/>
  <c r="AA4" i="25" l="1"/>
  <c r="A13" i="25" l="1" a="1"/>
  <c r="A13" i="25" s="1"/>
  <c r="C2" i="46" a="1"/>
  <c r="C2" i="46" l="1"/>
  <c r="B6" i="15" a="1"/>
  <c r="B6" i="15" l="1"/>
  <c r="I14" i="25" l="1"/>
  <c r="B10" i="25"/>
  <c r="B8" i="25" l="1" a="1"/>
  <c r="B8" i="25" s="1"/>
  <c r="B11" i="25" l="1"/>
  <c r="B9" i="25"/>
  <c r="C2" i="42" l="1"/>
  <c r="S4" i="25" l="1"/>
  <c r="C4" i="25"/>
  <c r="L4" i="25"/>
  <c r="J4" i="25"/>
  <c r="Y4" i="25"/>
  <c r="I4" i="25"/>
  <c r="G4" i="25"/>
  <c r="W4" i="25"/>
  <c r="T4" i="25"/>
  <c r="D4" i="25"/>
  <c r="O4" i="25"/>
  <c r="X4" i="25"/>
  <c r="I15" i="25"/>
  <c r="I13" i="25"/>
  <c r="I12" i="25"/>
  <c r="B5" i="13"/>
  <c r="A2" i="49"/>
  <c r="L2" i="49" s="1"/>
  <c r="F2" i="49" s="1"/>
  <c r="B7" i="32"/>
  <c r="E2" i="46"/>
  <c r="G2" i="46"/>
  <c r="H2" i="46"/>
  <c r="J2" i="46" s="1"/>
  <c r="AL2" i="46" s="1"/>
  <c r="I8" i="25"/>
  <c r="I9" i="25"/>
  <c r="I10" i="25"/>
  <c r="I11" i="25"/>
  <c r="F8" i="25"/>
  <c r="A1" i="25"/>
  <c r="B2" i="34"/>
  <c r="B3" i="34"/>
  <c r="B4" i="34"/>
  <c r="B5" i="34"/>
  <c r="B6" i="32"/>
  <c r="B5" i="32"/>
  <c r="G2" i="49"/>
  <c r="D7" i="25"/>
  <c r="D9" i="25"/>
  <c r="D8" i="25"/>
  <c r="K2" i="49"/>
  <c r="D2" i="46" l="1"/>
  <c r="BO2" i="46" s="1"/>
  <c r="B4" i="25"/>
  <c r="B7" i="25" s="1"/>
  <c r="K4" i="25"/>
  <c r="R4" i="25"/>
  <c r="E4" i="25"/>
  <c r="H4" i="25"/>
  <c r="F4" i="25"/>
  <c r="Q4" i="25"/>
  <c r="O2" i="49"/>
  <c r="B2" i="46"/>
  <c r="I16" i="25"/>
  <c r="A12" i="25" s="1" a="1"/>
  <c r="A12" i="25" s="1"/>
  <c r="S2" i="46"/>
  <c r="C2" i="30"/>
  <c r="D2" i="30" s="1"/>
  <c r="P4" i="25"/>
  <c r="D2" i="49"/>
  <c r="M2" i="49"/>
  <c r="AX2" i="46"/>
  <c r="AY2" i="46" s="1"/>
  <c r="AZ2" i="46" s="1"/>
  <c r="N2" i="49"/>
  <c r="A2" i="46" l="1"/>
  <c r="BG2" i="46"/>
  <c r="J15" i="25"/>
  <c r="J14" i="25"/>
  <c r="B232" i="25"/>
  <c r="U4" i="25"/>
  <c r="F232" i="25"/>
  <c r="J11" i="25"/>
  <c r="J8" i="25"/>
  <c r="J13" i="25"/>
  <c r="J9" i="25"/>
  <c r="J12" i="25"/>
  <c r="J10" i="25"/>
  <c r="F7" i="25"/>
  <c r="BA2" i="46"/>
  <c r="AE2" i="46" s="1"/>
  <c r="M2" i="46"/>
  <c r="AO2" i="46" s="1"/>
  <c r="V2" i="46" s="1"/>
  <c r="M4" i="25"/>
  <c r="K2" i="46"/>
  <c r="AB2" i="46"/>
  <c r="AC2" i="46"/>
  <c r="V4" i="25"/>
  <c r="AD2" i="46"/>
  <c r="L2" i="46"/>
  <c r="AN2" i="46" s="1"/>
  <c r="U2" i="46" s="1"/>
  <c r="J16" i="25" l="1"/>
  <c r="N4" i="25"/>
  <c r="A4" i="25"/>
  <c r="AM2" i="46"/>
  <c r="N2" i="46"/>
  <c r="AP2" i="46" s="1"/>
  <c r="W2" i="46" s="1"/>
  <c r="BB2" i="46"/>
  <c r="T2" i="46" l="1"/>
  <c r="O2" i="46"/>
  <c r="BC2" i="46"/>
  <c r="AG2" i="46" s="1"/>
  <c r="AF2" i="46"/>
  <c r="AQ2" i="46" l="1"/>
  <c r="BD2" i="46"/>
  <c r="AH2" i="46" s="1"/>
  <c r="P2" i="46"/>
  <c r="AR2" i="46" s="1"/>
  <c r="Y2" i="46" s="1"/>
  <c r="BE2" i="46" l="1"/>
  <c r="AI2" i="46" s="1"/>
  <c r="Q2" i="46"/>
  <c r="AS2" i="46" s="1"/>
  <c r="Z2" i="46" s="1"/>
  <c r="X2" i="46"/>
  <c r="R2" i="46" l="1"/>
  <c r="AT2" i="46" s="1"/>
  <c r="BM2" i="46" s="1"/>
  <c r="BF2" i="46"/>
  <c r="AJ2" i="46" s="1"/>
  <c r="BN2" i="46" l="1"/>
  <c r="AA2" i="46"/>
  <c r="I2" i="46" s="1"/>
  <c r="AW2" i="46"/>
  <c r="Z4" i="25" l="1"/>
  <c r="I2" i="49" a="1"/>
  <c r="J2" i="49" a="1"/>
  <c r="J2" i="49" l="1"/>
  <c r="I2" i="49"/>
  <c r="BH2" i="4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 Villalobos Laurent</author>
  </authors>
  <commentList>
    <comment ref="V1" authorId="0" shapeId="0" xr:uid="{A9C5D96D-FDA0-4BB5-A243-A1AE84134C6D}">
      <text>
        <r>
          <rPr>
            <b/>
            <sz val="9"/>
            <color indexed="81"/>
            <rFont val="Tahoma"/>
            <family val="2"/>
          </rPr>
          <t>VM Max 128</t>
        </r>
      </text>
    </comment>
    <comment ref="W1" authorId="0" shapeId="0" xr:uid="{7F3ADFCF-A9C2-41D0-88CC-14050614B531}">
      <text>
        <r>
          <rPr>
            <b/>
            <sz val="9"/>
            <color indexed="81"/>
            <rFont val="Tahoma"/>
            <family val="2"/>
          </rPr>
          <t>VM Max 32</t>
        </r>
      </text>
    </comment>
    <comment ref="X1" authorId="0" shapeId="0" xr:uid="{085ED414-1249-448E-89D2-6EB5837B331F}">
      <text>
        <r>
          <rPr>
            <b/>
            <sz val="9"/>
            <color indexed="81"/>
            <rFont val="Tahoma"/>
            <family val="2"/>
          </rPr>
          <t>VM Max 12TB</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47CE3E0E-1671-4775-B548-02723F028760}">
      <text>
        <r>
          <rPr>
            <b/>
            <sz val="9"/>
            <color indexed="81"/>
            <rFont val="Tahoma"/>
            <family val="2"/>
          </rPr>
          <t>Id</t>
        </r>
        <r>
          <rPr>
            <sz val="9"/>
            <color indexed="81"/>
            <rFont val="Tahoma"/>
            <family val="2"/>
          </rPr>
          <t xml:space="preserve">
</t>
        </r>
      </text>
    </comment>
    <comment ref="B1" authorId="0" shapeId="0" xr:uid="{222584A4-9623-4030-B812-FFFB9D65E8E1}">
      <text>
        <r>
          <rPr>
            <b/>
            <sz val="9"/>
            <color indexed="81"/>
            <rFont val="Tahoma"/>
            <family val="2"/>
          </rPr>
          <t>Name</t>
        </r>
        <r>
          <rPr>
            <sz val="9"/>
            <color indexed="81"/>
            <rFont val="Tahoma"/>
            <family val="2"/>
          </rPr>
          <t xml:space="preserve">
</t>
        </r>
      </text>
    </comment>
    <comment ref="C1" authorId="0" shapeId="0" xr:uid="{ABBB0D9D-7028-4F7E-AEB4-21C87D403567}">
      <text>
        <r>
          <rPr>
            <b/>
            <sz val="9"/>
            <color indexed="81"/>
            <rFont val="Tahoma"/>
            <family val="2"/>
          </rPr>
          <t>Bundle</t>
        </r>
        <r>
          <rPr>
            <sz val="9"/>
            <color indexed="81"/>
            <rFont val="Tahoma"/>
            <family val="2"/>
          </rPr>
          <t xml:space="preserve">
</t>
        </r>
      </text>
    </comment>
    <comment ref="D1" authorId="0" shapeId="0" xr:uid="{DAD90BF7-3DC6-42A2-AB93-01112EBE7A13}">
      <text>
        <r>
          <rPr>
            <b/>
            <sz val="9"/>
            <color indexed="81"/>
            <rFont val="Tahoma"/>
            <family val="2"/>
          </rPr>
          <t>Device Type</t>
        </r>
        <r>
          <rPr>
            <sz val="9"/>
            <color indexed="81"/>
            <rFont val="Tahoma"/>
            <family val="2"/>
          </rPr>
          <t xml:space="preserve">
</t>
        </r>
      </text>
    </comment>
    <comment ref="E1" authorId="0" shapeId="0" xr:uid="{6518D88D-FBD3-4116-9E07-17740A39248D}">
      <text>
        <r>
          <rPr>
            <b/>
            <sz val="9"/>
            <color indexed="81"/>
            <rFont val="Tahoma"/>
            <family val="2"/>
          </rPr>
          <t>Environment</t>
        </r>
        <r>
          <rPr>
            <sz val="9"/>
            <color indexed="81"/>
            <rFont val="Tahoma"/>
            <family val="2"/>
          </rPr>
          <t xml:space="preserve">
</t>
        </r>
      </text>
    </comment>
    <comment ref="F1" authorId="0" shapeId="0" xr:uid="{CA3C34B3-10B5-4A71-8013-692577151D69}">
      <text>
        <r>
          <rPr>
            <b/>
            <sz val="9"/>
            <color indexed="81"/>
            <rFont val="Tahoma"/>
            <family val="2"/>
          </rPr>
          <t>OS</t>
        </r>
        <r>
          <rPr>
            <sz val="9"/>
            <color indexed="81"/>
            <rFont val="Tahoma"/>
            <family val="2"/>
          </rPr>
          <t xml:space="preserve">
</t>
        </r>
      </text>
    </comment>
    <comment ref="G1" authorId="0" shapeId="0" xr:uid="{17A5F041-024F-44F5-AD2B-A90F76B0FAA7}">
      <text>
        <r>
          <rPr>
            <b/>
            <sz val="9"/>
            <color indexed="81"/>
            <rFont val="Tahoma"/>
            <family val="2"/>
          </rPr>
          <t>OS Version</t>
        </r>
        <r>
          <rPr>
            <sz val="9"/>
            <color indexed="81"/>
            <rFont val="Tahoma"/>
            <family val="2"/>
          </rPr>
          <t xml:space="preserve">
</t>
        </r>
      </text>
    </comment>
    <comment ref="H1" authorId="0" shapeId="0" xr:uid="{AE7651C7-DC03-440C-AB47-FF19A4027DFD}">
      <text>
        <r>
          <rPr>
            <b/>
            <sz val="9"/>
            <color indexed="81"/>
            <rFont val="Tahoma"/>
            <family val="2"/>
          </rPr>
          <t>Manufacturer</t>
        </r>
      </text>
    </comment>
    <comment ref="I1" authorId="0" shapeId="0" xr:uid="{33674A76-257A-4FB7-B043-98AD48D40ACD}">
      <text>
        <r>
          <rPr>
            <b/>
            <sz val="9"/>
            <color indexed="81"/>
            <rFont val="Tahoma"/>
            <family val="2"/>
          </rPr>
          <t>Model</t>
        </r>
        <r>
          <rPr>
            <sz val="9"/>
            <color indexed="81"/>
            <rFont val="Tahoma"/>
            <family val="2"/>
          </rPr>
          <t xml:space="preserve">
</t>
        </r>
      </text>
    </comment>
    <comment ref="J1" authorId="0" shapeId="0" xr:uid="{BE15E45D-4E9C-43F4-98BA-749F9820FBD1}">
      <text>
        <r>
          <rPr>
            <b/>
            <sz val="9"/>
            <color indexed="81"/>
            <rFont val="Tahoma"/>
            <family val="2"/>
          </rPr>
          <t>IP Address</t>
        </r>
        <r>
          <rPr>
            <sz val="9"/>
            <color indexed="81"/>
            <rFont val="Tahoma"/>
            <family val="2"/>
          </rPr>
          <t xml:space="preserve">
</t>
        </r>
      </text>
    </comment>
    <comment ref="K1" authorId="0" shapeId="0" xr:uid="{241911F7-33F8-4753-BD45-411D230167EC}">
      <text>
        <r>
          <rPr>
            <b/>
            <sz val="9"/>
            <color indexed="81"/>
            <rFont val="Tahoma"/>
            <family val="2"/>
          </rPr>
          <t>Alternate Name</t>
        </r>
        <r>
          <rPr>
            <sz val="9"/>
            <color indexed="81"/>
            <rFont val="Tahoma"/>
            <family val="2"/>
          </rPr>
          <t xml:space="preserve">
</t>
        </r>
      </text>
    </comment>
    <comment ref="L1" authorId="0" shapeId="0" xr:uid="{77BFF95E-B55B-47A2-BCDF-B171A9408F77}">
      <text>
        <r>
          <rPr>
            <b/>
            <sz val="9"/>
            <color indexed="81"/>
            <rFont val="Tahoma"/>
            <family val="2"/>
          </rPr>
          <t>Clustered</t>
        </r>
      </text>
    </comment>
    <comment ref="M1" authorId="0" shapeId="0" xr:uid="{F234518F-3AC0-4C9C-8432-41F5E82EACD6}">
      <text>
        <r>
          <rPr>
            <b/>
            <sz val="9"/>
            <color indexed="81"/>
            <rFont val="Tahoma"/>
            <family val="2"/>
          </rPr>
          <t>DB Type</t>
        </r>
      </text>
    </comment>
    <comment ref="N1" authorId="0" shapeId="0" xr:uid="{BFCC6E5C-2BA1-4BEA-871E-3C1CE44C9E42}">
      <text>
        <r>
          <rPr>
            <b/>
            <sz val="9"/>
            <color indexed="81"/>
            <rFont val="Tahoma"/>
            <family val="2"/>
          </rPr>
          <t>DMZ</t>
        </r>
        <r>
          <rPr>
            <sz val="9"/>
            <color indexed="81"/>
            <rFont val="Tahoma"/>
            <family val="2"/>
          </rPr>
          <t xml:space="preserve">
</t>
        </r>
      </text>
    </comment>
    <comment ref="O1" authorId="0" shapeId="0" xr:uid="{6A215E2D-FD2C-4B89-892A-5B407C26A715}">
      <text>
        <r>
          <rPr>
            <b/>
            <sz val="9"/>
            <color indexed="81"/>
            <rFont val="Tahoma"/>
            <family val="2"/>
          </rPr>
          <t>F5 load balancer</t>
        </r>
      </text>
    </comment>
    <comment ref="P1" authorId="0" shapeId="0" xr:uid="{EC71C451-076A-4F00-B21A-EBCF6180BE35}">
      <text>
        <r>
          <rPr>
            <b/>
            <sz val="9"/>
            <color indexed="81"/>
            <rFont val="Tahoma"/>
            <family val="2"/>
          </rPr>
          <t>Segmentation Zone</t>
        </r>
      </text>
    </comment>
    <comment ref="Q1" authorId="0" shapeId="0" xr:uid="{A01D28DA-25C7-4D98-9D2D-9FD340C2E75F}">
      <text>
        <r>
          <rPr>
            <b/>
            <sz val="9"/>
            <color indexed="81"/>
            <rFont val="Tahoma"/>
            <family val="2"/>
          </rPr>
          <t>Server Role</t>
        </r>
      </text>
    </comment>
    <comment ref="R1" authorId="0" shapeId="0" xr:uid="{2F2F7C76-F370-4FD4-B88E-150BD74464DE}">
      <text>
        <r>
          <rPr>
            <b/>
            <sz val="9"/>
            <color indexed="81"/>
            <rFont val="Tahoma"/>
            <family val="2"/>
          </rPr>
          <t>Memory GB</t>
        </r>
        <r>
          <rPr>
            <sz val="9"/>
            <color indexed="81"/>
            <rFont val="Tahoma"/>
            <family val="2"/>
          </rPr>
          <t xml:space="preserve">
</t>
        </r>
      </text>
    </comment>
    <comment ref="S1" authorId="0" shapeId="0" xr:uid="{138EFBCA-9CFF-4287-BFCE-DC2D6C4A705D}">
      <text>
        <r>
          <rPr>
            <b/>
            <sz val="9"/>
            <color indexed="81"/>
            <rFont val="Tahoma"/>
            <family val="2"/>
          </rPr>
          <t>Processors</t>
        </r>
      </text>
    </comment>
    <comment ref="T1" authorId="0" shapeId="0" xr:uid="{0EA0192A-53F7-4C0F-BF95-054F4A608DD0}">
      <text>
        <r>
          <rPr>
            <b/>
            <sz val="9"/>
            <color indexed="81"/>
            <rFont val="Tahoma"/>
            <family val="2"/>
          </rPr>
          <t>Total Storage GB</t>
        </r>
      </text>
    </comment>
    <comment ref="U1" authorId="0" shapeId="0" xr:uid="{A0A13080-AE36-4711-A7E1-5F47BBD3C25A}">
      <text>
        <r>
          <rPr>
            <b/>
            <sz val="9"/>
            <color indexed="81"/>
            <rFont val="Tahoma"/>
            <family val="2"/>
          </rPr>
          <t>P2P-P2V Assessment results</t>
        </r>
      </text>
    </comment>
    <comment ref="V1" authorId="0" shapeId="0" xr:uid="{B7635DB2-396B-48BA-993E-001FEB743C26}">
      <text>
        <r>
          <rPr>
            <b/>
            <sz val="9"/>
            <color indexed="81"/>
            <rFont val="Tahoma"/>
            <family val="2"/>
          </rPr>
          <t>Storage Array</t>
        </r>
      </text>
    </comment>
    <comment ref="W1" authorId="0" shapeId="0" xr:uid="{1DB2DEB2-AF79-466D-A89F-F9F354C35D63}">
      <text>
        <r>
          <rPr>
            <b/>
            <sz val="9"/>
            <color indexed="81"/>
            <rFont val="Tahoma"/>
            <family val="2"/>
          </rPr>
          <t>Stg Array Size</t>
        </r>
      </text>
    </comment>
    <comment ref="X1" authorId="0" shapeId="0" xr:uid="{C8018BE2-3D6B-4234-8E1B-E4113554513B}">
      <text>
        <r>
          <rPr>
            <b/>
            <sz val="9"/>
            <color indexed="81"/>
            <rFont val="Tahoma"/>
            <family val="2"/>
          </rPr>
          <t>Stg Array LUN</t>
        </r>
        <r>
          <rPr>
            <sz val="9"/>
            <color indexed="81"/>
            <rFont val="Tahoma"/>
            <family val="2"/>
          </rPr>
          <t xml:space="preserve">
</t>
        </r>
      </text>
    </comment>
    <comment ref="Y1" authorId="0" shapeId="0" xr:uid="{9A258EB8-894B-4775-AFA6-4A2CB9FD1AF6}">
      <text>
        <r>
          <rPr>
            <b/>
            <sz val="9"/>
            <color indexed="81"/>
            <rFont val="Tahoma"/>
            <family val="2"/>
          </rPr>
          <t>Discovery Status</t>
        </r>
        <r>
          <rPr>
            <sz val="9"/>
            <color indexed="81"/>
            <rFont val="Tahoma"/>
            <family val="2"/>
          </rPr>
          <t xml:space="preserve">
</t>
        </r>
      </text>
    </comment>
    <comment ref="Z1" authorId="0" shapeId="0" xr:uid="{7B21B7E4-6ADB-43C8-BA55-05293D17748F}">
      <text>
        <r>
          <rPr>
            <b/>
            <sz val="9"/>
            <color indexed="81"/>
            <rFont val="Tahoma"/>
            <family val="2"/>
          </rPr>
          <t>dr_protected</t>
        </r>
      </text>
    </comment>
    <comment ref="AA1" authorId="0" shapeId="0" xr:uid="{043F7119-ECF1-46A2-9DA2-4B9AEEFB8EDD}">
      <text>
        <r>
          <rPr>
            <b/>
            <sz val="9"/>
            <color indexed="81"/>
            <rFont val="Tahoma"/>
            <family val="2"/>
          </rPr>
          <t>dr_replica_ip</t>
        </r>
      </text>
    </comment>
    <comment ref="AB1" authorId="0" shapeId="0" xr:uid="{A6485BA5-45FE-4A66-A2BE-DA16DEAEB200}">
      <text>
        <r>
          <rPr>
            <b/>
            <sz val="9"/>
            <color indexed="81"/>
            <rFont val="Tahoma"/>
            <family val="2"/>
          </rPr>
          <t>dr_replication_method</t>
        </r>
      </text>
    </comment>
    <comment ref="AC1" authorId="0" shapeId="0" xr:uid="{4A8CE8B9-A81F-4BDF-9FD4-4785191D84FB}">
      <text>
        <r>
          <rPr>
            <b/>
            <sz val="9"/>
            <color indexed="81"/>
            <rFont val="Tahoma"/>
            <family val="2"/>
          </rPr>
          <t>dr_tier</t>
        </r>
      </text>
    </comment>
    <comment ref="AD1" authorId="0" shapeId="0" xr:uid="{117B3FE6-02A5-4C22-A218-B66BEE74D415}">
      <text>
        <r>
          <rPr>
            <b/>
            <sz val="9"/>
            <color indexed="81"/>
            <rFont val="Tahoma"/>
            <family val="2"/>
          </rPr>
          <t>DR Replication Status</t>
        </r>
      </text>
    </comment>
    <comment ref="AE1" authorId="0" shapeId="0" xr:uid="{FA301CE4-FC90-4A13-9BAA-E06CCEFE0E55}">
      <text>
        <r>
          <rPr>
            <b/>
            <sz val="9"/>
            <color indexed="81"/>
            <rFont val="Tahoma"/>
            <family val="2"/>
          </rPr>
          <t>DR_KSG</t>
        </r>
      </text>
    </comment>
    <comment ref="AF1" authorId="0" shapeId="0" xr:uid="{E08D621A-4C51-4225-A0A8-FCADBD7D9DEE}">
      <text>
        <r>
          <rPr>
            <b/>
            <sz val="9"/>
            <color indexed="81"/>
            <rFont val="Tahoma"/>
            <family val="2"/>
          </rPr>
          <t>Target IP Address</t>
        </r>
      </text>
    </comment>
    <comment ref="AG1" authorId="0" shapeId="0" xr:uid="{A0CF97C7-258D-4C9C-8CC2-DDB37BC60A04}">
      <text>
        <r>
          <rPr>
            <b/>
            <sz val="9"/>
            <color indexed="81"/>
            <rFont val="Tahoma"/>
            <family val="2"/>
          </rPr>
          <t>Target Subnet</t>
        </r>
      </text>
    </comment>
    <comment ref="AH1" authorId="0" shapeId="0" xr:uid="{EEAF3E59-A5C8-4334-B2E3-4583AFB53E4E}">
      <text>
        <r>
          <rPr>
            <b/>
            <sz val="9"/>
            <color indexed="81"/>
            <rFont val="Tahoma"/>
            <family val="2"/>
          </rPr>
          <t>Target Default Gateway</t>
        </r>
      </text>
    </comment>
    <comment ref="AI1" authorId="1" shapeId="0" xr:uid="{E7333FE1-A5EC-4F91-9707-A232F1ACC378}">
      <text>
        <r>
          <rPr>
            <b/>
            <sz val="9"/>
            <color indexed="81"/>
            <rFont val="Tahoma"/>
            <family val="2"/>
          </rPr>
          <t>Processor - Core Count</t>
        </r>
      </text>
    </comment>
    <comment ref="AJ1" authorId="1" shapeId="0" xr:uid="{8E8C6E9F-5D3E-4055-92C1-BDC2755A2D0E}">
      <text>
        <r>
          <rPr>
            <b/>
            <sz val="9"/>
            <color indexed="81"/>
            <rFont val="Tahoma"/>
            <family val="2"/>
          </rPr>
          <t>P2P-P2V Assessment Comment</t>
        </r>
      </text>
    </comment>
    <comment ref="AK1" authorId="1" shapeId="0" xr:uid="{95333269-9414-49A4-B877-4DBC0283F4C8}">
      <text>
        <r>
          <rPr>
            <b/>
            <sz val="9"/>
            <color indexed="81"/>
            <rFont val="Tahoma"/>
            <family val="2"/>
          </rPr>
          <t xml:space="preserve">Plan Status
</t>
        </r>
        <r>
          <rPr>
            <sz val="9"/>
            <color indexed="81"/>
            <rFont val="Tahoma"/>
            <family val="2"/>
          </rPr>
          <t xml:space="preserve">
</t>
        </r>
      </text>
    </comment>
    <comment ref="AL1" authorId="1" shapeId="0" xr:uid="{1418D6B4-3866-41CB-9698-F761C03FDF56}">
      <text>
        <r>
          <rPr>
            <b/>
            <sz val="9"/>
            <color indexed="81"/>
            <rFont val="Tahoma"/>
            <family val="2"/>
          </rPr>
          <t>CIStatus</t>
        </r>
        <r>
          <rPr>
            <sz val="9"/>
            <color indexed="81"/>
            <rFont val="Tahoma"/>
            <family val="2"/>
          </rPr>
          <t xml:space="preserve">
</t>
        </r>
      </text>
    </comment>
    <comment ref="AM1" authorId="1" shapeId="0" xr:uid="{822D4067-60EF-4E4D-BCF0-830A28B685A7}">
      <text>
        <r>
          <rPr>
            <b/>
            <sz val="9"/>
            <color indexed="81"/>
            <rFont val="Tahoma"/>
            <family val="2"/>
          </rPr>
          <t>Tags</t>
        </r>
        <r>
          <rPr>
            <sz val="9"/>
            <color indexed="81"/>
            <rFont val="Tahoma"/>
            <family val="2"/>
          </rPr>
          <t xml:space="preserve">
</t>
        </r>
      </text>
    </comment>
    <comment ref="AN1" authorId="1" shapeId="0" xr:uid="{B665ECE8-116A-4906-8720-895F3051E3E5}">
      <text>
        <r>
          <rPr>
            <b/>
            <sz val="9"/>
            <color indexed="81"/>
            <rFont val="Tahoma"/>
            <family val="2"/>
          </rPr>
          <t>CI Owner</t>
        </r>
        <r>
          <rPr>
            <sz val="9"/>
            <color indexed="81"/>
            <rFont val="Tahoma"/>
            <family val="2"/>
          </rPr>
          <t xml:space="preserve">
</t>
        </r>
      </text>
    </comment>
    <comment ref="AO1" authorId="1" shapeId="0" xr:uid="{51F2A572-289B-4EAB-83DE-424F45CBD349}">
      <text>
        <r>
          <rPr>
            <b/>
            <sz val="9"/>
            <color indexed="81"/>
            <rFont val="Tahoma"/>
            <family val="2"/>
          </rPr>
          <t xml:space="preserve">DR Server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9AC0B609-AD53-40DF-83A9-7F2531D160B2}">
      <text>
        <r>
          <rPr>
            <b/>
            <sz val="9"/>
            <color indexed="81"/>
            <rFont val="Tahoma"/>
            <family val="2"/>
          </rPr>
          <t>Id</t>
        </r>
        <r>
          <rPr>
            <sz val="9"/>
            <color indexed="81"/>
            <rFont val="Tahoma"/>
            <family val="2"/>
          </rPr>
          <t xml:space="preserve">
</t>
        </r>
      </text>
    </comment>
    <comment ref="B1" authorId="0" shapeId="0" xr:uid="{36C59ECB-91DE-4872-8293-F9BE9E53EAD7}">
      <text>
        <r>
          <rPr>
            <b/>
            <sz val="9"/>
            <color indexed="81"/>
            <rFont val="Tahoma"/>
            <family val="2"/>
          </rPr>
          <t>Name</t>
        </r>
      </text>
    </comment>
    <comment ref="C1" authorId="0" shapeId="0" xr:uid="{918C832E-0445-437E-BC16-73C392620743}">
      <text>
        <r>
          <rPr>
            <b/>
            <sz val="9"/>
            <color indexed="81"/>
            <rFont val="Tahoma"/>
            <family val="2"/>
          </rPr>
          <t>Description</t>
        </r>
        <r>
          <rPr>
            <sz val="9"/>
            <color indexed="81"/>
            <rFont val="Tahoma"/>
            <family val="2"/>
          </rPr>
          <t xml:space="preserve">
</t>
        </r>
      </text>
    </comment>
    <comment ref="D1" authorId="0" shapeId="0" xr:uid="{16CAB7F7-B39D-4765-826D-EAEE9ADADDB4}">
      <text>
        <r>
          <rPr>
            <b/>
            <sz val="9"/>
            <color indexed="81"/>
            <rFont val="Tahoma"/>
            <family val="2"/>
          </rPr>
          <t>Root</t>
        </r>
      </text>
    </comment>
    <comment ref="E1" authorId="0" shapeId="0" xr:uid="{24456D2C-CA18-4920-ABBA-E3E69B2C6BD0}">
      <text>
        <r>
          <rPr>
            <b/>
            <sz val="9"/>
            <color indexed="81"/>
            <rFont val="Tahoma"/>
            <family val="2"/>
          </rPr>
          <t>Bundle</t>
        </r>
      </text>
    </comment>
    <comment ref="F1" authorId="0" shapeId="0" xr:uid="{5FC5FEA5-6AFC-4E63-A3D3-F044CDFAE179}">
      <text>
        <r>
          <rPr>
            <b/>
            <sz val="9"/>
            <color indexed="81"/>
            <rFont val="Tahoma"/>
            <family val="2"/>
          </rPr>
          <t>App Owner</t>
        </r>
      </text>
    </comment>
    <comment ref="G1" authorId="0" shapeId="0" xr:uid="{406D9576-A46D-457F-8F4F-F416FBAD90CB}">
      <text>
        <r>
          <rPr>
            <b/>
            <sz val="9"/>
            <color indexed="81"/>
            <rFont val="Tahoma"/>
            <family val="2"/>
          </rPr>
          <t>App Owners Email ID</t>
        </r>
      </text>
    </comment>
    <comment ref="H1" authorId="0" shapeId="0" xr:uid="{A28ED524-21C9-4700-8876-20FC761333AF}">
      <text>
        <r>
          <rPr>
            <b/>
            <sz val="9"/>
            <color indexed="81"/>
            <rFont val="Tahoma"/>
            <family val="2"/>
          </rPr>
          <t>Application Owners Email ID Text</t>
        </r>
        <r>
          <rPr>
            <sz val="9"/>
            <color indexed="81"/>
            <rFont val="Tahoma"/>
            <family val="2"/>
          </rPr>
          <t xml:space="preserve">
</t>
        </r>
      </text>
    </comment>
    <comment ref="I1" authorId="0" shapeId="0" xr:uid="{559EA551-789E-4DDF-A23E-D2DD9E19A8E2}">
      <text>
        <r>
          <rPr>
            <b/>
            <sz val="9"/>
            <color indexed="81"/>
            <rFont val="Tahoma"/>
            <family val="2"/>
          </rPr>
          <t>IT Support Manager</t>
        </r>
      </text>
    </comment>
    <comment ref="J1" authorId="0" shapeId="0" xr:uid="{21355E89-6C9F-4D32-9E2E-66412D60E84F}">
      <text>
        <r>
          <rPr>
            <b/>
            <sz val="9"/>
            <color indexed="81"/>
            <rFont val="Tahoma"/>
            <family val="2"/>
          </rPr>
          <t>IT Support Manager Email</t>
        </r>
      </text>
    </comment>
    <comment ref="K1" authorId="0" shapeId="0" xr:uid="{500B8928-FCA5-4F5E-9FE2-F6D54165771F}">
      <text>
        <r>
          <rPr>
            <b/>
            <sz val="9"/>
            <color indexed="81"/>
            <rFont val="Tahoma"/>
            <family val="2"/>
          </rPr>
          <t>SME Name Text</t>
        </r>
      </text>
    </comment>
    <comment ref="L1" authorId="0" shapeId="0" xr:uid="{ABFE4187-DA5E-4EDF-8593-0339F846C343}">
      <text>
        <r>
          <rPr>
            <b/>
            <sz val="9"/>
            <color indexed="81"/>
            <rFont val="Tahoma"/>
            <family val="2"/>
          </rPr>
          <t>SME1</t>
        </r>
      </text>
    </comment>
    <comment ref="M1" authorId="0" shapeId="0" xr:uid="{3DF0D0BE-D0F4-4306-9536-69F628E1CD31}">
      <text>
        <r>
          <rPr>
            <b/>
            <sz val="9"/>
            <color indexed="81"/>
            <rFont val="Tahoma"/>
            <family val="2"/>
          </rPr>
          <t>SME1 Email-ID</t>
        </r>
      </text>
    </comment>
    <comment ref="N1" authorId="0" shapeId="0" xr:uid="{B6D8DB9D-956B-42AF-9BEC-463B5F1CF981}">
      <text>
        <r>
          <rPr>
            <b/>
            <sz val="9"/>
            <color indexed="81"/>
            <rFont val="Tahoma"/>
            <family val="2"/>
          </rPr>
          <t>SME2</t>
        </r>
      </text>
    </comment>
    <comment ref="O1" authorId="0" shapeId="0" xr:uid="{AF022B6F-524C-4407-A9DC-971546190662}">
      <text>
        <r>
          <rPr>
            <b/>
            <sz val="9"/>
            <color indexed="81"/>
            <rFont val="Tahoma"/>
            <family val="2"/>
          </rPr>
          <t>SME2 Email-ID</t>
        </r>
      </text>
    </comment>
    <comment ref="P1" authorId="0" shapeId="0" xr:uid="{B704710D-2814-4A38-806D-25473CA2455E}">
      <text>
        <r>
          <rPr>
            <b/>
            <sz val="9"/>
            <color indexed="81"/>
            <rFont val="Tahoma"/>
            <family val="2"/>
          </rPr>
          <t>Support Group DL</t>
        </r>
      </text>
    </comment>
    <comment ref="Q1" authorId="1" shapeId="0" xr:uid="{D26F1A26-CB2D-405A-AF95-E2CDF5F0D014}">
      <text>
        <r>
          <rPr>
            <b/>
            <sz val="9"/>
            <color indexed="81"/>
            <rFont val="Tahoma"/>
            <family val="2"/>
          </rPr>
          <t>Plan Status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<sst xmlns="http://schemas.openxmlformats.org/spreadsheetml/2006/main" count="42428" uniqueCount="16132">
  <si>
    <t>Migration event information for:</t>
  </si>
  <si>
    <t>Bundle</t>
  </si>
  <si>
    <t>Project</t>
  </si>
  <si>
    <t>Richmond &amp; Harrisonburg</t>
  </si>
  <si>
    <t>Project ID</t>
  </si>
  <si>
    <t>Application View ID</t>
  </si>
  <si>
    <t>Devices View ID</t>
  </si>
  <si>
    <t xml:space="preserve">NOTES: </t>
  </si>
  <si>
    <t>The macros cannot be executed if the file is opened in a browser</t>
  </si>
  <si>
    <t>The macros use the SharePoint/OneDrive File Explorer link, it should be properly configured</t>
  </si>
  <si>
    <t>The file must have in it's path the folder "09. ADAI Go-Live Cutover Runbooks"</t>
  </si>
  <si>
    <t>This is a template, to prevent unwanted modification, it is necessary to copy the file to another folder and rename it.</t>
  </si>
  <si>
    <t>Devices</t>
  </si>
  <si>
    <t>Operating Systems</t>
  </si>
  <si>
    <t>Database</t>
  </si>
  <si>
    <t>Supported Application</t>
  </si>
  <si>
    <t>AIX-LPAR</t>
  </si>
  <si>
    <t>Linux-VM-Power</t>
  </si>
  <si>
    <t>Server</t>
  </si>
  <si>
    <t>VM</t>
  </si>
  <si>
    <t>Oth-Dev</t>
  </si>
  <si>
    <t>AIX</t>
  </si>
  <si>
    <t>PwrLnx</t>
  </si>
  <si>
    <t>Linux</t>
  </si>
  <si>
    <t>MS Win</t>
  </si>
  <si>
    <t>OSCP</t>
  </si>
  <si>
    <t>RHEL</t>
  </si>
  <si>
    <t>Other-OS</t>
  </si>
  <si>
    <t>TOTAL-OS</t>
  </si>
  <si>
    <t>DB2</t>
  </si>
  <si>
    <t>MDB</t>
  </si>
  <si>
    <t>ORA</t>
  </si>
  <si>
    <t>SQL</t>
  </si>
  <si>
    <t>SYB</t>
  </si>
  <si>
    <t>UDB</t>
  </si>
  <si>
    <t>Other-DB</t>
  </si>
  <si>
    <t>TOTAL-DB</t>
  </si>
  <si>
    <t>No CS</t>
  </si>
  <si>
    <t>DMZ</t>
  </si>
  <si>
    <t>F5/LB</t>
  </si>
  <si>
    <t>NAT</t>
  </si>
  <si>
    <t>Storage</t>
  </si>
  <si>
    <t>Days requied to migrate Power Servers</t>
  </si>
  <si>
    <t>P2V</t>
  </si>
  <si>
    <t>Total Svrs</t>
  </si>
  <si>
    <t>CS Status</t>
  </si>
  <si>
    <t>Qty</t>
  </si>
  <si>
    <t>Pct</t>
  </si>
  <si>
    <t>Storage arrays</t>
  </si>
  <si>
    <t>P2P</t>
  </si>
  <si>
    <t>OOS</t>
  </si>
  <si>
    <t>Discovered</t>
  </si>
  <si>
    <t>Storage arrays size</t>
  </si>
  <si>
    <t>Pend.</t>
  </si>
  <si>
    <t>Inventoried</t>
  </si>
  <si>
    <t>Scanned</t>
  </si>
  <si>
    <t>Total Storage</t>
  </si>
  <si>
    <t>V2P</t>
  </si>
  <si>
    <t>Troubleshooting</t>
  </si>
  <si>
    <t>Decommissioned</t>
  </si>
  <si>
    <t>Manual Discovery</t>
  </si>
  <si>
    <t>Undiscovered</t>
  </si>
  <si>
    <t>Out_of_Scope</t>
  </si>
  <si>
    <t>Total</t>
  </si>
  <si>
    <t>Server Name</t>
  </si>
  <si>
    <t>Scope</t>
  </si>
  <si>
    <t>AAQ</t>
  </si>
  <si>
    <t>Dev</t>
  </si>
  <si>
    <t>Env</t>
  </si>
  <si>
    <t>OS</t>
  </si>
  <si>
    <t>Src IP</t>
  </si>
  <si>
    <t>Dst IP</t>
  </si>
  <si>
    <t>Loc</t>
  </si>
  <si>
    <t>Alternate Name</t>
  </si>
  <si>
    <t>Role/Name Conv</t>
  </si>
  <si>
    <t>Server Role</t>
  </si>
  <si>
    <t>DB?</t>
  </si>
  <si>
    <t>CS</t>
  </si>
  <si>
    <t>Plat</t>
  </si>
  <si>
    <t>Seg Zone</t>
  </si>
  <si>
    <t>Comments</t>
  </si>
  <si>
    <t>SvrAssess</t>
  </si>
  <si>
    <t>Mem GB</t>
  </si>
  <si>
    <t>Proc</t>
  </si>
  <si>
    <t>Storage GB</t>
  </si>
  <si>
    <t>StgArray</t>
  </si>
  <si>
    <t>LB</t>
  </si>
  <si>
    <t>StgA-Size</t>
  </si>
  <si>
    <t>StgA-LUN</t>
  </si>
  <si>
    <t>DR-Rec-Method</t>
  </si>
  <si>
    <t>Operational Resilience Svr</t>
  </si>
  <si>
    <t>New DNS VIP</t>
  </si>
  <si>
    <t>Src DEV</t>
  </si>
  <si>
    <t>Dst DEV</t>
  </si>
  <si>
    <t>VIP</t>
  </si>
  <si>
    <t>VIP_SrcIP</t>
  </si>
  <si>
    <t>VIP_DstIP</t>
  </si>
  <si>
    <t>VIP_PRT</t>
  </si>
  <si>
    <t>MEMBERS</t>
  </si>
  <si>
    <t>Tgt Members</t>
  </si>
  <si>
    <t>SrcIP1</t>
  </si>
  <si>
    <t>SrcIP2</t>
  </si>
  <si>
    <t>SrcIP3</t>
  </si>
  <si>
    <t>SrcIP4</t>
  </si>
  <si>
    <t>SrcIP5</t>
  </si>
  <si>
    <t>SrcIP6</t>
  </si>
  <si>
    <t>SrcIP7</t>
  </si>
  <si>
    <t>SrcIP8</t>
  </si>
  <si>
    <t>SrcIP9</t>
  </si>
  <si>
    <t>DstIP1</t>
  </si>
  <si>
    <t>DstIP2</t>
  </si>
  <si>
    <t>DstIP3</t>
  </si>
  <si>
    <t>DstIP4</t>
  </si>
  <si>
    <t>DstIP5</t>
  </si>
  <si>
    <t>DstIP6</t>
  </si>
  <si>
    <t>DstIP7</t>
  </si>
  <si>
    <t>DstIP8</t>
  </si>
  <si>
    <t>DstIP9</t>
  </si>
  <si>
    <t>Pt1</t>
  </si>
  <si>
    <t>Pt2</t>
  </si>
  <si>
    <t>Pt3</t>
  </si>
  <si>
    <t>Pt4</t>
  </si>
  <si>
    <t>Pt5</t>
  </si>
  <si>
    <t>Pt6</t>
  </si>
  <si>
    <t>Pt7</t>
  </si>
  <si>
    <t>Pt8</t>
  </si>
  <si>
    <t>Pt9</t>
  </si>
  <si>
    <t>VIP-ID</t>
  </si>
  <si>
    <t>HN1</t>
  </si>
  <si>
    <t>HN2</t>
  </si>
  <si>
    <t>HN3</t>
  </si>
  <si>
    <t>HN4</t>
  </si>
  <si>
    <t>HN5</t>
  </si>
  <si>
    <t>HN6</t>
  </si>
  <si>
    <t>HN7</t>
  </si>
  <si>
    <t>HN8</t>
  </si>
  <si>
    <t>HN9</t>
  </si>
  <si>
    <t>REQ</t>
  </si>
  <si>
    <t>ME</t>
  </si>
  <si>
    <t>:1</t>
  </si>
  <si>
    <t>:2</t>
  </si>
  <si>
    <t>:3</t>
  </si>
  <si>
    <t>:4</t>
  </si>
  <si>
    <t>:5</t>
  </si>
  <si>
    <t>:6</t>
  </si>
  <si>
    <t>:7</t>
  </si>
  <si>
    <t>:8</t>
  </si>
  <si>
    <t>:9</t>
  </si>
  <si>
    <t>VIP FQDN</t>
  </si>
  <si>
    <t>Src VIP/Server IP</t>
  </si>
  <si>
    <t>Src Public IP - NAT</t>
  </si>
  <si>
    <t>Tgt VIP/Svr IP</t>
  </si>
  <si>
    <t>Tgt NAT IP</t>
  </si>
  <si>
    <t>NAT Ports</t>
  </si>
  <si>
    <t>DupVIPs</t>
  </si>
  <si>
    <t>NAT Ping Check</t>
  </si>
  <si>
    <t>FQDN</t>
  </si>
  <si>
    <t>SrcIP</t>
  </si>
  <si>
    <t>Hostname</t>
  </si>
  <si>
    <t>ME/Status</t>
  </si>
  <si>
    <t>Supported Apps</t>
  </si>
  <si>
    <t>Config</t>
  </si>
  <si>
    <t>SrcFQDN</t>
  </si>
  <si>
    <t>SrcMem</t>
  </si>
  <si>
    <t>SrcHostnames</t>
  </si>
  <si>
    <t>TgtIP</t>
  </si>
  <si>
    <t>TgtFQDN</t>
  </si>
  <si>
    <t>TgtMem</t>
  </si>
  <si>
    <t>TgtHostnames</t>
  </si>
  <si>
    <t>Members</t>
  </si>
  <si>
    <t>Notes</t>
  </si>
  <si>
    <t>ME due diligence tracker</t>
  </si>
  <si>
    <t>ME:</t>
  </si>
  <si>
    <t>Cutover:</t>
  </si>
  <si>
    <t>T-Minus</t>
  </si>
  <si>
    <t>Date</t>
  </si>
  <si>
    <t>Activity</t>
  </si>
  <si>
    <t>Resp</t>
  </si>
  <si>
    <t>Done by</t>
  </si>
  <si>
    <t>Diff</t>
  </si>
  <si>
    <t>Dep</t>
  </si>
  <si>
    <t>8.1 Initial meeting with Squad. PMs setup daily ME call</t>
  </si>
  <si>
    <t>PM -&gt; Squad</t>
  </si>
  <si>
    <t>8.2 Generate Move Event Workbook (MEW)</t>
  </si>
  <si>
    <t>Arch</t>
  </si>
  <si>
    <t>7.1 Kick Off Meeting, review wave scope</t>
  </si>
  <si>
    <t>PM -&gt; App Team</t>
  </si>
  <si>
    <t>7.2 Request Backup assessment</t>
  </si>
  <si>
    <t>8.2</t>
  </si>
  <si>
    <t>7.3 Servers have CS license and have access to PSeries</t>
  </si>
  <si>
    <t>SME</t>
  </si>
  <si>
    <t>7.4 Discuss scope with Discovery team</t>
  </si>
  <si>
    <t>7.5 Request NAT research ticket</t>
  </si>
  <si>
    <t>7.6 Physical servers, verify  IRF request</t>
  </si>
  <si>
    <t>7.7 Dry run HxH</t>
  </si>
  <si>
    <t>6.1 Start Test Cases</t>
  </si>
  <si>
    <t>App Team</t>
  </si>
  <si>
    <t>7.3</t>
  </si>
  <si>
    <t>6.2 Request target IPs for servers</t>
  </si>
  <si>
    <t>6.3 Request target backup IPs (physical and P-series)</t>
  </si>
  <si>
    <t>7.2</t>
  </si>
  <si>
    <t>5.1 Technical meeting with App Team review AAQ</t>
  </si>
  <si>
    <t>Squad/App Team</t>
  </si>
  <si>
    <t>7.1</t>
  </si>
  <si>
    <t>5.2 Identify 3rd party/cloud (AWS/Azure) EXADATA loads</t>
  </si>
  <si>
    <t>5.1</t>
  </si>
  <si>
    <t>5.3 Finalize scope Confirmation and Freeze</t>
  </si>
  <si>
    <t>PM</t>
  </si>
  <si>
    <t>5.4 If x86 P2P/P2V, req. assessment (B.Walsh)</t>
  </si>
  <si>
    <t>Arch -&gt;  SP/BW</t>
  </si>
  <si>
    <t>5.3</t>
  </si>
  <si>
    <t>5.5 Request target IPs for VMWare svrs</t>
  </si>
  <si>
    <t>Arch -&gt; SME</t>
  </si>
  <si>
    <t>5.6 Verify Load Balancer (/?f5poolstatus) create artifacts</t>
  </si>
  <si>
    <t>5.7 Determine CS Stacks</t>
  </si>
  <si>
    <t>PM, Arch -&gt;  SME</t>
  </si>
  <si>
    <t>5.8 For Zerto DR protected VMs, request target Ips</t>
  </si>
  <si>
    <t>5.11 Share VMs Target IPs with VMware Team </t>
  </si>
  <si>
    <t>5.5</t>
  </si>
  <si>
    <t>4.1 Generate CS reports (Test Cases must be finished)</t>
  </si>
  <si>
    <t>8.3, 5.7</t>
  </si>
  <si>
    <t>4.2 Request target VIP IPs (target server IPs needed)</t>
  </si>
  <si>
    <t>6.2, 5.5</t>
  </si>
  <si>
    <t>4.3 Send msg requesting Illumio to be installed</t>
  </si>
  <si>
    <t>PM-&gt;BAU Grp</t>
  </si>
  <si>
    <t>4.4 Discuss CS report with App Team</t>
  </si>
  <si>
    <t>4.5 Create target F5/VIP configuration</t>
  </si>
  <si>
    <t>4.2</t>
  </si>
  <si>
    <t>4.6 Target IPs file for FWRG</t>
  </si>
  <si>
    <t>4.7 Generate FW Rule Request using CS Report</t>
  </si>
  <si>
    <t>4.8 Request server FW Rules using CS reports</t>
  </si>
  <si>
    <t>Arch -&gt; Mac/Snow</t>
  </si>
  <si>
    <t>3.1 Request target NAT IPs (target VIP IPs needed)</t>
  </si>
  <si>
    <t>6.2, 5.5, 4.2</t>
  </si>
  <si>
    <t>3.2 Data analysis of application traffic details</t>
  </si>
  <si>
    <t>Arch -&gt; Tool</t>
  </si>
  <si>
    <t>4.4</t>
  </si>
  <si>
    <t>3.3 Target IPs file for FW</t>
  </si>
  <si>
    <t>SME - &gt; Arch</t>
  </si>
  <si>
    <t>3.4 Request DNS entry for target NAT IP</t>
  </si>
  <si>
    <t>3.1</t>
  </si>
  <si>
    <t>3.5 moved to T-4</t>
  </si>
  <si>
    <t>3.4</t>
  </si>
  <si>
    <t>3.6 Manual FW Rule Request using App Owner's Info</t>
  </si>
  <si>
    <t>4.4, 3.2</t>
  </si>
  <si>
    <t>3.7 Request NAT FW rules</t>
  </si>
  <si>
    <t>3.8 Third party cloud (AWS/Azure) Notification</t>
  </si>
  <si>
    <t>5.2</t>
  </si>
  <si>
    <t>3.9 When physical builds=&gt; SME provide Ips and Admin names</t>
  </si>
  <si>
    <t>5.4</t>
  </si>
  <si>
    <t xml:space="preserve">3.10 DNS Request Form (1.Servers, VIPs, NATs and .2.DR)  </t>
  </si>
  <si>
    <t>3.3</t>
  </si>
  <si>
    <t>3.11 Copy FW request to Implemented FW rules folder</t>
  </si>
  <si>
    <t>3.6, 3.7</t>
  </si>
  <si>
    <t>3.12 Create FW request Summary</t>
  </si>
  <si>
    <t>2.1 AIX begin replication</t>
  </si>
  <si>
    <t>6.2, 5.3</t>
  </si>
  <si>
    <t>2.2 Update Ips in "Anthem IP Assigner Workbook"</t>
  </si>
  <si>
    <t>2.3 Generate DNS form</t>
  </si>
  <si>
    <t>&lt;&lt;&lt;&lt;</t>
  </si>
  <si>
    <t xml:space="preserve">1.1 x86 begin replication </t>
  </si>
  <si>
    <t>5.3, 5.5</t>
  </si>
  <si>
    <t>1.2 Review Rollback procedures</t>
  </si>
  <si>
    <t>0 Cut over</t>
  </si>
  <si>
    <t>Squad</t>
  </si>
  <si>
    <t>+1</t>
  </si>
  <si>
    <t xml:space="preserve"> +1.1 For Zerto DR protected servers, request replication</t>
  </si>
  <si>
    <t>5.8,3.11</t>
  </si>
  <si>
    <t xml:space="preserve"> +1.2 Return Target IPs not used</t>
  </si>
  <si>
    <t>6.3,5.5</t>
  </si>
  <si>
    <t xml:space="preserve"> +1.3 Handover not migrated servers</t>
  </si>
  <si>
    <t>Current IP</t>
  </si>
  <si>
    <t>Request Move Event</t>
  </si>
  <si>
    <t>Environment</t>
  </si>
  <si>
    <t>Segmentation Zone</t>
  </si>
  <si>
    <t>Company</t>
  </si>
  <si>
    <t>Machine Type</t>
  </si>
  <si>
    <t>Row</t>
  </si>
  <si>
    <t>Target Segmentation</t>
  </si>
  <si>
    <t>Target Platform</t>
  </si>
  <si>
    <t>Target IP</t>
  </si>
  <si>
    <t>Subnet Mask</t>
  </si>
  <si>
    <t>Gateway</t>
  </si>
  <si>
    <t>Temporary Hostname</t>
  </si>
  <si>
    <t>Target Device Type</t>
  </si>
  <si>
    <t>Actual Move Event</t>
  </si>
  <si>
    <t>server-oob-count</t>
  </si>
  <si>
    <t>power-systems-segments</t>
  </si>
  <si>
    <t>Event Complete</t>
  </si>
  <si>
    <t>target-segment-check</t>
  </si>
  <si>
    <t>TM ID</t>
  </si>
  <si>
    <t>Application</t>
  </si>
  <si>
    <t>AssetDependencyId</t>
  </si>
  <si>
    <t>AssetId</t>
  </si>
  <si>
    <t>AssetName</t>
  </si>
  <si>
    <t>AssetType</t>
  </si>
  <si>
    <t>AssetBundle</t>
  </si>
  <si>
    <t>DependentId</t>
  </si>
  <si>
    <t>DependentName</t>
  </si>
  <si>
    <t>DependentType</t>
  </si>
  <si>
    <t>DependentBundle</t>
  </si>
  <si>
    <t>DataFlowFreq</t>
  </si>
  <si>
    <t>DataFlowDirection</t>
  </si>
  <si>
    <t>status</t>
  </si>
  <si>
    <t>Type</t>
  </si>
  <si>
    <t>Root</t>
  </si>
  <si>
    <t>App. Status</t>
  </si>
  <si>
    <t>DB</t>
  </si>
  <si>
    <t>Group</t>
  </si>
  <si>
    <t>VIPs</t>
  </si>
  <si>
    <t>SharedGrp</t>
  </si>
  <si>
    <t>Applications</t>
  </si>
  <si>
    <t>Servers</t>
  </si>
  <si>
    <t>DR-hostname</t>
  </si>
  <si>
    <t>Src-DR-IP</t>
  </si>
  <si>
    <t>TempName</t>
  </si>
  <si>
    <t>Site</t>
  </si>
  <si>
    <t>DR-Seg-Zone</t>
  </si>
  <si>
    <t>Dst-DR-IP</t>
  </si>
  <si>
    <t>Dst-DR-Subnet</t>
  </si>
  <si>
    <t>Dst-DR-GW</t>
  </si>
  <si>
    <t>Dst-Seg-Zone</t>
  </si>
  <si>
    <t>DR-Tier</t>
  </si>
  <si>
    <t>DR-KSG</t>
  </si>
  <si>
    <t>DEV</t>
  </si>
  <si>
    <t>VIP_IP</t>
  </si>
  <si>
    <t>VIP_PORT</t>
  </si>
  <si>
    <t>V_PROTOCOL</t>
  </si>
  <si>
    <t>V_TYPE</t>
  </si>
  <si>
    <t>V_SNAT_TYPE</t>
  </si>
  <si>
    <t>V_TRANSLATE_ADDRESS_STATE</t>
  </si>
  <si>
    <t>V_TRANSLATE_PORT_STATE</t>
  </si>
  <si>
    <t>PROFILES</t>
  </si>
  <si>
    <t>RULES</t>
  </si>
  <si>
    <t>V_PERSIST</t>
  </si>
  <si>
    <t>V_POOL</t>
  </si>
  <si>
    <t>V_CLONE_POOL</t>
  </si>
  <si>
    <t>POOL_NAME</t>
  </si>
  <si>
    <t>POOL_ACTION</t>
  </si>
  <si>
    <t>POOL_SNAT_STATE</t>
  </si>
  <si>
    <t>POOL_NAT_STATE</t>
  </si>
  <si>
    <t>POOL_LB_METHOD</t>
  </si>
  <si>
    <t>POOL_RESELECT_TRIES</t>
  </si>
  <si>
    <t>QUORUM</t>
  </si>
  <si>
    <t>MONITORS</t>
  </si>
  <si>
    <t>Src_IP</t>
  </si>
  <si>
    <t>Dst_IP</t>
  </si>
  <si>
    <t>Src_VIP_IP</t>
  </si>
  <si>
    <t>Dst_VIP_IP</t>
  </si>
  <si>
    <t>common_id</t>
  </si>
  <si>
    <t>common_assetName</t>
  </si>
  <si>
    <t>common_moveBundle</t>
  </si>
  <si>
    <t>device_assetType</t>
  </si>
  <si>
    <t>common_environment</t>
  </si>
  <si>
    <t>device_os</t>
  </si>
  <si>
    <t>device_custom31</t>
  </si>
  <si>
    <t>device_manufacturer</t>
  </si>
  <si>
    <t>device_model</t>
  </si>
  <si>
    <t>device_ipAddress</t>
  </si>
  <si>
    <t>device_shortName</t>
  </si>
  <si>
    <t>device_custom21</t>
  </si>
  <si>
    <t>device_custom20</t>
  </si>
  <si>
    <t>device_custom26</t>
  </si>
  <si>
    <t>device_custom45</t>
  </si>
  <si>
    <t>device_custom34</t>
  </si>
  <si>
    <t>device_custom35</t>
  </si>
  <si>
    <t>device_custom2</t>
  </si>
  <si>
    <t>device_custom3</t>
  </si>
  <si>
    <t>device_custom64</t>
  </si>
  <si>
    <t>device_custom60</t>
  </si>
  <si>
    <t>device_custom55</t>
  </si>
  <si>
    <t>device_size</t>
  </si>
  <si>
    <t>device_custom57</t>
  </si>
  <si>
    <t>device_custom33</t>
  </si>
  <si>
    <t>device_custom27</t>
  </si>
  <si>
    <t>device_custom28</t>
  </si>
  <si>
    <t>device_custom29</t>
  </si>
  <si>
    <t>device_custom30</t>
  </si>
  <si>
    <t>device_custom58</t>
  </si>
  <si>
    <t>device_custom65</t>
  </si>
  <si>
    <t>device_custom17</t>
  </si>
  <si>
    <t>device_custom14</t>
  </si>
  <si>
    <t>device_custom12</t>
  </si>
  <si>
    <t>device_custom51</t>
  </si>
  <si>
    <t>device_custom61</t>
  </si>
  <si>
    <t>common_planStatus</t>
  </si>
  <si>
    <t>device_custom66</t>
  </si>
  <si>
    <t>common_tagAssets</t>
  </si>
  <si>
    <t>device_custom24</t>
  </si>
  <si>
    <t>device_custom41</t>
  </si>
  <si>
    <t>common_assetClass</t>
  </si>
  <si>
    <t>common_assetType</t>
  </si>
  <si>
    <t>common_commentCount</t>
  </si>
  <si>
    <t>common_taskCount</t>
  </si>
  <si>
    <t>common_custom22</t>
  </si>
  <si>
    <t>device_custom23</t>
  </si>
  <si>
    <t>device_custom25</t>
  </si>
  <si>
    <t>device_custom22</t>
  </si>
  <si>
    <t>DNS Lookup</t>
  </si>
  <si>
    <t>IP Address</t>
  </si>
  <si>
    <t>Match</t>
  </si>
  <si>
    <t>Host</t>
  </si>
  <si>
    <t>Alias</t>
  </si>
  <si>
    <t>common_description</t>
  </si>
  <si>
    <t>application_custom5</t>
  </si>
  <si>
    <t>application_appOwner</t>
  </si>
  <si>
    <t>application_custom10</t>
  </si>
  <si>
    <t>application_custom9</t>
  </si>
  <si>
    <t>application_custom45</t>
  </si>
  <si>
    <t>application_custom46</t>
  </si>
  <si>
    <t>application_custom6</t>
  </si>
  <si>
    <t>application_sme</t>
  </si>
  <si>
    <t>application_custom11</t>
  </si>
  <si>
    <t>application_sme2</t>
  </si>
  <si>
    <t>application_custom19</t>
  </si>
  <si>
    <t>application_custom23</t>
  </si>
  <si>
    <t>Name</t>
  </si>
  <si>
    <t>Primary Application</t>
  </si>
  <si>
    <t>Decoded State</t>
  </si>
  <si>
    <t>Decoded Location</t>
  </si>
  <si>
    <t>Decoded Environment</t>
  </si>
  <si>
    <t>Decoded Platform</t>
  </si>
  <si>
    <t>Decoded Type</t>
  </si>
  <si>
    <t>Decoded Application</t>
  </si>
  <si>
    <t>Decoded Number</t>
  </si>
  <si>
    <t>Decoded Node</t>
  </si>
  <si>
    <t>Date data pulled from site</t>
  </si>
  <si>
    <t xml:space="preserve">To update data, export data from </t>
  </si>
  <si>
    <t>https://adc.internal.das/adc/SecurityZones/</t>
  </si>
  <si>
    <t>This requires Anthem network access.</t>
  </si>
  <si>
    <t>Only replace the table values, not the headers, with the information from the export.</t>
  </si>
  <si>
    <t>Make sure that only network CIDR addresses are in the Network column.</t>
  </si>
  <si>
    <t>IP to lookup segment -&gt;</t>
  </si>
  <si>
    <t>Note: this update takes a VERY LONG time.</t>
  </si>
  <si>
    <t>comment</t>
  </si>
  <si>
    <t>network</t>
  </si>
  <si>
    <t>VLAN</t>
  </si>
  <si>
    <t>SegmentationZone</t>
  </si>
  <si>
    <t>active</t>
  </si>
  <si>
    <t>networkLower</t>
  </si>
  <si>
    <t>networkUpper</t>
  </si>
  <si>
    <t>gateway</t>
  </si>
  <si>
    <t>networkseg / anthem / itn / vahar-mai-drvaric</t>
  </si>
  <si>
    <t>1.0.4.0/24</t>
  </si>
  <si>
    <t>vahar-mai-drvaric</t>
  </si>
  <si>
    <t>1.0.4.1</t>
  </si>
  <si>
    <t>networkseg / anthem / itn / vahar-mai-drmostl</t>
  </si>
  <si>
    <t>1.0.5.0/24</t>
  </si>
  <si>
    <t>vahar-mai-drmostl</t>
  </si>
  <si>
    <t>1.0.5.1</t>
  </si>
  <si>
    <t>networkseg / anthem / itn / vahar-mai-drvavab</t>
  </si>
  <si>
    <t>1.0.6.0/24</t>
  </si>
  <si>
    <t>vahar-mai-drvavab</t>
  </si>
  <si>
    <t>1.0.6.1</t>
  </si>
  <si>
    <t>networkseg / anthem / itn / vahar-mai-drcacer</t>
  </si>
  <si>
    <t>1.0.7.0/24</t>
  </si>
  <si>
    <t>vahar-mai-drcacer</t>
  </si>
  <si>
    <t>1.0.7.1</t>
  </si>
  <si>
    <t>networkseg / anthem / itn / ilelk-drwdc04</t>
  </si>
  <si>
    <t>1.0.8.0/24</t>
  </si>
  <si>
    <t>ilelk-drwdc04</t>
  </si>
  <si>
    <t>1.0.8.1</t>
  </si>
  <si>
    <t>IS</t>
  </si>
  <si>
    <t>10.100.100.0/24</t>
  </si>
  <si>
    <t>missing</t>
  </si>
  <si>
    <t>FrontEnd / Internal / Legacy / NonLoadBalancer</t>
  </si>
  <si>
    <t>vavab-ame</t>
  </si>
  <si>
    <t>10.100.100.1</t>
  </si>
  <si>
    <t>Development #1</t>
  </si>
  <si>
    <t>10.100.105.0/24</t>
  </si>
  <si>
    <t>FrontEnd / Internal / General / Misc</t>
  </si>
  <si>
    <t>vavab-ame-lab</t>
  </si>
  <si>
    <t>10.100.105.1</t>
  </si>
  <si>
    <t>Management / Server Mgmt / VIO Management / Internal
(Was HP)</t>
  </si>
  <si>
    <t>10.100.106.0/24</t>
  </si>
  <si>
    <t>Management / Server Mgmt / VIO Management / Internal</t>
  </si>
  <si>
    <t>10.100.106.1</t>
  </si>
  <si>
    <t>MS SQL Legacy 10Net VA Beach</t>
  </si>
  <si>
    <t>10.100.107.0/24</t>
  </si>
  <si>
    <t>Backend / Server / Database / General</t>
  </si>
  <si>
    <t>10.100.107.1</t>
  </si>
  <si>
    <t>General Subnet</t>
  </si>
  <si>
    <t>10.100.109.0/24</t>
  </si>
  <si>
    <t>10.100.109.1</t>
  </si>
  <si>
    <t>VA01(SC1) Server (Blade/VM Build)</t>
  </si>
  <si>
    <t>10.100.113.0/24</t>
  </si>
  <si>
    <t>10.100.113.1</t>
  </si>
  <si>
    <t>WAAS #2</t>
  </si>
  <si>
    <t>10.100.119.0/24</t>
  </si>
  <si>
    <t>10.100.119.1</t>
  </si>
  <si>
    <t>VA1 General #3</t>
  </si>
  <si>
    <t>10.100.140.0/24</t>
  </si>
  <si>
    <t>10.100.140.1</t>
  </si>
  <si>
    <t>VA1 QA #2</t>
  </si>
  <si>
    <t>10.100.141.0/24</t>
  </si>
  <si>
    <t>10.100.141.1</t>
  </si>
  <si>
    <t>General #2</t>
  </si>
  <si>
    <t>10.100.143.0/24</t>
  </si>
  <si>
    <t>10.100.143.1</t>
  </si>
  <si>
    <t>VA1 PEGA</t>
  </si>
  <si>
    <t>10.100.146.0/24</t>
  </si>
  <si>
    <t>10.100.146.1</t>
  </si>
  <si>
    <t>Telecom Mgmt</t>
  </si>
  <si>
    <t>10.100.190.0/24</t>
  </si>
  <si>
    <t>10.100.190.1</t>
  </si>
  <si>
    <t>NFS</t>
  </si>
  <si>
    <t>10.100.224.0/21</t>
  </si>
  <si>
    <t>Backend / Server / NAS / GBD</t>
  </si>
  <si>
    <t>10.100.224.1</t>
  </si>
  <si>
    <t>iSCSI A</t>
  </si>
  <si>
    <t>10.100.232.0/21</t>
  </si>
  <si>
    <t>Backend / Server / iSCSI-A / GBD</t>
  </si>
  <si>
    <t>10.100.232.1</t>
  </si>
  <si>
    <t>iSCSI B</t>
  </si>
  <si>
    <t>10.100.240.0/21</t>
  </si>
  <si>
    <t>Backend / Server / iSCSI-B / GBD</t>
  </si>
  <si>
    <t>10.100.240.1</t>
  </si>
  <si>
    <t>mig-azkyn-east / Backend / Server / Database / Mongo</t>
  </si>
  <si>
    <t>10.104.0.0/24</t>
  </si>
  <si>
    <t>Backend / Server / Database / Mongo</t>
  </si>
  <si>
    <t>mig-azkyn-east</t>
  </si>
  <si>
    <t>10.104.0.1</t>
  </si>
  <si>
    <t>mig-azkyn-east / Backend / Server / Database / MS_SQL</t>
  </si>
  <si>
    <t>10.104.1.0/24</t>
  </si>
  <si>
    <t>Backend / Server / Database / MS_SQL</t>
  </si>
  <si>
    <t>10.104.1.1</t>
  </si>
  <si>
    <t>mig-azkyn-east / FrontEnd / Internal / Security / SAW</t>
  </si>
  <si>
    <t>10.104.10.0/24</t>
  </si>
  <si>
    <t>FrontEnd / Internal / Security / SAW</t>
  </si>
  <si>
    <t>10.104.10.1</t>
  </si>
  <si>
    <t>mig-azkyn-east / FrontEnd / Internal / Web Servers / IHS</t>
  </si>
  <si>
    <t>10.104.11.0/24</t>
  </si>
  <si>
    <t>FrontEnd / Internal / Web Servers / IHS</t>
  </si>
  <si>
    <t>10.104.11.1</t>
  </si>
  <si>
    <t>mig-azkyn-east / FrontEnd / Internal / Web Servers / IIS</t>
  </si>
  <si>
    <t>10.104.12.0/24</t>
  </si>
  <si>
    <t>FrontEnd / Internal / Web Servers / IIS</t>
  </si>
  <si>
    <t>10.104.12.1</t>
  </si>
  <si>
    <t>mig-vahar-mai-lab / Backend / Server / Database / Misc</t>
  </si>
  <si>
    <t>10.104.128.0/24</t>
  </si>
  <si>
    <t>Backend / Server / Database / Misc</t>
  </si>
  <si>
    <t>mig-vahar-mai-lab</t>
  </si>
  <si>
    <t>10.104.128.1</t>
  </si>
  <si>
    <t>mig-vahar-mai-lab / Backend / Server / Database / Mongo</t>
  </si>
  <si>
    <t>10.104.129.0/24</t>
  </si>
  <si>
    <t>10.104.129.1</t>
  </si>
  <si>
    <t>mig-azkyn-east / FrontEnd / Internal / Web Servers / Misc</t>
  </si>
  <si>
    <t>10.104.13.0/24</t>
  </si>
  <si>
    <t>FrontEnd / Internal / Web Servers / Misc</t>
  </si>
  <si>
    <t>10.104.13.1</t>
  </si>
  <si>
    <t>mig-vahar-mai-lab / Backend / Server / Database / MS_SQL</t>
  </si>
  <si>
    <t>10.104.130.0/24</t>
  </si>
  <si>
    <t>10.104.130.1</t>
  </si>
  <si>
    <t>mig-vahar-mai-lab / FrontEnd / Internal / DevOps / Misc</t>
  </si>
  <si>
    <t>10.104.131.0/24</t>
  </si>
  <si>
    <t>FrontEnd / Internal / DevOps / Misc</t>
  </si>
  <si>
    <t>10.104.131.1</t>
  </si>
  <si>
    <t>mig-vahar-mai-lab / FrontEnd / Internal / General / Misc</t>
  </si>
  <si>
    <t>10.104.132.0/24</t>
  </si>
  <si>
    <t>10.104.132.1</t>
  </si>
  <si>
    <t>mig-vahar-mai-lab / FrontEnd / Internal / Web Servers / IIS</t>
  </si>
  <si>
    <t>10.104.133.0/24</t>
  </si>
  <si>
    <t>10.104.133.1</t>
  </si>
  <si>
    <t>mig-vahar-mai-lab / Mid-Tier / Server / General / Misc</t>
  </si>
  <si>
    <t>10.104.134.0/24</t>
  </si>
  <si>
    <t>Mid-Tier / Server / General / Misc</t>
  </si>
  <si>
    <t>10.104.134.1</t>
  </si>
  <si>
    <t>mig-vahar-mai-lab / Mid-Tier / Server / MiddleWare / Misc</t>
  </si>
  <si>
    <t>10.104.135.0/24</t>
  </si>
  <si>
    <t>Mid-Tier / Server / MiddleWare / Misc</t>
  </si>
  <si>
    <t>10.104.135.1</t>
  </si>
  <si>
    <t>mig-vahar-mai-lab / Mid-Tier / Server / MiddleWare / WebSphere</t>
  </si>
  <si>
    <t>10.104.136.0/24</t>
  </si>
  <si>
    <t>Mid-Tier / Server / MiddleWare / WebSphere</t>
  </si>
  <si>
    <t>10.104.136.1</t>
  </si>
  <si>
    <t>mig-azkyn-east / Mid-Tier / Server / General / Misc</t>
  </si>
  <si>
    <t>10.104.14.0/24</t>
  </si>
  <si>
    <t>10.104.14.1</t>
  </si>
  <si>
    <t>mig-azkyn-east / Mid-Tier / Server / MiddleWare / Misc</t>
  </si>
  <si>
    <t>10.104.15.0/24</t>
  </si>
  <si>
    <t>10.104.15.1</t>
  </si>
  <si>
    <t>mig-azkyn-east / Mid-Tier / Server / MiddleWare / WebSphere</t>
  </si>
  <si>
    <t>10.104.16.0/24</t>
  </si>
  <si>
    <t>10.104.16.1</t>
  </si>
  <si>
    <t>mig-azkyn-east / Backend / Server / Database / General</t>
  </si>
  <si>
    <t>10.104.17.0/24</t>
  </si>
  <si>
    <t>10.104.17.1</t>
  </si>
  <si>
    <t>mig-azkyn-east / Backend / Server / Database / Oracle</t>
  </si>
  <si>
    <t>10.104.18.0/24</t>
  </si>
  <si>
    <t>Backend / Server / Database / Oracle</t>
  </si>
  <si>
    <t>10.104.18.1</t>
  </si>
  <si>
    <t>mig-azkyn-east / Backend / Server / Security / Misc</t>
  </si>
  <si>
    <t>10.104.19.0/24</t>
  </si>
  <si>
    <t>Backend / Server / Security / Misc</t>
  </si>
  <si>
    <t>10.104.19.1</t>
  </si>
  <si>
    <t>mig-varic-dcs / FrontEnd / Egress / Telecom / QOS</t>
  </si>
  <si>
    <t>10.104.192.0/24</t>
  </si>
  <si>
    <t>FrontEnd / Egress / Telecom / QOS</t>
  </si>
  <si>
    <t>mig-varic-dcs</t>
  </si>
  <si>
    <t>10.104.192.1</t>
  </si>
  <si>
    <t>mig-varic-dcs / FrontEnd / Internal / Legacy / NonLoadBalancer</t>
  </si>
  <si>
    <t>10.104.193.0/24</t>
  </si>
  <si>
    <t>10.104.193.1</t>
  </si>
  <si>
    <t>mig-varic-dcs / FrontEnd / Internal / Web Servers / IIS</t>
  </si>
  <si>
    <t>10.104.194.0/24</t>
  </si>
  <si>
    <t>10.104.194.1</t>
  </si>
  <si>
    <t>mig-varic-dcs / FrontEnd / Internal / Legacy / LoadBalancer</t>
  </si>
  <si>
    <t>10.104.195.0/24</t>
  </si>
  <si>
    <t>FrontEnd / Internal / Legacy / LoadBalancer</t>
  </si>
  <si>
    <t>10.104.195.1</t>
  </si>
  <si>
    <t>mig-varic-dcs / ISDM F5 Guest Networks</t>
  </si>
  <si>
    <t>10.104.196.0/24</t>
  </si>
  <si>
    <t>appseg / anthem / legacy / non-loadbalancer</t>
  </si>
  <si>
    <t>10.104.196.1</t>
  </si>
  <si>
    <t>mig-azkyn-east / Backend / Server / Database / Splunk</t>
  </si>
  <si>
    <t>10.104.2.0/24</t>
  </si>
  <si>
    <t>Backend / Server / Database / Splunk</t>
  </si>
  <si>
    <t>10.104.2.1</t>
  </si>
  <si>
    <t>mig-azkyn-east / FrontEnd / Internal / Security / AD Controllers</t>
  </si>
  <si>
    <t>10.104.20.0/24</t>
  </si>
  <si>
    <t>FrontEnd / Internal / Security / AD Controllers</t>
  </si>
  <si>
    <t>10.104.20.1</t>
  </si>
  <si>
    <t>mig-azkyn-east / FrontEnd / Internal / Security / Siteminder</t>
  </si>
  <si>
    <t>10.104.21.0/24</t>
  </si>
  <si>
    <t>FrontEnd / Internal / Security / Siteminder</t>
  </si>
  <si>
    <t>10.104.21.1</t>
  </si>
  <si>
    <t>mig-azkyn-east / ISDM Application Production</t>
  </si>
  <si>
    <t>10.104.22.0/24</t>
  </si>
  <si>
    <t>10.104.22.1</t>
  </si>
  <si>
    <t>mig-varic-dcs-lab / Backend / Server / Database / Mongo</t>
  </si>
  <si>
    <t>10.104.224.0/24</t>
  </si>
  <si>
    <t>mig-varic-dcs-lab</t>
  </si>
  <si>
    <t>10.104.224.1</t>
  </si>
  <si>
    <t>mig-varic-dcs-lab / FrontEnd / Internal / General / Misc</t>
  </si>
  <si>
    <t>10.104.225.0/24</t>
  </si>
  <si>
    <t>10.104.225.1</t>
  </si>
  <si>
    <t>mig-varic-dcs-lab / FrontEnd / Internal / Legacy / LoadBalancer</t>
  </si>
  <si>
    <t>10.104.226.0/24</t>
  </si>
  <si>
    <t>10.104.226.1</t>
  </si>
  <si>
    <t>mig-varic-dcs-lab / FrontEnd / Internal / Legacy / NonLoadBalancer</t>
  </si>
  <si>
    <t>10.104.227.0/24</t>
  </si>
  <si>
    <t>10.104.227.1</t>
  </si>
  <si>
    <t>mig-varic-dcs-lab / FrontEnd / Internal / Security / Siteminder</t>
  </si>
  <si>
    <t>10.104.228.0/24</t>
  </si>
  <si>
    <t>10.104.228.1</t>
  </si>
  <si>
    <t>mig-varic-dcs-lab / ISDM F5 Guest Networks</t>
  </si>
  <si>
    <t>10.104.229.0/24</t>
  </si>
  <si>
    <t>10.104.229.1</t>
  </si>
  <si>
    <t>mig-azkyn-east / network / anthem / backup / general</t>
  </si>
  <si>
    <t>10.104.23.0/24</t>
  </si>
  <si>
    <t>networkseg / anthem / backend / general</t>
  </si>
  <si>
    <t>10.104.23.1</t>
  </si>
  <si>
    <t>mig-varic-dcs-lab / Mid-Tier / Server / General / Misc</t>
  </si>
  <si>
    <t>10.104.230.0/24</t>
  </si>
  <si>
    <t>10.104.230.1</t>
  </si>
  <si>
    <t>mig-azkyn-east / Backend / Server / Database / DB2</t>
  </si>
  <si>
    <t>10.104.24.0/24</t>
  </si>
  <si>
    <t>Backend / Server / Database / DB2</t>
  </si>
  <si>
    <t>10.104.24.1</t>
  </si>
  <si>
    <t>mig-azkyn-east / FrontEnd / Internal / DevOps / Misc</t>
  </si>
  <si>
    <t>10.104.25.0/24</t>
  </si>
  <si>
    <t>10.104.25.1</t>
  </si>
  <si>
    <t>mig-azkyn-east / FrontEnd / Internal / NAS / General</t>
  </si>
  <si>
    <t>10.104.26.0/24</t>
  </si>
  <si>
    <t>FrontEnd / Internal / NAS / General</t>
  </si>
  <si>
    <t>10.104.26.1</t>
  </si>
  <si>
    <t>mig-azkyn-east / FrontEnd / Internal / Security / DomainController-Support</t>
  </si>
  <si>
    <t>10.104.27.0/24</t>
  </si>
  <si>
    <t>FrontEnd / Internal / Security / DomainController-Support</t>
  </si>
  <si>
    <t>10.104.27.1</t>
  </si>
  <si>
    <t>mig-azkyn-east / Mid-Tier / Server / MiddleWare / MQ</t>
  </si>
  <si>
    <t>10.104.28.0/24</t>
  </si>
  <si>
    <t>Mid-Tier / Server / MiddleWare / MQ</t>
  </si>
  <si>
    <t>10.104.28.1</t>
  </si>
  <si>
    <t>mig-azkyn-east / ISDM Guest Networks</t>
  </si>
  <si>
    <t>10.104.29.0/24</t>
  </si>
  <si>
    <t>10.104.29.1</t>
  </si>
  <si>
    <t>mig-azkyn-east / Backend / Server / Database / Sybase</t>
  </si>
  <si>
    <t>10.104.3.0/24</t>
  </si>
  <si>
    <t>Backend / Server / Database / Sybase</t>
  </si>
  <si>
    <t>10.104.3.1</t>
  </si>
  <si>
    <t>mig-azkyn-east / varic-dcs-server-vlan2204</t>
  </si>
  <si>
    <t>10.104.30.0/24</t>
  </si>
  <si>
    <t>10.104.30.1</t>
  </si>
  <si>
    <t>mig-azkyn-east / FrontEnd / Internal / DevOps / Udeploy</t>
  </si>
  <si>
    <t>10.104.4.0/24</t>
  </si>
  <si>
    <t>FrontEnd / Internal / DevOps / Udeploy</t>
  </si>
  <si>
    <t>10.104.4.1</t>
  </si>
  <si>
    <t>mig-azkyn-east / FrontEnd / Internal / General / Mail Servers</t>
  </si>
  <si>
    <t>10.104.5.0/24</t>
  </si>
  <si>
    <t>FrontEnd / Internal / General / Mail Servers</t>
  </si>
  <si>
    <t>10.104.5.1</t>
  </si>
  <si>
    <t>mig-azkyn-east / FrontEnd / Internal / General / Misc</t>
  </si>
  <si>
    <t>10.104.6.0/24</t>
  </si>
  <si>
    <t>10.104.6.1</t>
  </si>
  <si>
    <t>mig-azkyn-east-lab / Backend / Server / Database / General</t>
  </si>
  <si>
    <t>10.104.64.0/24</t>
  </si>
  <si>
    <t>mig-azkyn-east-lab</t>
  </si>
  <si>
    <t>10.104.64.1</t>
  </si>
  <si>
    <t>mig-azkyn-east-lab / Backend / Server / Database / MS_SQL</t>
  </si>
  <si>
    <t>10.104.65.0/24</t>
  </si>
  <si>
    <t>10.104.65.1</t>
  </si>
  <si>
    <t>mig-azkyn-east-lab / Backend / Server / Database / Oracle</t>
  </si>
  <si>
    <t>10.104.66.0/24</t>
  </si>
  <si>
    <t>10.104.66.1</t>
  </si>
  <si>
    <t>mig-azkyn-east-lab / FrontEnd / Egress / Telecom / QOS</t>
  </si>
  <si>
    <t>10.104.67.0/24</t>
  </si>
  <si>
    <t>10.104.67.1</t>
  </si>
  <si>
    <t>mig-azkyn-east-lab / FrontEnd / Internal / Legacy / LoadBalancer</t>
  </si>
  <si>
    <t>10.104.68.0/24</t>
  </si>
  <si>
    <t>10.104.68.1</t>
  </si>
  <si>
    <t>mig-azkyn-east-lab / FrontEnd / Internal / Legacy / NonLoadBalancer</t>
  </si>
  <si>
    <t>10.104.69.0/24</t>
  </si>
  <si>
    <t>10.104.69.1</t>
  </si>
  <si>
    <t>mig-azkyn-east / FrontEnd / Internal / Legacy / LoadBalancer</t>
  </si>
  <si>
    <t>10.104.7.0/24</t>
  </si>
  <si>
    <t>10.104.7.1</t>
  </si>
  <si>
    <t>mig-azkyn-east-lab / FrontEnd / Internal / Security / Misc</t>
  </si>
  <si>
    <t>10.104.70.0/24</t>
  </si>
  <si>
    <t>FrontEnd / Internal / Security / Misc</t>
  </si>
  <si>
    <t>10.104.70.1</t>
  </si>
  <si>
    <t>mig-azkyn-east-lab / FrontEnd / Internal / Web Servers / IIS</t>
  </si>
  <si>
    <t>10.104.71.0/24</t>
  </si>
  <si>
    <t>10.104.71.1</t>
  </si>
  <si>
    <t>mig-azkyn-east-lab / Mid-Tier / Server / MiddleWare / Misc</t>
  </si>
  <si>
    <t>10.104.72.0/24</t>
  </si>
  <si>
    <t>10.104.72.1</t>
  </si>
  <si>
    <t>mig-azkyn-east-lab / Backend / Server / Database / MS_SQL_GBD</t>
  </si>
  <si>
    <t>10.104.73.0/24</t>
  </si>
  <si>
    <t>Backend / Server / Database / MS_SQL_GBD</t>
  </si>
  <si>
    <t>10.104.73.1</t>
  </si>
  <si>
    <t>mig-azkyn-east-lab / Backend / Storage / Backup / TSM</t>
  </si>
  <si>
    <t>10.104.74.0/24</t>
  </si>
  <si>
    <t>Backend / Storage / Backup / TSM</t>
  </si>
  <si>
    <t>10.104.74.1</t>
  </si>
  <si>
    <t>mig-azkyn-east-lab / FrontEnd / Internal / General / Misc</t>
  </si>
  <si>
    <t>10.104.75.0/24</t>
  </si>
  <si>
    <t>10.104.75.1</t>
  </si>
  <si>
    <t>mig-azkyn-east-lab / FrontEnd / Internal / Web Servers / IHS</t>
  </si>
  <si>
    <t>10.104.76.0/24</t>
  </si>
  <si>
    <t>10.104.76.1</t>
  </si>
  <si>
    <t>mig-azkyn-east-lab / Mid-Tier / Server / General / Misc</t>
  </si>
  <si>
    <t>10.104.77.0/24</t>
  </si>
  <si>
    <t>10.104.77.1</t>
  </si>
  <si>
    <t>mig-azkyn-east-lab / Mid-Tier / Server / MiddleWare / WebSphere</t>
  </si>
  <si>
    <t>10.104.78.0/24</t>
  </si>
  <si>
    <t>10.104.78.1</t>
  </si>
  <si>
    <t>mig-azkyn-east / FrontEnd / Internal / Legacy / NonLoadBalancer</t>
  </si>
  <si>
    <t>10.104.8.0/24</t>
  </si>
  <si>
    <t>10.104.8.1</t>
  </si>
  <si>
    <t>mig-azkyn-east / FrontEnd / Internal / Security / Misc</t>
  </si>
  <si>
    <t>10.104.9.0/24</t>
  </si>
  <si>
    <t>10.104.9.1</t>
  </si>
  <si>
    <t>appseg / caremore / backend / general</t>
  </si>
  <si>
    <t>10.144.1.0/24</t>
  </si>
  <si>
    <t>vaash-wdc04-lab</t>
  </si>
  <si>
    <t>10.144.1.1</t>
  </si>
  <si>
    <t>networkseg / caremore / ise / internal</t>
  </si>
  <si>
    <t>10.144.10.0/24</t>
  </si>
  <si>
    <t>10.144.10.1</t>
  </si>
  <si>
    <t>networkseg / caremore / legacy / loadbalancer</t>
  </si>
  <si>
    <t>10.144.11.0/24</t>
  </si>
  <si>
    <t>10.144.11.1</t>
  </si>
  <si>
    <t>appseg / caremore / egress / general</t>
  </si>
  <si>
    <t>10.144.112.0/24</t>
  </si>
  <si>
    <t>10.144.112.1</t>
  </si>
  <si>
    <t>networkseg / caremore / egress / load testing</t>
  </si>
  <si>
    <t>10.144.113.0/24</t>
  </si>
  <si>
    <t>10.144.113.1</t>
  </si>
  <si>
    <t>networkseg / caremore / egress / telecom</t>
  </si>
  <si>
    <t>10.144.114.0/24</t>
  </si>
  <si>
    <t>10.144.114.1</t>
  </si>
  <si>
    <t>networkseg / caremore / video / cache</t>
  </si>
  <si>
    <t>10.144.115.0/24</t>
  </si>
  <si>
    <t>10.144.115.1</t>
  </si>
  <si>
    <t>networkseg / caremore / legacy / non-loadbalancer</t>
  </si>
  <si>
    <t>10.144.12.0/24</t>
  </si>
  <si>
    <t>10.144.12.1</t>
  </si>
  <si>
    <t>networkseg / caremore / security / activedirectory</t>
  </si>
  <si>
    <t>10.144.120.0/24</t>
  </si>
  <si>
    <t>10.144.120.1</t>
  </si>
  <si>
    <t>networkseg / caremore / security / cyberark</t>
  </si>
  <si>
    <t>10.144.121.0/24</t>
  </si>
  <si>
    <t>10.144.121.1</t>
  </si>
  <si>
    <t>networkseg / caremore / security / devops</t>
  </si>
  <si>
    <t>10.144.122.0/24</t>
  </si>
  <si>
    <t>10.144.122.1</t>
  </si>
  <si>
    <t>networkseg / caremore / security / general</t>
  </si>
  <si>
    <t>10.144.123.0/24</t>
  </si>
  <si>
    <t>10.144.123.1</t>
  </si>
  <si>
    <t>networkseg / caremore / security / vds</t>
  </si>
  <si>
    <t>10.144.124.0/24</t>
  </si>
  <si>
    <t>10.144.124.1</t>
  </si>
  <si>
    <t>appseg / caremore / loadbalancer / nosnat</t>
  </si>
  <si>
    <t>10.144.13.0/24</t>
  </si>
  <si>
    <t>10.144.13.1</t>
  </si>
  <si>
    <t>appseg / caremore / mid-tier / general</t>
  </si>
  <si>
    <t>10.144.14.0/24</t>
  </si>
  <si>
    <t>10.144.14.1</t>
  </si>
  <si>
    <t>appseg / caremore / mid-tier / pci</t>
  </si>
  <si>
    <t>10.144.15.0/24</t>
  </si>
  <si>
    <t>10.144.15.1</t>
  </si>
  <si>
    <t>networkseg / caremore / monitoring /  dcnm</t>
  </si>
  <si>
    <t>10.144.16.0/24</t>
  </si>
  <si>
    <t>10.144.16.1</t>
  </si>
  <si>
    <t>networkseg / caremore / monitoring / thousandeyes</t>
  </si>
  <si>
    <t>10.144.17.0/24</t>
  </si>
  <si>
    <t>10.144.17.1</t>
  </si>
  <si>
    <t>networkseg / caremore / splunk / general</t>
  </si>
  <si>
    <t>10.144.18.0/24</t>
  </si>
  <si>
    <t>10.144.18.1</t>
  </si>
  <si>
    <t>networkseg / caremore / splunk / indexer</t>
  </si>
  <si>
    <t>10.144.19.0/24</t>
  </si>
  <si>
    <t>10.144.19.1</t>
  </si>
  <si>
    <t>networkseg / caremore / dmz / api</t>
  </si>
  <si>
    <t>10.144.192.0/24</t>
  </si>
  <si>
    <t>10.144.192.1</t>
  </si>
  <si>
    <t>networkseg / caremore / dmz / ftp</t>
  </si>
  <si>
    <t>10.144.193.0/24</t>
  </si>
  <si>
    <t>10.144.193.1</t>
  </si>
  <si>
    <t>networkseg / caremore / dmz / nosnat</t>
  </si>
  <si>
    <t>10.144.194.0/24</t>
  </si>
  <si>
    <t>10.144.194.1</t>
  </si>
  <si>
    <t>networkseg / caremore / dmz / pci</t>
  </si>
  <si>
    <t>10.144.195.0/24</t>
  </si>
  <si>
    <t>10.144.195.1</t>
  </si>
  <si>
    <t>networkseg / caremore / dmz / remote-access</t>
  </si>
  <si>
    <t>10.144.196.0/24</t>
  </si>
  <si>
    <t>10.144.196.1</t>
  </si>
  <si>
    <t>networkseg / caremore / dmz / verizon-sbc</t>
  </si>
  <si>
    <t>10.144.197.0/24</t>
  </si>
  <si>
    <t>10.144.197.1</t>
  </si>
  <si>
    <t>networkseg / caremore / dmz / web</t>
  </si>
  <si>
    <t>10.144.198.0/24</t>
  </si>
  <si>
    <t>10.144.198.1</t>
  </si>
  <si>
    <t>networkseg / caremore / backup / general</t>
  </si>
  <si>
    <t>10.144.2.0/24</t>
  </si>
  <si>
    <t>10.144.2.1</t>
  </si>
  <si>
    <t>vaash-wdc04-lab / networkseg / caremore / backup / general</t>
  </si>
  <si>
    <t>10.144.20.0/23</t>
  </si>
  <si>
    <t>10.144.20.1</t>
  </si>
  <si>
    <t>appseg / caremore / cdp / general</t>
  </si>
  <si>
    <t>10.144.3.0/24</t>
  </si>
  <si>
    <t>10.144.3.1</t>
  </si>
  <si>
    <t>appseg / caremore / database / cdp</t>
  </si>
  <si>
    <t>10.144.4.0/24</t>
  </si>
  <si>
    <t>10.144.4.1</t>
  </si>
  <si>
    <t>appseg / caremore / database / general</t>
  </si>
  <si>
    <t>10.144.5.0/24</t>
  </si>
  <si>
    <t>10.144.5.1</t>
  </si>
  <si>
    <t>appseg / caremore / database / oracle</t>
  </si>
  <si>
    <t>10.144.6.0/24</t>
  </si>
  <si>
    <t>10.144.6.1</t>
  </si>
  <si>
    <t>appseg / caremore / database / teradata</t>
  </si>
  <si>
    <t>10.144.7.0/24</t>
  </si>
  <si>
    <t>10.144.7.1</t>
  </si>
  <si>
    <t>networkseg / caremore / ddi / internal</t>
  </si>
  <si>
    <t>10.144.8.0/24</t>
  </si>
  <si>
    <t>10.144.8.1</t>
  </si>
  <si>
    <t>appseg / caremore / frontend / general</t>
  </si>
  <si>
    <t>10.144.9.0/24</t>
  </si>
  <si>
    <t>10.144.9.1</t>
  </si>
  <si>
    <t>10.145.1.0/24</t>
  </si>
  <si>
    <t>vaash-wdc04</t>
  </si>
  <si>
    <t>10.145.1.1</t>
  </si>
  <si>
    <t>10.145.10.0/24</t>
  </si>
  <si>
    <t>10.145.10.1</t>
  </si>
  <si>
    <t>10.145.11.0/24</t>
  </si>
  <si>
    <t>10.145.11.1</t>
  </si>
  <si>
    <t>10.145.112.0/24</t>
  </si>
  <si>
    <t>10.145.112.1</t>
  </si>
  <si>
    <t>10.145.113.0/24</t>
  </si>
  <si>
    <t>10.145.113.1</t>
  </si>
  <si>
    <t>10.145.114.0/24</t>
  </si>
  <si>
    <t>10.145.114.1</t>
  </si>
  <si>
    <t>10.145.115.0/24</t>
  </si>
  <si>
    <t>10.145.115.1</t>
  </si>
  <si>
    <t>10.145.12.0/24</t>
  </si>
  <si>
    <t>10.145.12.1</t>
  </si>
  <si>
    <t>10.145.120.0/24</t>
  </si>
  <si>
    <t>10.145.120.1</t>
  </si>
  <si>
    <t>10.145.121.0/24</t>
  </si>
  <si>
    <t>10.145.121.1</t>
  </si>
  <si>
    <t>10.145.122.0/24</t>
  </si>
  <si>
    <t>10.145.122.1</t>
  </si>
  <si>
    <t>10.145.123.0/24</t>
  </si>
  <si>
    <t>10.145.123.1</t>
  </si>
  <si>
    <t>10.145.124.0/24</t>
  </si>
  <si>
    <t>10.145.124.1</t>
  </si>
  <si>
    <t>10.145.13.0/24</t>
  </si>
  <si>
    <t>10.145.13.1</t>
  </si>
  <si>
    <t>10.145.14.0/24</t>
  </si>
  <si>
    <t>10.145.14.1</t>
  </si>
  <si>
    <t>networkseg / caremore / replication / cm-vaharcacer</t>
  </si>
  <si>
    <t>10.145.144.0/25</t>
  </si>
  <si>
    <t>10.145.144.1</t>
  </si>
  <si>
    <t>10.145.15.0/24</t>
  </si>
  <si>
    <t>10.145.15.1</t>
  </si>
  <si>
    <t>10.145.16.0/24</t>
  </si>
  <si>
    <t>10.145.16.1</t>
  </si>
  <si>
    <t>F5 VIPs networkseg / caremore / dmz / web</t>
  </si>
  <si>
    <t>10.145.160.0/26</t>
  </si>
  <si>
    <t>appseg / anthem / loadbalancer / vips</t>
  </si>
  <si>
    <t>10.145.160.1</t>
  </si>
  <si>
    <t>10.145.17.0/24</t>
  </si>
  <si>
    <t>10.145.17.1</t>
  </si>
  <si>
    <t>10.145.18.0/24</t>
  </si>
  <si>
    <t>10.145.18.1</t>
  </si>
  <si>
    <t>10.145.19.0/24</t>
  </si>
  <si>
    <t>10.145.19.1</t>
  </si>
  <si>
    <t>10.145.192.0/24</t>
  </si>
  <si>
    <t>10.145.192.1</t>
  </si>
  <si>
    <t>10.145.193.0/24</t>
  </si>
  <si>
    <t>10.145.193.1</t>
  </si>
  <si>
    <t>10.145.194.0/24</t>
  </si>
  <si>
    <t>10.145.194.1</t>
  </si>
  <si>
    <t>10.145.195.0/24</t>
  </si>
  <si>
    <t>10.145.195.1</t>
  </si>
  <si>
    <t>10.145.196.0/24</t>
  </si>
  <si>
    <t>10.145.196.1</t>
  </si>
  <si>
    <t>10.145.197.0/24</t>
  </si>
  <si>
    <t>10.145.197.1</t>
  </si>
  <si>
    <t>10.145.198.0/24</t>
  </si>
  <si>
    <t>10.145.198.1</t>
  </si>
  <si>
    <t>10.145.2.0/24</t>
  </si>
  <si>
    <t>10.145.2.1</t>
  </si>
  <si>
    <t>vaash-wdc04 / networkseg / caremore / backup / general</t>
  </si>
  <si>
    <t>10.145.20.0/23</t>
  </si>
  <si>
    <t>10.145.20.1</t>
  </si>
  <si>
    <t>10.145.3.0/24</t>
  </si>
  <si>
    <t>10.145.3.1</t>
  </si>
  <si>
    <t>10.145.4.0/24</t>
  </si>
  <si>
    <t>10.145.4.1</t>
  </si>
  <si>
    <t>10.145.5.0/24</t>
  </si>
  <si>
    <t>10.145.5.1</t>
  </si>
  <si>
    <t>10.145.6.0/24</t>
  </si>
  <si>
    <t>10.145.6.1</t>
  </si>
  <si>
    <t>10.145.7.0/24</t>
  </si>
  <si>
    <t>10.145.7.1</t>
  </si>
  <si>
    <t>10.145.8.0/24</t>
  </si>
  <si>
    <t>10.145.8.1</t>
  </si>
  <si>
    <t>10.145.9.0/24</t>
  </si>
  <si>
    <t>10.145.9.1</t>
  </si>
  <si>
    <t>10.146.1.0/24</t>
  </si>
  <si>
    <t>ilelk-ch3-lab</t>
  </si>
  <si>
    <t>10.146.1.1</t>
  </si>
  <si>
    <t>10.146.10.0/24</t>
  </si>
  <si>
    <t>10.146.10.1</t>
  </si>
  <si>
    <t>10.146.11.0/24</t>
  </si>
  <si>
    <t>10.146.11.1</t>
  </si>
  <si>
    <t>10.146.112.0/24</t>
  </si>
  <si>
    <t>10.146.112.1</t>
  </si>
  <si>
    <t>10.146.113.0/24</t>
  </si>
  <si>
    <t>10.146.113.1</t>
  </si>
  <si>
    <t>10.146.114.0/24</t>
  </si>
  <si>
    <t>10.146.114.1</t>
  </si>
  <si>
    <t>10.146.115.0/24</t>
  </si>
  <si>
    <t>10.146.115.1</t>
  </si>
  <si>
    <t>10.146.12.0/24</t>
  </si>
  <si>
    <t>10.146.12.1</t>
  </si>
  <si>
    <t>10.146.120.0/24</t>
  </si>
  <si>
    <t>10.146.120.1</t>
  </si>
  <si>
    <t>10.146.121.0/24</t>
  </si>
  <si>
    <t>10.146.121.1</t>
  </si>
  <si>
    <t>10.146.122.0/24</t>
  </si>
  <si>
    <t>10.146.122.1</t>
  </si>
  <si>
    <t>10.146.123.0/24</t>
  </si>
  <si>
    <t>10.146.123.1</t>
  </si>
  <si>
    <t>10.146.124.0/24</t>
  </si>
  <si>
    <t>10.146.124.1</t>
  </si>
  <si>
    <t>10.146.13.0/24</t>
  </si>
  <si>
    <t>10.146.13.1</t>
  </si>
  <si>
    <t>10.146.14.0/24</t>
  </si>
  <si>
    <t>10.146.14.1</t>
  </si>
  <si>
    <t>10.146.15.0/24</t>
  </si>
  <si>
    <t>10.146.15.1</t>
  </si>
  <si>
    <t>10.146.16.0/24</t>
  </si>
  <si>
    <t>10.146.16.1</t>
  </si>
  <si>
    <t>10.146.17.0/24</t>
  </si>
  <si>
    <t>10.146.17.1</t>
  </si>
  <si>
    <t>10.146.18.0/24</t>
  </si>
  <si>
    <t>10.146.18.1</t>
  </si>
  <si>
    <t>10.146.19.0/24</t>
  </si>
  <si>
    <t>10.146.19.1</t>
  </si>
  <si>
    <t>10.146.192.0/24</t>
  </si>
  <si>
    <t>10.146.192.1</t>
  </si>
  <si>
    <t>10.146.193.0/24</t>
  </si>
  <si>
    <t>10.146.193.1</t>
  </si>
  <si>
    <t>10.146.194.0/24</t>
  </si>
  <si>
    <t>10.146.194.1</t>
  </si>
  <si>
    <t>10.146.195.0/24</t>
  </si>
  <si>
    <t>10.146.195.1</t>
  </si>
  <si>
    <t>10.146.196.0/24</t>
  </si>
  <si>
    <t>10.146.196.1</t>
  </si>
  <si>
    <t>10.146.197.0/24</t>
  </si>
  <si>
    <t>10.146.197.1</t>
  </si>
  <si>
    <t>10.146.198.0/24</t>
  </si>
  <si>
    <t>10.146.198.1</t>
  </si>
  <si>
    <t>10.146.2.0/24</t>
  </si>
  <si>
    <t>10.146.2.1</t>
  </si>
  <si>
    <t>ilelk-ch3-lab / networkseg / caremore / backup / general</t>
  </si>
  <si>
    <t>10.146.24.0/21</t>
  </si>
  <si>
    <t>10.146.24.1</t>
  </si>
  <si>
    <t>10.146.3.0/24</t>
  </si>
  <si>
    <t>10.146.3.1</t>
  </si>
  <si>
    <t>10.146.4.0/24</t>
  </si>
  <si>
    <t>10.146.4.1</t>
  </si>
  <si>
    <t>10.146.5.0/24</t>
  </si>
  <si>
    <t>10.146.5.1</t>
  </si>
  <si>
    <t>10.146.6.0/24</t>
  </si>
  <si>
    <t>10.146.6.1</t>
  </si>
  <si>
    <t>10.146.7.0/24</t>
  </si>
  <si>
    <t>10.146.7.1</t>
  </si>
  <si>
    <t>10.146.8.0/24</t>
  </si>
  <si>
    <t>10.146.8.1</t>
  </si>
  <si>
    <t>10.146.9.0/24</t>
  </si>
  <si>
    <t>10.146.9.1</t>
  </si>
  <si>
    <t>10.147.1.0/24</t>
  </si>
  <si>
    <t>ilelk-ch3</t>
  </si>
  <si>
    <t>10.147.1.1</t>
  </si>
  <si>
    <t>10.147.10.0/24</t>
  </si>
  <si>
    <t>10.147.10.1</t>
  </si>
  <si>
    <t>10.147.11.0/24</t>
  </si>
  <si>
    <t>10.147.11.1</t>
  </si>
  <si>
    <t>10.147.112.0/24</t>
  </si>
  <si>
    <t>10.147.112.1</t>
  </si>
  <si>
    <t>10.147.113.0/24</t>
  </si>
  <si>
    <t>10.147.113.1</t>
  </si>
  <si>
    <t>10.147.114.0/24</t>
  </si>
  <si>
    <t>10.147.114.1</t>
  </si>
  <si>
    <t>10.147.115.0/24</t>
  </si>
  <si>
    <t>10.147.115.1</t>
  </si>
  <si>
    <t>10.147.12.0/24</t>
  </si>
  <si>
    <t>10.147.12.1</t>
  </si>
  <si>
    <t>10.147.120.0/24</t>
  </si>
  <si>
    <t>10.147.120.1</t>
  </si>
  <si>
    <t>10.147.121.0/24</t>
  </si>
  <si>
    <t>10.147.121.1</t>
  </si>
  <si>
    <t>10.147.122.0/24</t>
  </si>
  <si>
    <t>10.147.122.1</t>
  </si>
  <si>
    <t>10.147.123.0/24</t>
  </si>
  <si>
    <t>10.147.123.1</t>
  </si>
  <si>
    <t>10.147.124.0/24</t>
  </si>
  <si>
    <t>10.147.124.1</t>
  </si>
  <si>
    <t>10.147.13.0/24</t>
  </si>
  <si>
    <t>10.147.13.1</t>
  </si>
  <si>
    <t>10.147.14.0/24</t>
  </si>
  <si>
    <t>10.147.14.1</t>
  </si>
  <si>
    <t>10.147.15.0/24</t>
  </si>
  <si>
    <t>10.147.15.1</t>
  </si>
  <si>
    <t>10.147.16.0/24</t>
  </si>
  <si>
    <t>10.147.16.1</t>
  </si>
  <si>
    <t>10.147.160.0/26</t>
  </si>
  <si>
    <t>10.147.160.1</t>
  </si>
  <si>
    <t>10.147.17.0/24</t>
  </si>
  <si>
    <t>10.147.17.1</t>
  </si>
  <si>
    <t>10.147.18.0/24</t>
  </si>
  <si>
    <t>10.147.18.1</t>
  </si>
  <si>
    <t>10.147.19.0/24</t>
  </si>
  <si>
    <t>10.147.19.1</t>
  </si>
  <si>
    <t>10.147.192.0/24</t>
  </si>
  <si>
    <t>10.147.192.1</t>
  </si>
  <si>
    <t>10.147.193.0/24</t>
  </si>
  <si>
    <t>10.147.193.1</t>
  </si>
  <si>
    <t>10.147.194.0/24</t>
  </si>
  <si>
    <t>10.147.194.1</t>
  </si>
  <si>
    <t>10.147.195.0/24</t>
  </si>
  <si>
    <t>10.147.195.1</t>
  </si>
  <si>
    <t>10.147.196.0/24</t>
  </si>
  <si>
    <t>10.147.196.1</t>
  </si>
  <si>
    <t>10.147.197.0/24</t>
  </si>
  <si>
    <t>10.147.197.1</t>
  </si>
  <si>
    <t>10.147.198.0/24</t>
  </si>
  <si>
    <t>10.147.198.1</t>
  </si>
  <si>
    <t>10.147.2.0/24</t>
  </si>
  <si>
    <t>10.147.2.1</t>
  </si>
  <si>
    <t>10.147.20.0/23</t>
  </si>
  <si>
    <t>10.147.20.1</t>
  </si>
  <si>
    <t>10.147.3.0/24</t>
  </si>
  <si>
    <t>10.147.3.1</t>
  </si>
  <si>
    <t>10.147.4.0/24</t>
  </si>
  <si>
    <t>10.147.4.1</t>
  </si>
  <si>
    <t>10.147.5.0/24</t>
  </si>
  <si>
    <t>10.147.5.1</t>
  </si>
  <si>
    <t>10.147.6.0/24</t>
  </si>
  <si>
    <t>10.147.6.1</t>
  </si>
  <si>
    <t>10.147.7.0/24</t>
  </si>
  <si>
    <t>10.147.7.1</t>
  </si>
  <si>
    <t>10.147.8.0/24</t>
  </si>
  <si>
    <t>10.147.8.1</t>
  </si>
  <si>
    <t>10.147.9.0/24</t>
  </si>
  <si>
    <t>10.147.9.1</t>
  </si>
  <si>
    <t>10.148.1.0/24</t>
  </si>
  <si>
    <t>azkyn-east-lab</t>
  </si>
  <si>
    <t>10.148.1.1</t>
  </si>
  <si>
    <t>10.148.10.0/24</t>
  </si>
  <si>
    <t>10.148.10.1</t>
  </si>
  <si>
    <t>10.148.11.0/24</t>
  </si>
  <si>
    <t>10.148.11.1</t>
  </si>
  <si>
    <t>10.148.12.0/24</t>
  </si>
  <si>
    <t>10.148.12.1</t>
  </si>
  <si>
    <t>cm-eastus-avs-nonprod-01</t>
  </si>
  <si>
    <t>10.148.126.0/24</t>
  </si>
  <si>
    <t>networkseg / caremore / sddc / iscsi</t>
  </si>
  <si>
    <t>10.148.126.1</t>
  </si>
  <si>
    <t>azkyn-east / CVO NetApp vNet</t>
  </si>
  <si>
    <t>10.148.128.0/24</t>
  </si>
  <si>
    <t>networkseg / caremore / storage / nas</t>
  </si>
  <si>
    <t>azkyn-east</t>
  </si>
  <si>
    <t>10.148.128.1</t>
  </si>
  <si>
    <t>10.148.129.0/24</t>
  </si>
  <si>
    <t>10.148.129.1</t>
  </si>
  <si>
    <t>10.148.13.0/24</t>
  </si>
  <si>
    <t>10.148.13.1</t>
  </si>
  <si>
    <t>10.148.130.0/24</t>
  </si>
  <si>
    <t>10.148.130.1</t>
  </si>
  <si>
    <t>10.148.131.0/24</t>
  </si>
  <si>
    <t>10.148.131.1</t>
  </si>
  <si>
    <t>10.148.132.0/24</t>
  </si>
  <si>
    <t>10.148.132.1</t>
  </si>
  <si>
    <t>10.148.133.0/24</t>
  </si>
  <si>
    <t>10.148.133.1</t>
  </si>
  <si>
    <t>10.148.134.0/24</t>
  </si>
  <si>
    <t>10.148.134.1</t>
  </si>
  <si>
    <t>10.148.135.0/24</t>
  </si>
  <si>
    <t>10.148.135.1</t>
  </si>
  <si>
    <t>10.148.136.0/24</t>
  </si>
  <si>
    <t>10.148.136.1</t>
  </si>
  <si>
    <t>10.148.137.0/24</t>
  </si>
  <si>
    <t>10.148.137.1</t>
  </si>
  <si>
    <t>10.148.138.0/24</t>
  </si>
  <si>
    <t>10.148.138.1</t>
  </si>
  <si>
    <t>10.148.139.0/24</t>
  </si>
  <si>
    <t>10.148.139.1</t>
  </si>
  <si>
    <t>10.148.14.0/24</t>
  </si>
  <si>
    <t>10.148.14.1</t>
  </si>
  <si>
    <t>10.148.140.0/24</t>
  </si>
  <si>
    <t>10.148.140.1</t>
  </si>
  <si>
    <t>10.148.141.0/24</t>
  </si>
  <si>
    <t>10.148.141.1</t>
  </si>
  <si>
    <t>10.148.142.0/24</t>
  </si>
  <si>
    <t>10.148.142.1</t>
  </si>
  <si>
    <t>10.148.143.0/24</t>
  </si>
  <si>
    <t>10.148.143.1</t>
  </si>
  <si>
    <t>10.148.144.0/24</t>
  </si>
  <si>
    <t>10.148.144.1</t>
  </si>
  <si>
    <t>10.148.145.0/24</t>
  </si>
  <si>
    <t>10.148.145.1</t>
  </si>
  <si>
    <t>10.148.146.0/24</t>
  </si>
  <si>
    <t>10.148.146.1</t>
  </si>
  <si>
    <t>10.148.147.0/24</t>
  </si>
  <si>
    <t>10.148.147.1</t>
  </si>
  <si>
    <t>appseg / caremore / citrix / daas</t>
  </si>
  <si>
    <t>10.148.148.0/22</t>
  </si>
  <si>
    <t>10.148.148.1</t>
  </si>
  <si>
    <t>10.148.15.0/24</t>
  </si>
  <si>
    <t>10.148.15.1</t>
  </si>
  <si>
    <t>appseg / caremore / citrix / general</t>
  </si>
  <si>
    <t>10.148.152.0/22</t>
  </si>
  <si>
    <t>10.148.152.1</t>
  </si>
  <si>
    <t>azkyn-east / appseg / caremore / citrix / dhcp</t>
  </si>
  <si>
    <t>10.148.156.0/22</t>
  </si>
  <si>
    <t>appseg / caremore / citrix / dhcp</t>
  </si>
  <si>
    <t>10.148.156.1</t>
  </si>
  <si>
    <t>10.148.16.0/24</t>
  </si>
  <si>
    <t>10.148.16.1</t>
  </si>
  <si>
    <t>10.148.17.0/24</t>
  </si>
  <si>
    <t>10.148.17.1</t>
  </si>
  <si>
    <t>10.148.18.0/24</t>
  </si>
  <si>
    <t>10.148.18.1</t>
  </si>
  <si>
    <t>10.148.184.0/24</t>
  </si>
  <si>
    <t>10.148.184.1</t>
  </si>
  <si>
    <t>10.148.185.0/24</t>
  </si>
  <si>
    <t>10.148.185.1</t>
  </si>
  <si>
    <t>10.148.186.0/24</t>
  </si>
  <si>
    <t>10.148.186.1</t>
  </si>
  <si>
    <t>10.148.187.0/24</t>
  </si>
  <si>
    <t>10.148.187.1</t>
  </si>
  <si>
    <t>10.148.188.0/24</t>
  </si>
  <si>
    <t>10.148.188.1</t>
  </si>
  <si>
    <t>10.148.19.0/24</t>
  </si>
  <si>
    <t>10.148.19.1</t>
  </si>
  <si>
    <t>azkyn-east / networkseg / caremore / ddi / internal -VIPS</t>
  </si>
  <si>
    <t>10.148.192.0/26</t>
  </si>
  <si>
    <t>appseg / caremore / loadbalancer / vips</t>
  </si>
  <si>
    <t>10.148.192.1</t>
  </si>
  <si>
    <t>azkyn-east / appseg / caremore / database / general -VIPS</t>
  </si>
  <si>
    <t>10.148.192.128/26</t>
  </si>
  <si>
    <t>10.148.192.129</t>
  </si>
  <si>
    <t>azkyn-east / appseg / caremore / frontend / general -VIPS</t>
  </si>
  <si>
    <t>10.148.192.192/26</t>
  </si>
  <si>
    <t>10.148.192.193</t>
  </si>
  <si>
    <t>azkyn-east / appseg / caremore / backend / general -VIPS</t>
  </si>
  <si>
    <t>10.148.192.64/26</t>
  </si>
  <si>
    <t>10.148.192.65</t>
  </si>
  <si>
    <t>azkyn-east / appseg / caremore / mid-tier / general -VIPS</t>
  </si>
  <si>
    <t>10.148.193.0/26</t>
  </si>
  <si>
    <t>10.148.193.1</t>
  </si>
  <si>
    <t>azkyn-east / appseg / caremore / cdp / general -VIPS</t>
  </si>
  <si>
    <t>10.148.193.128/26</t>
  </si>
  <si>
    <t>10.148.193.129</t>
  </si>
  <si>
    <t>azkyn-east / networkseg / caremore / egress / telecom -VIPS</t>
  </si>
  <si>
    <t>10.148.193.192/26</t>
  </si>
  <si>
    <t>10.148.193.193</t>
  </si>
  <si>
    <t>azkyn-east / appseg / caremore / database / cdp -VIPS</t>
  </si>
  <si>
    <t>10.148.193.64/26</t>
  </si>
  <si>
    <t>10.148.193.65</t>
  </si>
  <si>
    <t>azkyn-east / appseg / caremore / legacy / loadbalancer -VIPS</t>
  </si>
  <si>
    <t>10.148.194.0/26</t>
  </si>
  <si>
    <t>10.148.194.1</t>
  </si>
  <si>
    <t>azkyn-east / networkseg / caremore / legacy / non-loadbalancer -VIPS</t>
  </si>
  <si>
    <t>10.148.194.128/26</t>
  </si>
  <si>
    <t>10.148.194.129</t>
  </si>
  <si>
    <t>azkyn-east - networkseg / caremore / security / activedirectory</t>
  </si>
  <si>
    <t>10.148.194.192/26</t>
  </si>
  <si>
    <t>10.148.194.193</t>
  </si>
  <si>
    <t>azkyn-east / appseg / caremore / loadbalancer / nosnat -VIPS</t>
  </si>
  <si>
    <t>10.148.194.64/26</t>
  </si>
  <si>
    <t>10.148.194.65</t>
  </si>
  <si>
    <t>10.148.2.0/24</t>
  </si>
  <si>
    <t>10.148.2.1</t>
  </si>
  <si>
    <t>10.148.20.0/22</t>
  </si>
  <si>
    <t>10.148.20.1</t>
  </si>
  <si>
    <t>10.148.24.0/22</t>
  </si>
  <si>
    <t>10.148.24.1</t>
  </si>
  <si>
    <t>cm-eastus-avs-prod-01</t>
  </si>
  <si>
    <t>10.148.252.0/24</t>
  </si>
  <si>
    <t>10.148.252.1</t>
  </si>
  <si>
    <t>10.148.3.0/24</t>
  </si>
  <si>
    <t>10.148.3.1</t>
  </si>
  <si>
    <t>10.148.4.0/24</t>
  </si>
  <si>
    <t>10.148.4.1</t>
  </si>
  <si>
    <t>10.148.5.0/24</t>
  </si>
  <si>
    <t>10.148.5.1</t>
  </si>
  <si>
    <t>10.148.56.0/24</t>
  </si>
  <si>
    <t>10.148.56.1</t>
  </si>
  <si>
    <t>10.148.57.0/24</t>
  </si>
  <si>
    <t>10.148.57.1</t>
  </si>
  <si>
    <t>10.148.58.0/24</t>
  </si>
  <si>
    <t>10.148.58.1</t>
  </si>
  <si>
    <t>10.148.59.0/24</t>
  </si>
  <si>
    <t>10.148.59.1</t>
  </si>
  <si>
    <t>10.148.6.0/24</t>
  </si>
  <si>
    <t>10.148.6.1</t>
  </si>
  <si>
    <t>10.148.60.0/24</t>
  </si>
  <si>
    <t>10.148.60.1</t>
  </si>
  <si>
    <t>10.148.64.0/26</t>
  </si>
  <si>
    <t>10.148.64.1</t>
  </si>
  <si>
    <t>10.148.64.128/26</t>
  </si>
  <si>
    <t>10.148.64.129</t>
  </si>
  <si>
    <t>10.148.64.192/26</t>
  </si>
  <si>
    <t>10.148.64.193</t>
  </si>
  <si>
    <t>10.148.64.64/26</t>
  </si>
  <si>
    <t>10.148.64.65</t>
  </si>
  <si>
    <t>10.148.65.0/26</t>
  </si>
  <si>
    <t>10.148.65.1</t>
  </si>
  <si>
    <t>10.148.65.128/26</t>
  </si>
  <si>
    <t>10.148.65.129</t>
  </si>
  <si>
    <t>10.148.65.192/26</t>
  </si>
  <si>
    <t>10.148.65.193</t>
  </si>
  <si>
    <t>10.148.65.64/26</t>
  </si>
  <si>
    <t>10.148.65.65</t>
  </si>
  <si>
    <t>10.148.66.0/26</t>
  </si>
  <si>
    <t>10.148.66.1</t>
  </si>
  <si>
    <t>10.148.66.128/26</t>
  </si>
  <si>
    <t>10.148.66.129</t>
  </si>
  <si>
    <t>10.148.66.64/26</t>
  </si>
  <si>
    <t>10.148.66.65</t>
  </si>
  <si>
    <t>10.148.7.0/24</t>
  </si>
  <si>
    <t>10.148.7.1</t>
  </si>
  <si>
    <t>10.148.8.0/24</t>
  </si>
  <si>
    <t>10.148.8.1</t>
  </si>
  <si>
    <t>10.148.9.0/24</t>
  </si>
  <si>
    <t>10.148.9.1</t>
  </si>
  <si>
    <t>10.149.1.0/24</t>
  </si>
  <si>
    <t>azkyn-nc-lab</t>
  </si>
  <si>
    <t>10.149.1.1</t>
  </si>
  <si>
    <t>10.149.10.0/24</t>
  </si>
  <si>
    <t>10.149.10.1</t>
  </si>
  <si>
    <t>10.149.11.0/24</t>
  </si>
  <si>
    <t>10.149.11.1</t>
  </si>
  <si>
    <t>10.149.12.0/24</t>
  </si>
  <si>
    <t>10.149.12.1</t>
  </si>
  <si>
    <t>10.149.129.0/24</t>
  </si>
  <si>
    <t>azkyn-nc</t>
  </si>
  <si>
    <t>10.149.129.1</t>
  </si>
  <si>
    <t>10.149.13.0/24</t>
  </si>
  <si>
    <t>10.149.13.1</t>
  </si>
  <si>
    <t>10.149.130.0/24</t>
  </si>
  <si>
    <t>10.149.130.1</t>
  </si>
  <si>
    <t>10.149.131.0/24</t>
  </si>
  <si>
    <t>10.149.131.1</t>
  </si>
  <si>
    <t>10.149.132.0/24</t>
  </si>
  <si>
    <t>10.149.132.1</t>
  </si>
  <si>
    <t>10.149.133.0/24</t>
  </si>
  <si>
    <t>10.149.133.1</t>
  </si>
  <si>
    <t>10.149.134.0/24</t>
  </si>
  <si>
    <t>10.149.134.1</t>
  </si>
  <si>
    <t>10.149.135.0/24</t>
  </si>
  <si>
    <t>10.149.135.1</t>
  </si>
  <si>
    <t>10.149.136.0/24</t>
  </si>
  <si>
    <t>10.149.136.1</t>
  </si>
  <si>
    <t>10.149.137.0/24</t>
  </si>
  <si>
    <t>10.149.137.1</t>
  </si>
  <si>
    <t>10.149.138.0/24</t>
  </si>
  <si>
    <t>10.149.138.1</t>
  </si>
  <si>
    <t>10.149.139.0/24</t>
  </si>
  <si>
    <t>10.149.139.1</t>
  </si>
  <si>
    <t>10.149.14.0/24</t>
  </si>
  <si>
    <t>10.149.14.1</t>
  </si>
  <si>
    <t>10.149.140.0/24</t>
  </si>
  <si>
    <t>10.149.140.1</t>
  </si>
  <si>
    <t>10.149.141.0/24</t>
  </si>
  <si>
    <t>10.149.141.1</t>
  </si>
  <si>
    <t>10.149.142.0/24</t>
  </si>
  <si>
    <t>10.149.142.1</t>
  </si>
  <si>
    <t>10.149.143.0/24</t>
  </si>
  <si>
    <t>10.149.143.1</t>
  </si>
  <si>
    <t>10.149.144.0/24</t>
  </si>
  <si>
    <t>10.149.144.1</t>
  </si>
  <si>
    <t>10.149.145.0/24</t>
  </si>
  <si>
    <t>10.149.145.1</t>
  </si>
  <si>
    <t>10.149.146.0/24</t>
  </si>
  <si>
    <t>10.149.146.1</t>
  </si>
  <si>
    <t>10.149.147.0/24</t>
  </si>
  <si>
    <t>10.149.147.1</t>
  </si>
  <si>
    <t>10.149.148.0/22</t>
  </si>
  <si>
    <t>10.149.148.1</t>
  </si>
  <si>
    <t>10.149.15.0/24</t>
  </si>
  <si>
    <t>10.149.15.1</t>
  </si>
  <si>
    <t>10.149.152.0/22</t>
  </si>
  <si>
    <t>10.149.152.1</t>
  </si>
  <si>
    <t>10.149.156.0/22</t>
  </si>
  <si>
    <t>10.149.156.1</t>
  </si>
  <si>
    <t>10.149.16.0/24</t>
  </si>
  <si>
    <t>10.149.16.1</t>
  </si>
  <si>
    <t>10.149.17.0/24</t>
  </si>
  <si>
    <t>10.149.17.1</t>
  </si>
  <si>
    <t>10.149.18.0/24</t>
  </si>
  <si>
    <t>10.149.18.1</t>
  </si>
  <si>
    <t>10.149.184.0/24</t>
  </si>
  <si>
    <t>10.149.184.1</t>
  </si>
  <si>
    <t>10.149.185.0/24</t>
  </si>
  <si>
    <t>10.149.185.1</t>
  </si>
  <si>
    <t>10.149.186.0/24</t>
  </si>
  <si>
    <t>10.149.186.1</t>
  </si>
  <si>
    <t>10.149.187.0/24</t>
  </si>
  <si>
    <t>10.149.187.1</t>
  </si>
  <si>
    <t>10.149.188.0/24</t>
  </si>
  <si>
    <t>10.149.188.1</t>
  </si>
  <si>
    <t>10.149.19.0/24</t>
  </si>
  <si>
    <t>10.149.19.1</t>
  </si>
  <si>
    <t>10.149.2.0/24</t>
  </si>
  <si>
    <t>10.149.2.1</t>
  </si>
  <si>
    <t>10.149.20.0/22</t>
  </si>
  <si>
    <t>10.149.20.1</t>
  </si>
  <si>
    <t>10.149.24.0/22</t>
  </si>
  <si>
    <t>10.149.24.1</t>
  </si>
  <si>
    <t>10.149.3.0/24</t>
  </si>
  <si>
    <t>10.149.3.1</t>
  </si>
  <si>
    <t>10.149.4.0/24</t>
  </si>
  <si>
    <t>10.149.4.1</t>
  </si>
  <si>
    <t>10.149.5.0/24</t>
  </si>
  <si>
    <t>10.149.5.1</t>
  </si>
  <si>
    <t>10.149.56.0/24</t>
  </si>
  <si>
    <t>10.149.56.1</t>
  </si>
  <si>
    <t>10.149.57.0/24</t>
  </si>
  <si>
    <t>10.149.57.1</t>
  </si>
  <si>
    <t>10.149.58.0/24</t>
  </si>
  <si>
    <t>10.149.58.1</t>
  </si>
  <si>
    <t>10.149.59.0/24</t>
  </si>
  <si>
    <t>10.149.59.1</t>
  </si>
  <si>
    <t>10.149.6.0/24</t>
  </si>
  <si>
    <t>10.149.6.1</t>
  </si>
  <si>
    <t>10.149.60.0/24</t>
  </si>
  <si>
    <t>10.149.60.1</t>
  </si>
  <si>
    <t>10.149.7.0/24</t>
  </si>
  <si>
    <t>10.149.7.1</t>
  </si>
  <si>
    <t>10.149.8.0/24</t>
  </si>
  <si>
    <t>10.149.8.1</t>
  </si>
  <si>
    <t>10.149.9.0/24</t>
  </si>
  <si>
    <t>10.149.9.1</t>
  </si>
  <si>
    <t>azkyn-east-lab / appseg / anthem / frontend / general</t>
  </si>
  <si>
    <t>10.152.0.0/22</t>
  </si>
  <si>
    <t>appseg / anthem / frontend / general</t>
  </si>
  <si>
    <t>10.152.0.1</t>
  </si>
  <si>
    <t>azkyn-east-lab appseg / anthem / mid-tier / general</t>
  </si>
  <si>
    <t>10.152.100.0/22</t>
  </si>
  <si>
    <t>appseg / anthem / mid-tier / general</t>
  </si>
  <si>
    <t>10.152.100.1</t>
  </si>
  <si>
    <t>azkyn-east-lab - appseg / anthem / mid-tier / general</t>
  </si>
  <si>
    <t>10.152.104.0/22</t>
  </si>
  <si>
    <t>10.152.104.1</t>
  </si>
  <si>
    <t>vaash-vcs-lab - networkseg / anthem / private_nonrouted / general</t>
  </si>
  <si>
    <t>10.152.112.0/22</t>
  </si>
  <si>
    <t>networkseg / anthem / private_nonrouted / general</t>
  </si>
  <si>
    <t>vaash-vcs-lab</t>
  </si>
  <si>
    <t>10.152.112.1</t>
  </si>
  <si>
    <t>azkyn-east-lab / appseg / anthem / database / general</t>
  </si>
  <si>
    <t>10.152.12.0/22</t>
  </si>
  <si>
    <t>appseg / anthem / database / general</t>
  </si>
  <si>
    <t>10.152.12.1</t>
  </si>
  <si>
    <t>vaash-vcs / appseg / anthem / frontend / general</t>
  </si>
  <si>
    <t>10.152.128.0/22</t>
  </si>
  <si>
    <t>vaash-vcs</t>
  </si>
  <si>
    <t>10.152.128.1</t>
  </si>
  <si>
    <t>vaash-vcs / appseg / anthem / mid-tier / general</t>
  </si>
  <si>
    <t>10.152.132.0/22</t>
  </si>
  <si>
    <t>10.152.132.1</t>
  </si>
  <si>
    <t>vaash-vcs / appseg / anthem / backend / general</t>
  </si>
  <si>
    <t>10.152.136.0/22</t>
  </si>
  <si>
    <t>appseg / anthem / backend / general</t>
  </si>
  <si>
    <t>10.152.136.1</t>
  </si>
  <si>
    <t>vaash-vcs / appseg / anthem / database / general</t>
  </si>
  <si>
    <t>10.152.140.0/22</t>
  </si>
  <si>
    <t>10.152.140.1</t>
  </si>
  <si>
    <t>azkyn-east / appseg / anthem / legacy / loadbalancer</t>
  </si>
  <si>
    <t>10.152.144.0/22</t>
  </si>
  <si>
    <t>appseg / anthem / legacy / loadbalancer</t>
  </si>
  <si>
    <t>10.152.144.1</t>
  </si>
  <si>
    <t>azkyn-east / appseg / anthem / legacy / non-loadbalancer</t>
  </si>
  <si>
    <t>10.152.148.0/22</t>
  </si>
  <si>
    <t>10.152.148.1</t>
  </si>
  <si>
    <t>azkyn-east / appseg / anthem / loadbalancer / nosnat</t>
  </si>
  <si>
    <t>10.152.152.0/22</t>
  </si>
  <si>
    <t>appseg / anthem / loadbalancer / nosnat</t>
  </si>
  <si>
    <t>10.152.152.1</t>
  </si>
  <si>
    <t>vaash-vcs / appseg / anthem / baremetal / general</t>
  </si>
  <si>
    <t>10.152.156.0/22</t>
  </si>
  <si>
    <t>appseg / anthem / baremetal / general</t>
  </si>
  <si>
    <t>10.152.156.1</t>
  </si>
  <si>
    <t>azkyn-east-lab / appseg / anthem / legacy / loadbalancer</t>
  </si>
  <si>
    <t>10.152.16.0/22</t>
  </si>
  <si>
    <t>10.152.16.1</t>
  </si>
  <si>
    <t>azkyn-east / NetworkSeg / Anthem / Egress / Telecom</t>
  </si>
  <si>
    <t>10.152.160.0/22</t>
  </si>
  <si>
    <t>networkseg / anthem / egress / telecom</t>
  </si>
  <si>
    <t>10.152.160.1</t>
  </si>
  <si>
    <t>vaash-vcs / appseg / anthem / citrix / general</t>
  </si>
  <si>
    <t>10.152.164.0/22</t>
  </si>
  <si>
    <t>appseg / anthem / citrix / general</t>
  </si>
  <si>
    <t>10.152.164.1</t>
  </si>
  <si>
    <t>vaash-vcs / appseg / anthem / splunk / indexer</t>
  </si>
  <si>
    <t>10.152.168.0/22</t>
  </si>
  <si>
    <t>appseg / anthem / splunk / indexer</t>
  </si>
  <si>
    <t>10.152.168.1</t>
  </si>
  <si>
    <t>vaash-vcs / appseg / anthem / splunk / general</t>
  </si>
  <si>
    <t>10.152.172.0/22</t>
  </si>
  <si>
    <t>appseg / anthem / splunk / general</t>
  </si>
  <si>
    <t>10.152.172.1</t>
  </si>
  <si>
    <t>vaash-vcs / appseg / anthem / database / cdp</t>
  </si>
  <si>
    <t>10.152.176.0/22</t>
  </si>
  <si>
    <t>appseg / anthem / database / cdp</t>
  </si>
  <si>
    <t>10.152.176.1</t>
  </si>
  <si>
    <t>vaash-vcs / appseg / anthem / cdp / general</t>
  </si>
  <si>
    <t>10.152.180.0/24</t>
  </si>
  <si>
    <t>appseg / anthem / cdp / general</t>
  </si>
  <si>
    <t>10.152.180.1</t>
  </si>
  <si>
    <t>10.152.184.0/22</t>
  </si>
  <si>
    <t>10.152.184.1</t>
  </si>
  <si>
    <t>10.152.188.0/22</t>
  </si>
  <si>
    <t>10.152.188.1</t>
  </si>
  <si>
    <t>azkyn-east / VIPs / appseg / anthem / frontend / general</t>
  </si>
  <si>
    <t>10.152.192.0/24</t>
  </si>
  <si>
    <t>10.152.192.1</t>
  </si>
  <si>
    <t>azkyn-east / VIPs / appseg / anthem / mid-tier / general</t>
  </si>
  <si>
    <t>10.152.193.0/24</t>
  </si>
  <si>
    <t>10.152.193.1</t>
  </si>
  <si>
    <t>vaash-vcs / VIPs / appseg / anthem / backend / general</t>
  </si>
  <si>
    <t>10.152.194.0/24</t>
  </si>
  <si>
    <t>10.152.194.1</t>
  </si>
  <si>
    <t>vaash-vcs / VIPs / appseg / anthem / database / general</t>
  </si>
  <si>
    <t>10.152.195.0/24</t>
  </si>
  <si>
    <t>10.152.195.1</t>
  </si>
  <si>
    <t>vaash-vcs / VIPs / appseg / anthem / legacy / loadbalancer</t>
  </si>
  <si>
    <t>10.152.196.0/24</t>
  </si>
  <si>
    <t>10.152.196.1</t>
  </si>
  <si>
    <t>vaash-vcs / VIPs / appseg / anthem / legacy / non-loadbalancer</t>
  </si>
  <si>
    <t>10.152.197.0/24</t>
  </si>
  <si>
    <t>10.152.197.1</t>
  </si>
  <si>
    <t>vaash-vcs / VIPs / appseg / anthem / splunk / general</t>
  </si>
  <si>
    <t>10.152.198.0/24</t>
  </si>
  <si>
    <t>10.152.198.1</t>
  </si>
  <si>
    <t>vaash-vcs / VIPs / appseg / anthem / loadbalancer / nosnat</t>
  </si>
  <si>
    <t>10.152.199.0/26</t>
  </si>
  <si>
    <t>10.152.199.1</t>
  </si>
  <si>
    <t>azkyn-east-lab / appseg / anthem / legacy / non-loadbalancer</t>
  </si>
  <si>
    <t>10.152.20.0/22</t>
  </si>
  <si>
    <t>10.152.20.1</t>
  </si>
  <si>
    <t>vaash-vcs / VIPs / appseg / anthem / paas / worker</t>
  </si>
  <si>
    <t>10.152.200.0/24</t>
  </si>
  <si>
    <t>10.152.200.1</t>
  </si>
  <si>
    <t>vaash-vcs / VIPs / appseg / anthem / splunk / indexer</t>
  </si>
  <si>
    <t>10.152.201.0/24</t>
  </si>
  <si>
    <t>10.152.201.1</t>
  </si>
  <si>
    <t>vaash-vcs / VIPs / appseg / anthem / database / hadoop_prod4</t>
  </si>
  <si>
    <t>10.152.202.0/24</t>
  </si>
  <si>
    <t>10.152.202.1</t>
  </si>
  <si>
    <t>vaash-vcs / VIPs / network / anthem / egress / telecom</t>
  </si>
  <si>
    <t>10.152.203.0/24</t>
  </si>
  <si>
    <t>10.152.203.1</t>
  </si>
  <si>
    <t>appseg / anthem / security / pingid</t>
  </si>
  <si>
    <t>10.152.204.0/24</t>
  </si>
  <si>
    <t>10.152.204.1</t>
  </si>
  <si>
    <t>vaash-vcs / VIPs / appseg / anthem / baremetal / general</t>
  </si>
  <si>
    <t>10.152.205.0/24</t>
  </si>
  <si>
    <t>10.152.205.1</t>
  </si>
  <si>
    <t>vaash-vcs / VIPs / appseg / anthem / frontend / general</t>
  </si>
  <si>
    <t>10.152.206.0/24</t>
  </si>
  <si>
    <t>10.152.206.1</t>
  </si>
  <si>
    <t>appseg / anthem / security / cyberark</t>
  </si>
  <si>
    <t>10.152.207.0/26</t>
  </si>
  <si>
    <t>10.152.207.1</t>
  </si>
  <si>
    <t>vaash-vcs / networkseg / anthem / baremetal / storage</t>
  </si>
  <si>
    <t>10.152.225.0/24</t>
  </si>
  <si>
    <t>networkseg / anthem / baremetal / storage</t>
  </si>
  <si>
    <t>10.152.225.1</t>
  </si>
  <si>
    <t>vaash-vcs / appseg / anthem / database / cloverleaf</t>
  </si>
  <si>
    <t>10.152.229.0/24</t>
  </si>
  <si>
    <t>appseg / anthem / database / cloverleaf</t>
  </si>
  <si>
    <t>10.152.229.1</t>
  </si>
  <si>
    <t>azkyn-east-lab / appseg / anthem / loadbalancer / nosnat</t>
  </si>
  <si>
    <t>10.152.24.0/22</t>
  </si>
  <si>
    <t>10.152.24.1</t>
  </si>
  <si>
    <t>vaash-vcs - networkseg / anthem / private_nonrouted / general</t>
  </si>
  <si>
    <t>10.152.240.0/22</t>
  </si>
  <si>
    <t>10.152.240.1</t>
  </si>
  <si>
    <t>vaash-vcs-lab / appseg / anthem / baremetal / general</t>
  </si>
  <si>
    <t>10.152.28.0/22</t>
  </si>
  <si>
    <t>10.152.28.1</t>
  </si>
  <si>
    <t>azkyn-east-lab / NetworkSeg / Anthem / Egress / Telecom</t>
  </si>
  <si>
    <t>10.152.32.0/22</t>
  </si>
  <si>
    <t>10.152.32.1</t>
  </si>
  <si>
    <t>vaash-vcs-lab / appseg / anthem / citrix / general</t>
  </si>
  <si>
    <t>10.152.36.0/22</t>
  </si>
  <si>
    <t>10.152.36.1</t>
  </si>
  <si>
    <t>azkyn-east-lab / appseg / anthem / mid-tier / general</t>
  </si>
  <si>
    <t>10.152.4.0/22</t>
  </si>
  <si>
    <t>10.152.4.1</t>
  </si>
  <si>
    <t>vaash-vcs-lab / appseg / anthem / splunk / indexer</t>
  </si>
  <si>
    <t>10.152.40.0/22</t>
  </si>
  <si>
    <t>10.152.40.1</t>
  </si>
  <si>
    <t>vaash-vcs-lab / appseg / anthem / splunk / general</t>
  </si>
  <si>
    <t>10.152.44.0/22</t>
  </si>
  <si>
    <t>10.152.44.1</t>
  </si>
  <si>
    <t>vaash-vcs-lab / appseg / anthem / database / cdp</t>
  </si>
  <si>
    <t>10.152.48.0/22</t>
  </si>
  <si>
    <t>10.152.48.1</t>
  </si>
  <si>
    <t>vaash-vcs-lab / appseg / anthem / cdp / general</t>
  </si>
  <si>
    <t>10.152.52.0/24</t>
  </si>
  <si>
    <t>10.152.52.1</t>
  </si>
  <si>
    <t>vaash-vcs-lab / appseg / anthem / backend / hcx-testseg</t>
  </si>
  <si>
    <t>10.152.53.0/24</t>
  </si>
  <si>
    <t>appseg / anthem / backend / hcx-testseg</t>
  </si>
  <si>
    <t>10.152.53.1</t>
  </si>
  <si>
    <t>10.152.56.0/22</t>
  </si>
  <si>
    <t>10.152.56.1</t>
  </si>
  <si>
    <t>10.152.60.0/22</t>
  </si>
  <si>
    <t>10.152.60.1</t>
  </si>
  <si>
    <t>vaash-vcs-lab / VIPs / appseg / anthem / frontend / general</t>
  </si>
  <si>
    <t>10.152.64.0/24</t>
  </si>
  <si>
    <t>10.152.64.1</t>
  </si>
  <si>
    <t>vaash-vcs-lab / VIPs / appseg / anthem / mid-tier / general</t>
  </si>
  <si>
    <t>10.152.65.0/24</t>
  </si>
  <si>
    <t>10.152.65.1</t>
  </si>
  <si>
    <t>vaash-vcs-lab / VIPs / appseg / anthem / backend / general</t>
  </si>
  <si>
    <t>10.152.66.0/24</t>
  </si>
  <si>
    <t>10.152.66.1</t>
  </si>
  <si>
    <t>vaash-vcs-lab / VIPs / appseg / anthem / database / general</t>
  </si>
  <si>
    <t>10.152.67.0/24</t>
  </si>
  <si>
    <t>10.152.67.1</t>
  </si>
  <si>
    <t>vaash-vcs-lab / VIPs / appseg / anthem / legacy / loadbalancer</t>
  </si>
  <si>
    <t>10.152.68.0/24</t>
  </si>
  <si>
    <t>10.152.68.1</t>
  </si>
  <si>
    <t>vaash-vcs-lab / VIPs / appseg / anthem / legacy / non-loadbalancer</t>
  </si>
  <si>
    <t>10.152.69.0/24</t>
  </si>
  <si>
    <t>10.152.69.1</t>
  </si>
  <si>
    <t>vaash-vcs-lab / VIPs / appseg / anthem / splunk / general</t>
  </si>
  <si>
    <t>10.152.70.0/24</t>
  </si>
  <si>
    <t>10.152.70.1</t>
  </si>
  <si>
    <t>vaash-vcs-lab / VIPs / appseg / anthem / pass / worker</t>
  </si>
  <si>
    <t>10.152.71.0/24</t>
  </si>
  <si>
    <t>10.152.71.1</t>
  </si>
  <si>
    <t>10.152.72.0/24</t>
  </si>
  <si>
    <t>10.152.72.1</t>
  </si>
  <si>
    <t>vaash-lab-vcs / vips / appseg / anthem / splunk / indexer</t>
  </si>
  <si>
    <t>10.152.73.0/24</t>
  </si>
  <si>
    <t>10.152.73.1</t>
  </si>
  <si>
    <t>10.152.74.0/24</t>
  </si>
  <si>
    <t>10.152.74.1</t>
  </si>
  <si>
    <t>10.152.75.0/24</t>
  </si>
  <si>
    <t>networkseg / anthem / loadbalancer / vips</t>
  </si>
  <si>
    <t>10.152.75.1</t>
  </si>
  <si>
    <t>vaash-vcs-lab - appseg / anthem / frontend / general</t>
  </si>
  <si>
    <t>10.152.76.0/24</t>
  </si>
  <si>
    <t>10.152.76.1</t>
  </si>
  <si>
    <t>10.152.77.0/24</t>
  </si>
  <si>
    <t>10.152.77.1</t>
  </si>
  <si>
    <t>Test AVI VIP Range</t>
  </si>
  <si>
    <t>10.152.78.0/24</t>
  </si>
  <si>
    <t>10.152.78.1</t>
  </si>
  <si>
    <t>10.152.79.0/24</t>
  </si>
  <si>
    <t>10.152.79.1</t>
  </si>
  <si>
    <t>azkyn-east-lab / appseg / anthem / backend / general</t>
  </si>
  <si>
    <t>10.152.8.0/22</t>
  </si>
  <si>
    <t>10.152.8.1</t>
  </si>
  <si>
    <t>vaash-vcs-lab / appseg / anthem / loadbalancer / nosnat</t>
  </si>
  <si>
    <t>10.152.80.0/24</t>
  </si>
  <si>
    <t>10.152.80.1</t>
  </si>
  <si>
    <t>vaash-vcs-lab / appseg / healthcore / frontend / general</t>
  </si>
  <si>
    <t>10.152.92.0/24</t>
  </si>
  <si>
    <t>10.152.92.1</t>
  </si>
  <si>
    <t>vaash-vcs-lab / appseg / anthem / ibm / stragglers</t>
  </si>
  <si>
    <t>10.152.93.0/24</t>
  </si>
  <si>
    <t>10.152.93.1</t>
  </si>
  <si>
    <t>vaash-vcs-lab / networkseg / anthem / baremetal / storage</t>
  </si>
  <si>
    <t>10.152.97.0/24</t>
  </si>
  <si>
    <t>10.152.97.1</t>
  </si>
  <si>
    <t>10.152.98.0/24</t>
  </si>
  <si>
    <t>10.152.98.1</t>
  </si>
  <si>
    <t>vaash-vcs-lab appseg / anthem / backend / mon-test</t>
  </si>
  <si>
    <t>10.152.99.0/24</t>
  </si>
  <si>
    <t>appseg / anthem / backend / mon-test</t>
  </si>
  <si>
    <t>10.152.99.1</t>
  </si>
  <si>
    <t>10.153.0.0/22</t>
  </si>
  <si>
    <t>10.153.0.1</t>
  </si>
  <si>
    <t>vaash-vcs / appseg / anthem / baremetal / storage</t>
  </si>
  <si>
    <t>10.153.12.0/22</t>
  </si>
  <si>
    <t>10.153.12.1</t>
  </si>
  <si>
    <t>txdal-vcs / appseg / anthem / frontend / general</t>
  </si>
  <si>
    <t>10.153.128.0/22</t>
  </si>
  <si>
    <t>txdal-vcs</t>
  </si>
  <si>
    <t>10.153.128.1</t>
  </si>
  <si>
    <t>txdal-vcs / appseg / anthem / mid-tier / general</t>
  </si>
  <si>
    <t>10.153.132.0/22</t>
  </si>
  <si>
    <t>10.153.132.1</t>
  </si>
  <si>
    <t>txdal-vcs / appseg / anthem / backend / general</t>
  </si>
  <si>
    <t>10.153.136.0/22</t>
  </si>
  <si>
    <t>10.153.136.1</t>
  </si>
  <si>
    <t>txdal-vcs / appseg / anthem / database / general</t>
  </si>
  <si>
    <t>10.153.140.0/22</t>
  </si>
  <si>
    <t>10.153.140.1</t>
  </si>
  <si>
    <t>txdal-vcs / appseg / anthem / legacy / loadbalancer</t>
  </si>
  <si>
    <t>10.153.144.0/22</t>
  </si>
  <si>
    <t>10.153.144.1</t>
  </si>
  <si>
    <t>txdal-vcs / appseg / anthem / legacy / non-loadbalancer</t>
  </si>
  <si>
    <t>10.153.148.0/22</t>
  </si>
  <si>
    <t>10.153.148.1</t>
  </si>
  <si>
    <t>txdal-vcs / appseg / anthem / loadbalancer / nosnat</t>
  </si>
  <si>
    <t>10.153.152.0/22</t>
  </si>
  <si>
    <t>10.153.152.1</t>
  </si>
  <si>
    <t>txdal-vcs / appseg / anthem / baremetal / general</t>
  </si>
  <si>
    <t>10.153.156.0/22</t>
  </si>
  <si>
    <t>10.153.156.1</t>
  </si>
  <si>
    <t>vaash-vcs / appseg / anthem / baremetal / security-cyberark</t>
  </si>
  <si>
    <t>10.153.16.0/24</t>
  </si>
  <si>
    <t>appseg / anthem / baremetal / security-cyberark</t>
  </si>
  <si>
    <t>10.153.16.1</t>
  </si>
  <si>
    <t>txdal-vcs / NetworkSeg / Anthem / Egress / Telecom</t>
  </si>
  <si>
    <t>10.153.160.0/22</t>
  </si>
  <si>
    <t>10.153.160.1</t>
  </si>
  <si>
    <t>txdal-vcs / appseg / anthem / citrix / general</t>
  </si>
  <si>
    <t>10.153.164.0/22</t>
  </si>
  <si>
    <t>10.153.164.1</t>
  </si>
  <si>
    <t>txdal-vcs / appseg / anthem / splunk / indexer</t>
  </si>
  <si>
    <t>10.153.168.0/22</t>
  </si>
  <si>
    <t>10.153.168.1</t>
  </si>
  <si>
    <t>vaash-vcs / networkseg / anthem / baremetal / nosnat</t>
  </si>
  <si>
    <t>10.153.17.0/24</t>
  </si>
  <si>
    <t>networkseg / anthem / baremetal / nosnat</t>
  </si>
  <si>
    <t>10.153.17.1</t>
  </si>
  <si>
    <t>txdal-vcs / appseg / anthem / splunk / general</t>
  </si>
  <si>
    <t>10.153.172.0/22</t>
  </si>
  <si>
    <t>10.153.172.1</t>
  </si>
  <si>
    <t>txdal-vcs / VIPs / appseg / anthem / frontend / general</t>
  </si>
  <si>
    <t>10.153.192.0/24</t>
  </si>
  <si>
    <t>10.153.192.1</t>
  </si>
  <si>
    <t>txdal-vcs / VIPs / appseg / anthem / mid-tier / general</t>
  </si>
  <si>
    <t>10.153.193.0/24</t>
  </si>
  <si>
    <t>10.153.193.1</t>
  </si>
  <si>
    <t>txdal-vcs / VIPs / appseg / anthem / backend / general</t>
  </si>
  <si>
    <t>10.153.194.0/24</t>
  </si>
  <si>
    <t>10.153.194.1</t>
  </si>
  <si>
    <t>txdal-vcs / VIPs / appseg / anthem / database / general</t>
  </si>
  <si>
    <t>10.153.195.0/24</t>
  </si>
  <si>
    <t>10.153.195.1</t>
  </si>
  <si>
    <t>txdal-vcs / VIPs / appseg / anthem / legacy / loadbalancer</t>
  </si>
  <si>
    <t>10.153.196.0/24</t>
  </si>
  <si>
    <t>10.153.196.1</t>
  </si>
  <si>
    <t>txdal-vcs / VIPs / appseg / anthem / legacy / non-loadbalancer</t>
  </si>
  <si>
    <t>10.153.197.0/24</t>
  </si>
  <si>
    <t>10.153.197.1</t>
  </si>
  <si>
    <t>txdal-vcs / VIPs / appseg / anthem / splunk / general</t>
  </si>
  <si>
    <t>10.153.198.0/24</t>
  </si>
  <si>
    <t>10.153.198.1</t>
  </si>
  <si>
    <t>txdal-vcs / VIPs / appseg / anthem / splunk / indexer</t>
  </si>
  <si>
    <t>10.153.199.0/24</t>
  </si>
  <si>
    <t>10.153.199.1</t>
  </si>
  <si>
    <t>txdal-vcs / VIPs / appseg / anthem / paas / worker</t>
  </si>
  <si>
    <t>10.153.200.0/24</t>
  </si>
  <si>
    <t>10.153.200.1</t>
  </si>
  <si>
    <t>txdal-vcs - networkseg / anthem / private_nonrouted / general</t>
  </si>
  <si>
    <t>10.153.240.0/22</t>
  </si>
  <si>
    <t>10.153.240.1</t>
  </si>
  <si>
    <t>BareMetal Kafka Prod WDC04 Prod 4 VLAN 1294</t>
  </si>
  <si>
    <t>10.153.34.0/24</t>
  </si>
  <si>
    <t>appseg / anthem / baremetal / kafka</t>
  </si>
  <si>
    <t>10.153.34.1</t>
  </si>
  <si>
    <t>10.153.4.0/22</t>
  </si>
  <si>
    <t>10.153.4.1</t>
  </si>
  <si>
    <t>10.153.64.0/22</t>
  </si>
  <si>
    <t>10.153.64.1</t>
  </si>
  <si>
    <t>10.153.68.0/22</t>
  </si>
  <si>
    <t>10.153.68.1</t>
  </si>
  <si>
    <t>10.153.72.0/22</t>
  </si>
  <si>
    <t>10.153.72.1</t>
  </si>
  <si>
    <t>10.153.76.0/22</t>
  </si>
  <si>
    <t>10.153.76.1</t>
  </si>
  <si>
    <t>10.153.8.0/22</t>
  </si>
  <si>
    <t>10.153.8.1</t>
  </si>
  <si>
    <t>BareMetal Kafka Non-Prod WDC04</t>
  </si>
  <si>
    <t>10.153.80.0/24</t>
  </si>
  <si>
    <t>10.153.80.1</t>
  </si>
  <si>
    <t>vaash-vcs-lab / networkseg / anthem / baremetal / nosnat</t>
  </si>
  <si>
    <t>10.153.81.0/24</t>
  </si>
  <si>
    <t>10.153.81.1</t>
  </si>
  <si>
    <t>vaash-vcs-lab / appseg / anthem / ibm / stragglers - temp segment.  Should be gone in 4 months. 9-10-24.  Segmentationzone can go with it.</t>
  </si>
  <si>
    <t>10.153.82.0/24</t>
  </si>
  <si>
    <t>appseg / anthem / ibm / stragglers</t>
  </si>
  <si>
    <t>10.153.82.1</t>
  </si>
  <si>
    <t>vaash-wdc04-lab / appseg / anthem / frontend / general</t>
  </si>
  <si>
    <t>10.154.0.0/22</t>
  </si>
  <si>
    <t>10.154.0.1</t>
  </si>
  <si>
    <t>vaash-wdc04-lab / networkseg / anthem / loadbalancer / nosnat</t>
  </si>
  <si>
    <t>10.154.104.0/22</t>
  </si>
  <si>
    <t>networkseg / anthem / loadbalancer / nosnat</t>
  </si>
  <si>
    <t>10.154.104.1</t>
  </si>
  <si>
    <t>vaash-wdc04-lab / appseg / anthem / database / general</t>
  </si>
  <si>
    <t>10.154.12.0/22</t>
  </si>
  <si>
    <t>10.154.12.1</t>
  </si>
  <si>
    <t>vaash-wdc04-lab / VIPs / AppSeg / Anthem / BackEnd / General</t>
  </si>
  <si>
    <t>10.154.128.0/26</t>
  </si>
  <si>
    <t>VIRTUAL</t>
  </si>
  <si>
    <t>10.154.128.1</t>
  </si>
  <si>
    <t>vaash-wdc04-lab / VIPs / AppSeg / Anthem / Egress / General</t>
  </si>
  <si>
    <t>10.154.128.128/26</t>
  </si>
  <si>
    <t>10.154.128.129</t>
  </si>
  <si>
    <t>vaash-wdc04-lab / VIPs / AppSeg / Anthem / FrontEnd / General</t>
  </si>
  <si>
    <t>10.154.128.192/26</t>
  </si>
  <si>
    <t>10.154.128.193</t>
  </si>
  <si>
    <t>vaash-wdc04-lab / VIPs / AppSeg / Anthem / Database / General</t>
  </si>
  <si>
    <t>10.154.128.64/26</t>
  </si>
  <si>
    <t>10.154.128.65</t>
  </si>
  <si>
    <t>vaash-wdc04-lab / VIPs / AppSeg / Anthem / Legacy / LoadBalancer</t>
  </si>
  <si>
    <t>10.154.129.0/26</t>
  </si>
  <si>
    <t>10.154.129.1</t>
  </si>
  <si>
    <t>vaash-wdc04-lab / VIPs / AppSeg / Anthem / LoadBalancer / NOSNAT</t>
  </si>
  <si>
    <t>10.154.129.128/26</t>
  </si>
  <si>
    <t>10.154.129.129</t>
  </si>
  <si>
    <t>vaash-wdc04-lab / VIPs / AppSeg / Anthem / Mid-Tier / General</t>
  </si>
  <si>
    <t>10.154.129.192/26</t>
  </si>
  <si>
    <t>10.154.129.193</t>
  </si>
  <si>
    <t>vaash-wdc04-lab / VIPs / AppSeg / Anthem / Legacy / Non-LoadBalancer</t>
  </si>
  <si>
    <t>10.154.129.64/26</t>
  </si>
  <si>
    <t>10.154.129.65</t>
  </si>
  <si>
    <t>vaash-wdc04-lab / VIPs / NetworkSeg / Anthem / BackEnd / General</t>
  </si>
  <si>
    <t>10.154.130.0/26</t>
  </si>
  <si>
    <t>10.154.130.1</t>
  </si>
  <si>
    <t>vaash-wdc04-lab / VIPs / NetworkSeg / Anthem / Database / General</t>
  </si>
  <si>
    <t>10.154.130.128/26</t>
  </si>
  <si>
    <t>10.154.130.129</t>
  </si>
  <si>
    <t>vaash-wdc04-lab / VIPs / NetworkSeg / Anthem / Database / Oracle</t>
  </si>
  <si>
    <t>10.154.130.192/26</t>
  </si>
  <si>
    <t>10.154.130.193</t>
  </si>
  <si>
    <t>vaash-wdc04-lab / VIPs / NetworkSeg / Anthem / Backup / General</t>
  </si>
  <si>
    <t>10.154.130.64/26</t>
  </si>
  <si>
    <t>10.154.130.65</t>
  </si>
  <si>
    <t>vaash-wdc04-lab / VIPs / NetworkSeg / Anthem / Egress / Telecom</t>
  </si>
  <si>
    <t>10.154.131.0/26</t>
  </si>
  <si>
    <t>10.154.131.1</t>
  </si>
  <si>
    <t>vaash-wdc04-lab / VIPs / NetworkSeg / Anthem / FrontEnd / Mainframe-Physical</t>
  </si>
  <si>
    <t>10.154.131.128/26</t>
  </si>
  <si>
    <t>10.154.131.129</t>
  </si>
  <si>
    <t>vaash-wdc04-lab / VIPs / NetworkSeg / Anthem / FrontEnd / Mainframe-Static</t>
  </si>
  <si>
    <t>10.154.131.192/26</t>
  </si>
  <si>
    <t>10.154.131.193</t>
  </si>
  <si>
    <t>vaash-wdc04-lab / VIPs / NetworkSeg / Anthem / FrontEnd / Mainframe-Dynamic</t>
  </si>
  <si>
    <t>10.154.131.64/26</t>
  </si>
  <si>
    <t>10.154.131.65</t>
  </si>
  <si>
    <t>vaash-wdc04-lab / VIPs / NetworkSeg / Anthem / FrontEnd / Security-Devops</t>
  </si>
  <si>
    <t>10.154.132.0/26</t>
  </si>
  <si>
    <t>10.154.132.1</t>
  </si>
  <si>
    <t>vaash-wdc04-lab / VIPs / NetworkSeg / Anthem / FrontEnd / Security-ActiveDirectory</t>
  </si>
  <si>
    <t>10.154.132.128/26</t>
  </si>
  <si>
    <t>10.154.132.129</t>
  </si>
  <si>
    <t>vaash-bmaas-lab / VIPs / NetworkSeg / Anthem / Mid-Tier / General</t>
  </si>
  <si>
    <t>10.154.132.192/26</t>
  </si>
  <si>
    <t>vaash-bmaas-lab</t>
  </si>
  <si>
    <t>10.154.132.193</t>
  </si>
  <si>
    <t>vaash-wdc04-lab / VIPs / NetworkSeg / Anthem / FrontEnd / Security-General</t>
  </si>
  <si>
    <t>10.154.132.64/26</t>
  </si>
  <si>
    <t>10.154.132.65</t>
  </si>
  <si>
    <t>vaash-wdc04-lab / VIPs / NetworkSeg / Anthem / Mid-Tier / PCI</t>
  </si>
  <si>
    <t>10.154.133.0/26</t>
  </si>
  <si>
    <t>10.154.133.1</t>
  </si>
  <si>
    <t>vaash-wdc04-lab / NetworkSeg / Anthem / DDI / Internal</t>
  </si>
  <si>
    <t>10.154.133.128/26</t>
  </si>
  <si>
    <t>10.154.133.129</t>
  </si>
  <si>
    <t>vaash-wdc04-lab / VIPs / NetworkSeg / Anthem / LoadBalancer / NOSNAT</t>
  </si>
  <si>
    <t>10.154.133.64/26</t>
  </si>
  <si>
    <t>10.154.133.65</t>
  </si>
  <si>
    <t>10.154.134.0/26</t>
  </si>
  <si>
    <t>10.154.134.1</t>
  </si>
  <si>
    <t>10.154.134.128/26</t>
  </si>
  <si>
    <t>10.154.134.129</t>
  </si>
  <si>
    <t>vaash-bmaas-lab / appseg / anthem / frontend / general</t>
  </si>
  <si>
    <t>10.154.134.192/26</t>
  </si>
  <si>
    <t>10.154.134.193</t>
  </si>
  <si>
    <t>10.154.134.64/26</t>
  </si>
  <si>
    <t>10.154.134.65</t>
  </si>
  <si>
    <t>vaash-wdc04-lab / VIPs / appseg / caremore / epic / general</t>
  </si>
  <si>
    <t>10.154.143.0/24</t>
  </si>
  <si>
    <t>10.154.143.1</t>
  </si>
  <si>
    <t>vaash-wdc04-lab / VIPs / NetworkSeg / Anthem / DMZ / API</t>
  </si>
  <si>
    <t>10.154.160.0/26</t>
  </si>
  <si>
    <t>10.154.160.1</t>
  </si>
  <si>
    <t>vaash-wdc04-lab / VIPs / NetworkSeg / Anthem / DMZ / PCI</t>
  </si>
  <si>
    <t>10.154.160.128/26</t>
  </si>
  <si>
    <t>10.154.160.129</t>
  </si>
  <si>
    <t>vaash-wdc04-lab / VIPs / NetworkSeg / Anthem / DMZ / SBC</t>
  </si>
  <si>
    <t>10.154.160.192/26</t>
  </si>
  <si>
    <t>10.154.160.193</t>
  </si>
  <si>
    <t>vaash-wdc04-lab / VIPs / NetworkSeg / Anthem / DMZ / FTP</t>
  </si>
  <si>
    <t>10.154.160.64/26</t>
  </si>
  <si>
    <t>10.154.160.65</t>
  </si>
  <si>
    <t>vaash-wdc04-lab / VIPs / NetworkSeg / Anthem / DMZ / Web</t>
  </si>
  <si>
    <t>10.154.161.0/26</t>
  </si>
  <si>
    <t>10.154.161.1</t>
  </si>
  <si>
    <t>vaash-wdc04-lab�/�VIPs�/ networkseg / anthem / dmz / nosnat</t>
  </si>
  <si>
    <t>10.154.161.128/26</t>
  </si>
  <si>
    <t>10.154.161.129</t>
  </si>
  <si>
    <t>10.154.161.192/26</t>
  </si>
  <si>
    <t>10.154.161.193</t>
  </si>
  <si>
    <t>vaash-wdc04-lab�/�VIPs�/�NetworkSeg�/�Anthem�/�DMZ�/�Web</t>
  </si>
  <si>
    <t>10.154.161.64/26</t>
  </si>
  <si>
    <t>10.154.161.65</t>
  </si>
  <si>
    <t>vaash-wdc04-lab / networkseg / gbd / dmz / web</t>
  </si>
  <si>
    <t>10.154.162.0/26</t>
  </si>
  <si>
    <t>10.154.162.1</t>
  </si>
  <si>
    <t>vaash-wdc04-lab / networkseg / gbd / dmz / ftp</t>
  </si>
  <si>
    <t>10.154.162.64/26</t>
  </si>
  <si>
    <t>10.154.162.65</t>
  </si>
  <si>
    <t>vaash-wdc04-lab / appseg / caremore / epic / general</t>
  </si>
  <si>
    <t>10.154.19.0/24</t>
  </si>
  <si>
    <t>appseg / caremore / epic / internal</t>
  </si>
  <si>
    <t>10.154.19.1</t>
  </si>
  <si>
    <t>vaash-wdc04-lab / networkseg / anthem / dmz / api</t>
  </si>
  <si>
    <t>10.154.192.0/24</t>
  </si>
  <si>
    <t>networkseg / anthem / dmz / api</t>
  </si>
  <si>
    <t>10.154.192.1</t>
  </si>
  <si>
    <t>vaash-wdc04-lab / networkseg / anthem / dmz / ftp</t>
  </si>
  <si>
    <t>10.154.193.0/24</t>
  </si>
  <si>
    <t>networkseg / anthem / dmz / ftp</t>
  </si>
  <si>
    <t>10.154.193.1</t>
  </si>
  <si>
    <t>vaash-wdc04-lab / networkseg / anthem / dmz / pci</t>
  </si>
  <si>
    <t>10.154.194.0/24</t>
  </si>
  <si>
    <t>networkseg / anthem / dmz / pci</t>
  </si>
  <si>
    <t>10.154.194.1</t>
  </si>
  <si>
    <t>vaash-wdc04-lab / networkseg / anthem / dmz / remote-access</t>
  </si>
  <si>
    <t>10.154.195.0/24</t>
  </si>
  <si>
    <t>networkseg / anthem / dmz / remote-access</t>
  </si>
  <si>
    <t>10.154.195.1</t>
  </si>
  <si>
    <t>vaash-wdc04-lab / networkseg / anthem / dmz / web</t>
  </si>
  <si>
    <t>10.154.197.0/24</t>
  </si>
  <si>
    <t>networkseg / anthem / dmz / web</t>
  </si>
  <si>
    <t>10.154.197.1</t>
  </si>
  <si>
    <t>vaash-wdc04-lab / networkseg / anthem / dmz / nosnat</t>
  </si>
  <si>
    <t>10.154.198.0/24</t>
  </si>
  <si>
    <t>networkseg / anthem / dmz / nosnat</t>
  </si>
  <si>
    <t>10.154.198.1</t>
  </si>
  <si>
    <t>vaash-wdc04-lab / appseg / caremore / dmz / epic</t>
  </si>
  <si>
    <t>10.154.199.0/24</t>
  </si>
  <si>
    <t>appseg / caremore / dmz / epic</t>
  </si>
  <si>
    <t>10.154.199.1</t>
  </si>
  <si>
    <t>vaash-wdc04-lab / networkseg / anthem / frontend / mainframe-dynamic</t>
  </si>
  <si>
    <t>10.154.20.0/24</t>
  </si>
  <si>
    <t>networkseg / anthem / mostl-mainframe / dynamic</t>
  </si>
  <si>
    <t>10.154.20.1</t>
  </si>
  <si>
    <t>10.154.200.0/24</t>
  </si>
  <si>
    <t>10.154.200.1</t>
  </si>
  <si>
    <t>10.154.201.0/24</t>
  </si>
  <si>
    <t>networkseg / gbd / dmz / web</t>
  </si>
  <si>
    <t>10.154.201.1</t>
  </si>
  <si>
    <t>10.154.202.0/24</t>
  </si>
  <si>
    <t>networkseg / gbd / dmz / ftp</t>
  </si>
  <si>
    <t>10.154.202.1</t>
  </si>
  <si>
    <t>vaash-wdc04-lab / networkseg / anthem / frontend / mainframe-physical</t>
  </si>
  <si>
    <t>10.154.21.0/24</t>
  </si>
  <si>
    <t>networkseg / anthem / mostl-mainframe / physical</t>
  </si>
  <si>
    <t>10.154.21.1</t>
  </si>
  <si>
    <t>vaash-wdc04-lab / networkseg / anthem / frontend / mainframe-static</t>
  </si>
  <si>
    <t>10.154.22.0/24</t>
  </si>
  <si>
    <t>networkseg / anthem / mostl-mainframe / static</t>
  </si>
  <si>
    <t>10.154.22.1</t>
  </si>
  <si>
    <t>vaash-wdc04-lab / networkseg / anthem / ddi / internal</t>
  </si>
  <si>
    <t>10.154.23.0/24</t>
  </si>
  <si>
    <t>networkseg / anthem / ddi / internal</t>
  </si>
  <si>
    <t>10.154.23.1</t>
  </si>
  <si>
    <t>vaash-wdc04-lab / networkseg / anthem / frontend / security-devops</t>
  </si>
  <si>
    <t>10.154.24.0/22</t>
  </si>
  <si>
    <t>networkseg / anthem / frontend / security-devops</t>
  </si>
  <si>
    <t>10.154.24.1</t>
  </si>
  <si>
    <t>vaash-wdc04-lab / networkseg / anthem / frontend / security-general</t>
  </si>
  <si>
    <t>10.154.28.0/22</t>
  </si>
  <si>
    <t>networkseg / anthem / frontend / security-general</t>
  </si>
  <si>
    <t>10.154.28.1</t>
  </si>
  <si>
    <t>vaash-wdc04-lab / networkseg / anthem / mid-tier / pci</t>
  </si>
  <si>
    <t>10.154.32.0/22</t>
  </si>
  <si>
    <t>networkseg / anthem / mid-tier / pci</t>
  </si>
  <si>
    <t>10.154.32.1</t>
  </si>
  <si>
    <t>vaash-wdc04-lab / networkseg / anthem / mid-tier / general</t>
  </si>
  <si>
    <t>10.154.36.0/22</t>
  </si>
  <si>
    <t>networkseg / anthem / mid-tier / general</t>
  </si>
  <si>
    <t>10.154.36.1</t>
  </si>
  <si>
    <t>vaash-wdc04-lab / appseg / anthem / mid-tier / general</t>
  </si>
  <si>
    <t>10.154.4.0/22</t>
  </si>
  <si>
    <t>10.154.4.1</t>
  </si>
  <si>
    <t>vaash-wdc04-lab / networkseg / anthem / database / general</t>
  </si>
  <si>
    <t>10.154.40.0/22</t>
  </si>
  <si>
    <t>networkseg / anthem / database / general</t>
  </si>
  <si>
    <t>10.154.40.1</t>
  </si>
  <si>
    <t>vaash-wdc04-lab / networkseg / anthem / database / oracle</t>
  </si>
  <si>
    <t>10.154.44.0/22</t>
  </si>
  <si>
    <t>networkseg / anthem / database / oracle</t>
  </si>
  <si>
    <t>10.154.44.1</t>
  </si>
  <si>
    <t>vaash-wdc04-lab / networkseg / anthem / backup / general</t>
  </si>
  <si>
    <t>10.154.48.0/21</t>
  </si>
  <si>
    <t>networkseg / anthem / backup / general</t>
  </si>
  <si>
    <t>10.154.48.1</t>
  </si>
  <si>
    <t>vaash-wdc04-lab / networkseg / anthem / frontend / security-cyberark</t>
  </si>
  <si>
    <t>10.154.56.0/22</t>
  </si>
  <si>
    <t>networkseg / anthem / frontend / security-cyberark</t>
  </si>
  <si>
    <t>10.154.56.1</t>
  </si>
  <si>
    <t>vaash-wdc04-lab / appseg / anthem / legacy / loadbalancer</t>
  </si>
  <si>
    <t>10.154.60.0/22</t>
  </si>
  <si>
    <t>10.154.60.1</t>
  </si>
  <si>
    <t>vaash-wdc04-lab / appseg / anthem / legacy / non-loadbalancer</t>
  </si>
  <si>
    <t>10.154.64.0/22</t>
  </si>
  <si>
    <t>10.154.64.1</t>
  </si>
  <si>
    <t>vaash-wdc04-lab / appseg / anthem / loadbalancer / nosnat</t>
  </si>
  <si>
    <t>10.154.68.0/22</t>
  </si>
  <si>
    <t>10.154.68.1</t>
  </si>
  <si>
    <t>vaash-wdc04-lab / AppSeg / Anthem / Egress / General</t>
  </si>
  <si>
    <t>10.154.72.0/22</t>
  </si>
  <si>
    <t>appseg / anthem / egress / general</t>
  </si>
  <si>
    <t>10.154.72.1</t>
  </si>
  <si>
    <t>vaash-wdc04-lab / networkseg / anthem / frontend / security-activedirectory</t>
  </si>
  <si>
    <t>10.154.76.0/22</t>
  </si>
  <si>
    <t>networkseg / anthem / frontend / security-activedirectory</t>
  </si>
  <si>
    <t>10.154.76.1</t>
  </si>
  <si>
    <t>vaash-wdc04-lab / AppSeg / Anthem / BackEnd / General</t>
  </si>
  <si>
    <t>10.154.8.0/22</t>
  </si>
  <si>
    <t>10.154.8.1</t>
  </si>
  <si>
    <t>vaash-wdc04-lab / networkseg / anthem / egress / telecom</t>
  </si>
  <si>
    <t>10.154.80.0/22</t>
  </si>
  <si>
    <t>10.154.80.1</t>
  </si>
  <si>
    <t>vaash-chi-lab / networkseg / anthem / database / teradata</t>
  </si>
  <si>
    <t>10.154.87.0/24</t>
  </si>
  <si>
    <t>networkseg / anthem / database / teradata</t>
  </si>
  <si>
    <t>10.154.87.1</t>
  </si>
  <si>
    <t>vaash-wdc-04-lab / networkseg / anthem / splunk / general</t>
  </si>
  <si>
    <t>10.154.90.0/24</t>
  </si>
  <si>
    <t>networkseg / anthem / splunk / general</t>
  </si>
  <si>
    <t>10.154.90.1</t>
  </si>
  <si>
    <t>vaash-wdc04-lab / networkseg / anthem / backend / general</t>
  </si>
  <si>
    <t>10.154.96.0/22</t>
  </si>
  <si>
    <t>10.154.96.1</t>
  </si>
  <si>
    <t>vaash-wdc04 / appseg / anthem / frontend / general</t>
  </si>
  <si>
    <t>10.155.0.0/22</t>
  </si>
  <si>
    <t>10.155.0.1</t>
  </si>
  <si>
    <t>vaash-wdc04 / networkseg / anthem / backup / general</t>
  </si>
  <si>
    <t>10.155.100.0/22</t>
  </si>
  <si>
    <t>10.155.100.1</t>
  </si>
  <si>
    <t>vaash-wdc04 / networkseg / anthem / loadbalancer / nosnat</t>
  </si>
  <si>
    <t>10.155.104.0/22</t>
  </si>
  <si>
    <t>10.155.104.1</t>
  </si>
  <si>
    <t>vaash-wdc04 / networkseg / maverick / management / network</t>
  </si>
  <si>
    <t>10.155.108.0/24</t>
  </si>
  <si>
    <t>networkseg / maverick / management / network</t>
  </si>
  <si>
    <t>10.155.108.1</t>
  </si>
  <si>
    <t>vaash-wdc04 / networkseg / maverick / management / server-oob</t>
  </si>
  <si>
    <t>10.155.109.0/24</t>
  </si>
  <si>
    <t>networkseg / maverick / management / server-oob</t>
  </si>
  <si>
    <t>10.155.109.1</t>
  </si>
  <si>
    <t>vaash-wdc04 / networkseg / maverick / management / storage</t>
  </si>
  <si>
    <t>10.155.110.0/24</t>
  </si>
  <si>
    <t>networkseg / maverick / management / storage</t>
  </si>
  <si>
    <t>10.155.110.1</t>
  </si>
  <si>
    <t>vaash-wdc04 / networkseg / maverick / management / vmware</t>
  </si>
  <si>
    <t>10.155.111.0/24</t>
  </si>
  <si>
    <t>networkseg / maverick / management / vmware</t>
  </si>
  <si>
    <t>10.155.111.1</t>
  </si>
  <si>
    <t>vaash-wdc04 / networkseg / maverick / frontend / general</t>
  </si>
  <si>
    <t>10.155.112.0/24</t>
  </si>
  <si>
    <t>networkseg / maverick / frontend / general</t>
  </si>
  <si>
    <t>10.155.112.1</t>
  </si>
  <si>
    <t>vaash-wdc04 / appseg / anthem / database / general</t>
  </si>
  <si>
    <t>10.155.12.0/22</t>
  </si>
  <si>
    <t>10.155.12.1</t>
  </si>
  <si>
    <t>10.155.120.0/21</t>
  </si>
  <si>
    <t>10.155.120.1</t>
  </si>
  <si>
    <t>vaash-wdc04 / VIPs / AppSeg / Anthem / BackEnd / General</t>
  </si>
  <si>
    <t>10.155.128.0/26</t>
  </si>
  <si>
    <t>10.155.128.1</t>
  </si>
  <si>
    <t>vaash-wdc04 / VIPs / AppSeg / Anthem / Egress / General</t>
  </si>
  <si>
    <t>10.155.128.128/26</t>
  </si>
  <si>
    <t>10.155.128.129</t>
  </si>
  <si>
    <t>vaash-wdc04 / VIPs / AppSeg / Anthem / FrontEnd / General</t>
  </si>
  <si>
    <t>10.155.128.192/26</t>
  </si>
  <si>
    <t>10.155.128.193</t>
  </si>
  <si>
    <t>vaash-wdc04 / VIPs / AppSeg / Anthem / Database / General</t>
  </si>
  <si>
    <t>10.155.128.64/26</t>
  </si>
  <si>
    <t>10.155.128.65</t>
  </si>
  <si>
    <t>vaash-wdc04 / VIPs / AppSeg / Anthem / Legacy / LoadBalancer</t>
  </si>
  <si>
    <t>10.155.129.0/26</t>
  </si>
  <si>
    <t>10.155.129.1</t>
  </si>
  <si>
    <t>vaash-wdc04 / VIPs / AppSeg / Anthem / LoadBalancer / NOSNAT</t>
  </si>
  <si>
    <t>10.155.129.128/26</t>
  </si>
  <si>
    <t>10.155.129.129</t>
  </si>
  <si>
    <t>vaash-wdc04 / VIPs / AppSeg / Anthem / Mid-Tier / General</t>
  </si>
  <si>
    <t>10.155.129.192/26</t>
  </si>
  <si>
    <t>10.155.129.193</t>
  </si>
  <si>
    <t>vaash-wdc04 / VIPs / AppSeg / Anthem / Legacy / Non-LoadBalancer</t>
  </si>
  <si>
    <t>10.155.129.64/26</t>
  </si>
  <si>
    <t>10.155.129.65</t>
  </si>
  <si>
    <t>vaash-wdc04 / VIPs / NetworkSeg / Anthem / BackEnd / General</t>
  </si>
  <si>
    <t>10.155.130.0/26</t>
  </si>
  <si>
    <t>10.155.130.1</t>
  </si>
  <si>
    <t>vaash-wdc04 / VIPs / NetworkSeg / Anthem / Database / General</t>
  </si>
  <si>
    <t>10.155.130.128/26</t>
  </si>
  <si>
    <t>10.155.130.129</t>
  </si>
  <si>
    <t>vaash-wdc04 / VIPs / NetworkSeg / Anthem / Database / Oracle</t>
  </si>
  <si>
    <t>10.155.130.192/26</t>
  </si>
  <si>
    <t>10.155.130.193</t>
  </si>
  <si>
    <t>vaash-wdc04 / VIPs / NetworkSeg / Anthem / Backup / General</t>
  </si>
  <si>
    <t>10.155.130.64/26</t>
  </si>
  <si>
    <t>10.155.130.65</t>
  </si>
  <si>
    <t>vaash-wdc04 / VIPs / NetworkSeg / Anthem / Egress / Telecom</t>
  </si>
  <si>
    <t>10.155.131.0/26</t>
  </si>
  <si>
    <t>10.155.131.1</t>
  </si>
  <si>
    <t>vaash-wdc04 / VIPs / NetworkSeg / Anthem / FrontEnd / Mainframe-Physical</t>
  </si>
  <si>
    <t>10.155.131.128/26</t>
  </si>
  <si>
    <t>10.155.131.129</t>
  </si>
  <si>
    <t>vaash-wdc04 / VIPs / NetworkSeg / Anthem / FrontEnd / Mainframe-Static</t>
  </si>
  <si>
    <t>10.155.131.192/26</t>
  </si>
  <si>
    <t>10.155.131.193</t>
  </si>
  <si>
    <t>vaash-wdc04 / VIPs / NetworkSeg / Anthem / FrontEnd / Mainframe-Dynamic</t>
  </si>
  <si>
    <t>10.155.131.64/26</t>
  </si>
  <si>
    <t>10.155.131.65</t>
  </si>
  <si>
    <t>vaash-wdc04 / VIPs / NetworkSeg / Anthem / FrontEnd / Security-Devops</t>
  </si>
  <si>
    <t>10.155.132.0/26</t>
  </si>
  <si>
    <t>10.155.132.1</t>
  </si>
  <si>
    <t>vaash-wdc04 / VIPs / NetworkSeg / Anthem / FrontEnd / Security-ActiveDirectory</t>
  </si>
  <si>
    <t>10.155.132.128/26</t>
  </si>
  <si>
    <t>10.155.132.129</t>
  </si>
  <si>
    <t>vaash-wdc04 / VIPs / NetworkSeg / Anthem / Mid-Tier / General</t>
  </si>
  <si>
    <t>10.155.132.192/26</t>
  </si>
  <si>
    <t>10.155.132.193</t>
  </si>
  <si>
    <t>vaash-wdc04 / VIPs / NetworkSeg / Anthem / FrontEnd / Security-General</t>
  </si>
  <si>
    <t>10.155.132.64/26</t>
  </si>
  <si>
    <t>10.155.132.65</t>
  </si>
  <si>
    <t>vaash-wdc04 / VIPs / NetworkSeg / Anthem / Mid-Tier / PCI</t>
  </si>
  <si>
    <t>10.155.133.0/26</t>
  </si>
  <si>
    <t>10.155.133.1</t>
  </si>
  <si>
    <t>vaash-wdc04 / networkseg / anthem / ddi / internal</t>
  </si>
  <si>
    <t>10.155.133.128/26</t>
  </si>
  <si>
    <t>10.155.133.129</t>
  </si>
  <si>
    <t>vaash-wdc04 / networkseg /anthem / management / security</t>
  </si>
  <si>
    <t>10.155.133.192/26</t>
  </si>
  <si>
    <t>10.155.133.193</t>
  </si>
  <si>
    <t>vaash-wdc04 / VIPs / NetworkSeg / Anthem / LoadBalancer / NOSNAT</t>
  </si>
  <si>
    <t>10.155.133.64/26</t>
  </si>
  <si>
    <t>10.155.133.65</t>
  </si>
  <si>
    <t>networkseg / anthem / ise / internal</t>
  </si>
  <si>
    <t>10.155.134.0/26</t>
  </si>
  <si>
    <t>10.155.134.1</t>
  </si>
  <si>
    <t>vaash-bmaas - appseg / anthem / frontend / general</t>
  </si>
  <si>
    <t>10.155.134.128/26</t>
  </si>
  <si>
    <t>vaash-bmaas</t>
  </si>
  <si>
    <t>10.155.134.129</t>
  </si>
  <si>
    <t>vaash-bmaas - appseg / anthem / mid-tier / general</t>
  </si>
  <si>
    <t>10.155.134.192/26</t>
  </si>
  <si>
    <t>10.155.134.193</t>
  </si>
  <si>
    <t>10.155.134.64/26</t>
  </si>
  <si>
    <t>10.155.134.65</t>
  </si>
  <si>
    <t>vaash-wdc04 / VIPS / appseg / anthem / mid-tier / efx</t>
  </si>
  <si>
    <t>10.155.135.0/26</t>
  </si>
  <si>
    <t>10.155.135.1</t>
  </si>
  <si>
    <t>vaash-bmaas - appseg / anthem / database / general</t>
  </si>
  <si>
    <t>10.155.135.128/26</t>
  </si>
  <si>
    <t>10.155.135.129</t>
  </si>
  <si>
    <t>10.155.135.64/26</t>
  </si>
  <si>
    <t>10.155.135.65</t>
  </si>
  <si>
    <t>vaash-wdc04 / VIPs / networkseg / anthem / splunk / general</t>
  </si>
  <si>
    <t>10.155.136.0/24</t>
  </si>
  <si>
    <t>10.155.136.1</t>
  </si>
  <si>
    <t>vaash-chi - networkseg / anthem / database / teradata</t>
  </si>
  <si>
    <t>10.155.142.0/26</t>
  </si>
  <si>
    <t>10.155.142.1</t>
  </si>
  <si>
    <t>vaash-wdc04 / VIPs / appseg / caremore / epic / internal</t>
  </si>
  <si>
    <t>10.155.143.0/24</t>
  </si>
  <si>
    <t>10.155.143.1</t>
  </si>
  <si>
    <t>vaash-wdc04 / appseg / anthem / citrix / general</t>
  </si>
  <si>
    <t>10.155.144.0/22</t>
  </si>
  <si>
    <t>10.155.144.1</t>
  </si>
  <si>
    <t>vaash-wd04 / networkseg / anthem / filenet / load_nic1</t>
  </si>
  <si>
    <t>10.155.148.0/24</t>
  </si>
  <si>
    <t>networkseg / anthem / filenet / load_nic1</t>
  </si>
  <si>
    <t>10.155.148.1</t>
  </si>
  <si>
    <t>vaash-wd04 / networkseg / anthem / filenet / load_nic2</t>
  </si>
  <si>
    <t>10.155.149.0/24</t>
  </si>
  <si>
    <t>networkseg / anthem / filenet / load_nic2</t>
  </si>
  <si>
    <t>10.155.149.1</t>
  </si>
  <si>
    <t>vaash-wd04 / networkseg / anthem / filenet / load_nic3</t>
  </si>
  <si>
    <t>10.155.150.0/24</t>
  </si>
  <si>
    <t>networkseg / anthem / filenet / load_nic3</t>
  </si>
  <si>
    <t>10.155.150.1</t>
  </si>
  <si>
    <t>vaash-wd04 / networkseg / anthem / filenet / load_nic4</t>
  </si>
  <si>
    <t>10.155.151.0/24</t>
  </si>
  <si>
    <t>networkseg / anthem / filenet / load_nic4</t>
  </si>
  <si>
    <t>10.155.151.1</t>
  </si>
  <si>
    <t>vaash-wdc04 / networkseg / anthem / splunk / storage</t>
  </si>
  <si>
    <t>10.155.158.0/24</t>
  </si>
  <si>
    <t>networkseg / anthem / splunk / storage</t>
  </si>
  <si>
    <t>10.155.158.1</t>
  </si>
  <si>
    <t>vaash-wdc04 / networkseg / anthem / varic-mainframe / dynamic</t>
  </si>
  <si>
    <t>10.155.16.0/24</t>
  </si>
  <si>
    <t>networkseg / anthem / varic-mainframe / dynamic</t>
  </si>
  <si>
    <t>10.155.16.1</t>
  </si>
  <si>
    <t>vaash-wdc04 / VIPs / NetworkSeg / Anthem / DMZ / API</t>
  </si>
  <si>
    <t>10.155.160.0/26</t>
  </si>
  <si>
    <t>10.155.160.1</t>
  </si>
  <si>
    <t>vaash-wdc04 / VIPs / NetworkSeg / Anthem / DMZ / PCI</t>
  </si>
  <si>
    <t>10.155.160.128/26</t>
  </si>
  <si>
    <t>10.155.160.129</t>
  </si>
  <si>
    <t>vaash-wdc04 / VIPs / NetworkSeg / Anthem / DMZ / SBC</t>
  </si>
  <si>
    <t>10.155.160.192/26</t>
  </si>
  <si>
    <t>10.155.160.193</t>
  </si>
  <si>
    <t>vaash-wdc04 / VIPs / NetworkSeg / Anthem / DMZ / FTP</t>
  </si>
  <si>
    <t>10.155.160.64/26</t>
  </si>
  <si>
    <t>10.155.160.65</t>
  </si>
  <si>
    <t>vaash-wdc04 / VIPs / NetworkSeg / Anthem / DMZ / Web</t>
  </si>
  <si>
    <t>10.155.161.0/26</t>
  </si>
  <si>
    <t>10.155.161.1</t>
  </si>
  <si>
    <t>vaash-wdc04 / networkseg / healthcore / dmz / ftp</t>
  </si>
  <si>
    <t>10.155.161.128/26</t>
  </si>
  <si>
    <t>10.155.161.129</t>
  </si>
  <si>
    <t>10.155.161.192/26</t>
  </si>
  <si>
    <t>10.155.161.193</t>
  </si>
  <si>
    <t>vaash-wdc04 / networkseg / anthem / dmz / remote-access</t>
  </si>
  <si>
    <t>10.155.161.64/26</t>
  </si>
  <si>
    <t>10.155.161.65</t>
  </si>
  <si>
    <t>vaash-wdc04 / VIPs / NetworkSeg / Anthem / DMZ / nosnat</t>
  </si>
  <si>
    <t>10.155.162.0/26</t>
  </si>
  <si>
    <t>10.155.162.1</t>
  </si>
  <si>
    <t>vaash-wdc04 / networkseg / gbd / dmz / ftp</t>
  </si>
  <si>
    <t>10.155.162.128/26</t>
  </si>
  <si>
    <t>10.155.162.129</t>
  </si>
  <si>
    <t>vaash-wdc04 / networkseg / gbd / dmz / web</t>
  </si>
  <si>
    <t>10.155.162.64/26</t>
  </si>
  <si>
    <t>10.155.162.65</t>
  </si>
  <si>
    <t>vaash-wdc04 / networkseg / anthem / varic-mainframe / physical</t>
  </si>
  <si>
    <t>10.155.17.0/24</t>
  </si>
  <si>
    <t>networkseg / anthem / varic-mainframe / physical</t>
  </si>
  <si>
    <t>10.155.17.1</t>
  </si>
  <si>
    <t>vaash-wdc04 / VIPs / appseg / caremore / dmz / epic</t>
  </si>
  <si>
    <t>10.155.175.0/24</t>
  </si>
  <si>
    <t>10.155.175.1</t>
  </si>
  <si>
    <t>vaash-wdc04 / networkseg / anthem / varic-mainframe / static</t>
  </si>
  <si>
    <t>10.155.18.0/24</t>
  </si>
  <si>
    <t>networkseg / anthem / varic-mainframe / static</t>
  </si>
  <si>
    <t>10.155.18.1</t>
  </si>
  <si>
    <t>vaash-wdc04 / appseg / caremore / epic / general</t>
  </si>
  <si>
    <t>10.155.19.0/24</t>
  </si>
  <si>
    <t>10.155.19.1</t>
  </si>
  <si>
    <t>vaash-wdc04 / networkseg / anthem / dmz / api</t>
  </si>
  <si>
    <t>10.155.192.0/24</t>
  </si>
  <si>
    <t>10.155.192.1</t>
  </si>
  <si>
    <t>vaash-wdc04 / networkseg / anthem / dmz / ftp</t>
  </si>
  <si>
    <t>10.155.193.0/24</t>
  </si>
  <si>
    <t>10.155.193.1</t>
  </si>
  <si>
    <t>vaash-wdc04 / networkseg / anthem / dmz / pci</t>
  </si>
  <si>
    <t>10.155.194.0/24</t>
  </si>
  <si>
    <t>10.155.194.1</t>
  </si>
  <si>
    <t>10.155.195.0/24</t>
  </si>
  <si>
    <t>10.155.195.1</t>
  </si>
  <si>
    <t>10.155.196.0/24</t>
  </si>
  <si>
    <t>networkseg / healthcore / dmz / ftp</t>
  </si>
  <si>
    <t>10.155.196.1</t>
  </si>
  <si>
    <t>vaash-wdc04 / networkseg / anthem / dmz / web</t>
  </si>
  <si>
    <t>10.155.197.0/24</t>
  </si>
  <si>
    <t>10.155.197.1</t>
  </si>
  <si>
    <t>vaash-wdc04 / networkseg / anthem / dmz / nosnat</t>
  </si>
  <si>
    <t>10.155.198.0/24</t>
  </si>
  <si>
    <t>10.155.198.1</t>
  </si>
  <si>
    <t>vaash-wdc04 / appseg / caremore / dmz / epic</t>
  </si>
  <si>
    <t>10.155.199.0/24</t>
  </si>
  <si>
    <t>10.155.199.1</t>
  </si>
  <si>
    <t>vaash-wdc04 / networkseg / anthem / mostl-mainframe / dynamic</t>
  </si>
  <si>
    <t>10.155.20.0/24</t>
  </si>
  <si>
    <t>10.155.20.1</t>
  </si>
  <si>
    <t>10.155.200.0/24</t>
  </si>
  <si>
    <t>10.155.200.1</t>
  </si>
  <si>
    <t>10.155.201.0/24</t>
  </si>
  <si>
    <t>10.155.201.1</t>
  </si>
  <si>
    <t>10.155.202.0/24</t>
  </si>
  <si>
    <t>10.155.202.1</t>
  </si>
  <si>
    <t>vaash-wdc04 / networkseg / anthem / dmz / sbc-inside</t>
  </si>
  <si>
    <t>10.155.203.0/26</t>
  </si>
  <si>
    <t>networkseg / anthem / dmz / sbc-inside</t>
  </si>
  <si>
    <t>10.155.203.1</t>
  </si>
  <si>
    <t>vaash-wdc04 / networkseg / anthem / dmz / edi</t>
  </si>
  <si>
    <t>10.155.203.128/25</t>
  </si>
  <si>
    <t>networkseg / anthem / dmz / edi</t>
  </si>
  <si>
    <t>10.155.203.129</t>
  </si>
  <si>
    <t>vaash-wdc04 / networkseg / anthem / mostl-mainframe / physical</t>
  </si>
  <si>
    <t>10.155.21.0/24</t>
  </si>
  <si>
    <t>10.155.21.1</t>
  </si>
  <si>
    <t>vaash-wdc04 / networkseg / anthem / mostl-mainframe / static</t>
  </si>
  <si>
    <t>10.155.22.0/24</t>
  </si>
  <si>
    <t>10.155.22.1</t>
  </si>
  <si>
    <t>10.155.23.0/24</t>
  </si>
  <si>
    <t>10.155.23.1</t>
  </si>
  <si>
    <t>vaash-wdc04 / networkseg / anthem / frontend / security-devops</t>
  </si>
  <si>
    <t>10.155.24.0/22</t>
  </si>
  <si>
    <t>10.155.24.1</t>
  </si>
  <si>
    <t>vaash-wdc04 / networkseg / anthem / frontend / security-general</t>
  </si>
  <si>
    <t>10.155.28.0/22</t>
  </si>
  <si>
    <t>10.155.28.1</t>
  </si>
  <si>
    <t>vaash-wdc04 / networkseg / anthem / mid-tier / pci</t>
  </si>
  <si>
    <t>10.155.32.0/22</t>
  </si>
  <si>
    <t>10.155.32.1</t>
  </si>
  <si>
    <t>vaash-wdc04 / networkseg / anthem / mid-tier / general</t>
  </si>
  <si>
    <t>10.155.36.0/22</t>
  </si>
  <si>
    <t>10.155.36.1</t>
  </si>
  <si>
    <t>vaash-wdc04 / appseg / anthem / mid-tier / general</t>
  </si>
  <si>
    <t>10.155.4.0/22</t>
  </si>
  <si>
    <t>10.155.4.1</t>
  </si>
  <si>
    <t>vaash-wdc04 / networkseg / anthem / database / general</t>
  </si>
  <si>
    <t>10.155.40.0/22</t>
  </si>
  <si>
    <t>10.155.40.1</t>
  </si>
  <si>
    <t>vaash-wdc04 / networkseg / anthem / database / oracle</t>
  </si>
  <si>
    <t>10.155.44.0/22</t>
  </si>
  <si>
    <t>10.155.44.1</t>
  </si>
  <si>
    <t>vaash-wdc04 / networkseg / anthem / monitoring / thousandeyes</t>
  </si>
  <si>
    <t>10.155.48.0/22</t>
  </si>
  <si>
    <t>networkseg / anthem / monitoring / thousandeyes</t>
  </si>
  <si>
    <t>10.155.48.1</t>
  </si>
  <si>
    <t>vaash-wdc04 / networkseg / anthem / video / cache</t>
  </si>
  <si>
    <t>10.155.52.0/24</t>
  </si>
  <si>
    <t>networkseg / anthem / video / cache</t>
  </si>
  <si>
    <t>10.155.52.1</t>
  </si>
  <si>
    <t>vaash-wdc04 / networkseg / anthem / frontend / security-cyberark</t>
  </si>
  <si>
    <t>10.155.56.0/22</t>
  </si>
  <si>
    <t>10.155.56.1</t>
  </si>
  <si>
    <t>vaash-wdc04 / appseg / anthem / legacy / loadbalancer</t>
  </si>
  <si>
    <t>10.155.60.0/22</t>
  </si>
  <si>
    <t>10.155.60.1</t>
  </si>
  <si>
    <t>vaash-wdc04 / appseg / anthem / legacy / non-loadbalancer</t>
  </si>
  <si>
    <t>10.155.64.0/22</t>
  </si>
  <si>
    <t>10.155.64.1</t>
  </si>
  <si>
    <t>vaash-wdc04 / appseg / anthem / loadbalancer / nosnat</t>
  </si>
  <si>
    <t>10.155.68.0/22</t>
  </si>
  <si>
    <t>10.155.68.1</t>
  </si>
  <si>
    <t>vaash-wdc04 / AppSeg / Anthem / Egress / General</t>
  </si>
  <si>
    <t>10.155.72.0/22</t>
  </si>
  <si>
    <t>10.155.72.1</t>
  </si>
  <si>
    <t>vaash-wdc04 / networkseg / anthem / frontend / security-activedirectory</t>
  </si>
  <si>
    <t>10.155.76.0/22</t>
  </si>
  <si>
    <t>10.155.76.1</t>
  </si>
  <si>
    <t>vaash-wdc04 / appseg / anthem / backend / general</t>
  </si>
  <si>
    <t>10.155.8.0/22</t>
  </si>
  <si>
    <t>10.155.8.1</t>
  </si>
  <si>
    <t>vaash-wdc04 / networkseg / anthem / egress / telecom</t>
  </si>
  <si>
    <t>10.155.80.0/22</t>
  </si>
  <si>
    <t>10.155.80.1</t>
  </si>
  <si>
    <t>vaash-wdc04 / networkseg / healthcore / database / teradata</t>
  </si>
  <si>
    <t>10.155.84.0/24</t>
  </si>
  <si>
    <t>networkseg / healthcore / database / teradata</t>
  </si>
  <si>
    <t>10.155.84.1</t>
  </si>
  <si>
    <t>vaash-wdc04 / networkseg / anthem / ise / internal</t>
  </si>
  <si>
    <t>10.155.85.0/24</t>
  </si>
  <si>
    <t>10.155.85.1</t>
  </si>
  <si>
    <t>vaash-wdc04 / appseg / healthcore / backend / general</t>
  </si>
  <si>
    <t>10.155.86.0/24</t>
  </si>
  <si>
    <t>appseg / healthcore / backend / general</t>
  </si>
  <si>
    <t>10.155.86.1</t>
  </si>
  <si>
    <t>vaash-chi / networkseg / anthem / database / teradata</t>
  </si>
  <si>
    <t>10.155.87.0/24</t>
  </si>
  <si>
    <t>10.155.87.1</t>
  </si>
  <si>
    <t>10.155.88.0/24</t>
  </si>
  <si>
    <t>10.155.88.1</t>
  </si>
  <si>
    <t>vaash-chi / networkseg / anthem / mid-tier / general</t>
  </si>
  <si>
    <t>10.155.89.0/24</t>
  </si>
  <si>
    <t>10.155.89.1</t>
  </si>
  <si>
    <t>vaash-wdc-04 / appseg / anthem / splunk / general</t>
  </si>
  <si>
    <t>10.155.90.0/24</t>
  </si>
  <si>
    <t>10.155.90.1</t>
  </si>
  <si>
    <t>vaash-wdc04 / appseg / anthem / mid-tier / efx</t>
  </si>
  <si>
    <t>10.155.91.0/24</t>
  </si>
  <si>
    <t>appseg / anthem / mid-tier / efx</t>
  </si>
  <si>
    <t>10.155.91.1</t>
  </si>
  <si>
    <t>vaash-wdc04 / appseg / caremore / citrix / general</t>
  </si>
  <si>
    <t>10.155.92.0/22</t>
  </si>
  <si>
    <t>10.155.92.1</t>
  </si>
  <si>
    <t>vaash-wdc04 / networkseg / anthem / backend / general</t>
  </si>
  <si>
    <t>10.155.96.0/22</t>
  </si>
  <si>
    <t>10.155.96.1</t>
  </si>
  <si>
    <t>ilelk-ch3-lab / appseg / anthem / frontend / general</t>
  </si>
  <si>
    <t>10.156.0.0/24</t>
  </si>
  <si>
    <t>10.156.0.1</t>
  </si>
  <si>
    <t>ilelk-ch3-lab / networkseg / anthem / loadbalancer / nosnat</t>
  </si>
  <si>
    <t>10.156.104.0/24</t>
  </si>
  <si>
    <t>10.156.104.1</t>
  </si>
  <si>
    <t>ilelk-ch3-lab / appseg / anthem / database / general</t>
  </si>
  <si>
    <t>10.156.12.0/24</t>
  </si>
  <si>
    <t>10.156.12.1</t>
  </si>
  <si>
    <t>ilelk-ch3-lab / VIPs / AppSeg / Anthem / BackEnd / General</t>
  </si>
  <si>
    <t>10.156.128.0/26</t>
  </si>
  <si>
    <t>10.156.128.1</t>
  </si>
  <si>
    <t>ilelk-ch3-lab / VIPs / AppSeg / Anthem / Egress / General</t>
  </si>
  <si>
    <t>10.156.128.128/26</t>
  </si>
  <si>
    <t>10.156.128.129</t>
  </si>
  <si>
    <t>ilelk-ch3-lab / VIPs / AppSeg / Anthem / FrontEnd / General</t>
  </si>
  <si>
    <t>10.156.128.192/26</t>
  </si>
  <si>
    <t>10.156.128.193</t>
  </si>
  <si>
    <t>ilelk-ch3-lab / VIPs / AppSeg / Anthem / Database / General</t>
  </si>
  <si>
    <t>10.156.128.64/26</t>
  </si>
  <si>
    <t>10.156.128.65</t>
  </si>
  <si>
    <t>ilelk-ch3-lab / VIPs / AppSeg / Anthem / Legacy / LoadBalancer</t>
  </si>
  <si>
    <t>10.156.129.0/26</t>
  </si>
  <si>
    <t>10.156.129.1</t>
  </si>
  <si>
    <t>ilelk-ch3-lab / VIPs / AppSeg / Anthem / LoadBalancer / NOSNAT</t>
  </si>
  <si>
    <t>10.156.129.128/26</t>
  </si>
  <si>
    <t>10.156.129.129</t>
  </si>
  <si>
    <t>ilelk-ch3-lab / VIPs / AppSeg / Anthem / Mid-Tier / General</t>
  </si>
  <si>
    <t>10.156.129.192/26</t>
  </si>
  <si>
    <t>10.156.129.193</t>
  </si>
  <si>
    <t>ilelk-ch3-lab / VIPs / AppSeg / Anthem / Legacy / Non-LoadBalancer</t>
  </si>
  <si>
    <t>10.156.129.64/26</t>
  </si>
  <si>
    <t>10.156.129.65</t>
  </si>
  <si>
    <t>ilelk-ch3-lab / VIPs / NetworkSeg / Anthem / BackEnd / General</t>
  </si>
  <si>
    <t>10.156.130.0/26</t>
  </si>
  <si>
    <t>10.156.130.1</t>
  </si>
  <si>
    <t>ilelk-ch3-lab / VIPs / NetworkSeg / Anthem / Database / General</t>
  </si>
  <si>
    <t>10.156.130.128/26</t>
  </si>
  <si>
    <t>10.156.130.129</t>
  </si>
  <si>
    <t>ilelk-ch3-lab / VIPs / NetworkSeg / Anthem / Database / Oracle</t>
  </si>
  <si>
    <t>10.156.130.192/26</t>
  </si>
  <si>
    <t>10.156.130.193</t>
  </si>
  <si>
    <t>ilelk-ch3-lab / VIPs / NetworkSeg / Anthem / Backup / General</t>
  </si>
  <si>
    <t>10.156.130.64/26</t>
  </si>
  <si>
    <t>10.156.130.65</t>
  </si>
  <si>
    <t>ilelk-ch3-lab / VIPs / NetworkSeg / Anthem / Egress / Telecom</t>
  </si>
  <si>
    <t>10.156.131.0/26</t>
  </si>
  <si>
    <t>10.156.131.1</t>
  </si>
  <si>
    <t>ilelk-ch3-lab / VIPs / NetworkSeg / Anthem / FrontEnd / Mainframe-Physical</t>
  </si>
  <si>
    <t>10.156.131.128/26</t>
  </si>
  <si>
    <t>10.156.131.129</t>
  </si>
  <si>
    <t>ilelk-ch3-lab / VIPs / NetworkSeg / Anthem / FrontEnd / Mainframe-Static</t>
  </si>
  <si>
    <t>10.156.131.192/26</t>
  </si>
  <si>
    <t>10.156.131.193</t>
  </si>
  <si>
    <t>ilelk-ch3-lab / VIPs / NetworkSeg / Anthem / FrontEnd / Mainframe-Dynamic</t>
  </si>
  <si>
    <t>10.156.131.64/26</t>
  </si>
  <si>
    <t>10.156.131.65</t>
  </si>
  <si>
    <t>ilelk-ch3-lab / VIPs / NetworkSeg / Anthem / FrontEnd / Security-Devops</t>
  </si>
  <si>
    <t>10.156.132.0/26</t>
  </si>
  <si>
    <t>10.156.132.1</t>
  </si>
  <si>
    <t>ilelk-ch3-lab / VIPs / NetworkSeg / Anthem / FrontEnd / Security-ActiveDirectory</t>
  </si>
  <si>
    <t>10.156.132.128/26</t>
  </si>
  <si>
    <t>10.156.132.129</t>
  </si>
  <si>
    <t>ilelk-ch3-lab / VIPs / NetworkSeg / Anthem / Mid-Tier / General</t>
  </si>
  <si>
    <t>10.156.132.192/26</t>
  </si>
  <si>
    <t>10.156.132.193</t>
  </si>
  <si>
    <t>ilelk-ch3-lab / VIPs / NetworkSeg / Anthem / FrontEnd / Security-General</t>
  </si>
  <si>
    <t>10.156.132.64/26</t>
  </si>
  <si>
    <t>10.156.132.65</t>
  </si>
  <si>
    <t>ilelk-ch3-lab / VIPs / NetworkSeg / Anthem / Mid-Tier / PCI</t>
  </si>
  <si>
    <t>10.156.133.0/26</t>
  </si>
  <si>
    <t>10.156.133.1</t>
  </si>
  <si>
    <t>ilelk-ch3-lab / NetworkSeg / Anthem / DDI / Internal</t>
  </si>
  <si>
    <t>10.156.133.128/26</t>
  </si>
  <si>
    <t>10.156.133.129</t>
  </si>
  <si>
    <t>ilelk-ch3-lab / VIPs / NetworkSeg / Anthem / LoadBalancer / NOSNAT</t>
  </si>
  <si>
    <t>10.156.133.64/26</t>
  </si>
  <si>
    <t>10.156.133.65</t>
  </si>
  <si>
    <t>10.156.134.0/26</t>
  </si>
  <si>
    <t>10.156.134.1</t>
  </si>
  <si>
    <t>ilelk-ch3-lab / VIPs / networkseg / anthem / database / teradata</t>
  </si>
  <si>
    <t>10.156.134.128/26</t>
  </si>
  <si>
    <t>10.156.134.129</t>
  </si>
  <si>
    <t>10.156.134.64/26</t>
  </si>
  <si>
    <t>10.156.134.65</t>
  </si>
  <si>
    <t>ilelk-ch3-lab / VIPs / NetworkSeg / Anthem / DMZ / API</t>
  </si>
  <si>
    <t>10.156.160.0/26</t>
  </si>
  <si>
    <t>10.156.160.1</t>
  </si>
  <si>
    <t>ilelk-ch3-lab / VIPs / NetworkSeg / Anthem / DMZ / PCI</t>
  </si>
  <si>
    <t>10.156.160.128/26</t>
  </si>
  <si>
    <t>10.156.160.129</t>
  </si>
  <si>
    <t>ilelk-ch3-lab / VIPs / NetworkSeg / Anthem / DMZ / SBC</t>
  </si>
  <si>
    <t>10.156.160.192/26</t>
  </si>
  <si>
    <t>10.156.160.193</t>
  </si>
  <si>
    <t>ilelk-ch3-lab / VIPs / NetworkSeg / Anthem / DMZ / FTP</t>
  </si>
  <si>
    <t>10.156.160.64/26</t>
  </si>
  <si>
    <t>10.156.160.65</t>
  </si>
  <si>
    <t>ilelk-ch3-lab / VIPs / NetworkSeg / Anthem / DMZ / Web</t>
  </si>
  <si>
    <t>10.156.161.0/26</t>
  </si>
  <si>
    <t>10.156.161.1</t>
  </si>
  <si>
    <t>ilelk-ch3-lab / networkseg / anthem / dmz / api</t>
  </si>
  <si>
    <t>10.156.192.0/24</t>
  </si>
  <si>
    <t>10.156.192.1</t>
  </si>
  <si>
    <t>ilelk-ch3-lab / networkseg / anthem / dmz / ftp</t>
  </si>
  <si>
    <t>10.156.193.0/24</t>
  </si>
  <si>
    <t>10.156.193.1</t>
  </si>
  <si>
    <t>ilelk-ch3-lab / networkseg / anthem / dmz / pci</t>
  </si>
  <si>
    <t>10.156.194.0/24</t>
  </si>
  <si>
    <t>10.156.194.1</t>
  </si>
  <si>
    <t>ilelk-ch3-lab / networkseg / anthem / dmz / remote-access</t>
  </si>
  <si>
    <t>10.156.195.0/24</t>
  </si>
  <si>
    <t>10.156.195.1</t>
  </si>
  <si>
    <t>ilelk-ch3-lab / networkseg / anthem / dmz / web</t>
  </si>
  <si>
    <t>10.156.197.0/24</t>
  </si>
  <si>
    <t>10.156.197.1</t>
  </si>
  <si>
    <t>ilelk-ch3-lab / networkseg / anthem / dmz / nosnat</t>
  </si>
  <si>
    <t>10.156.198.0/24</t>
  </si>
  <si>
    <t>10.156.198.1</t>
  </si>
  <si>
    <t>ilelk-ch3-lab / networkseg / anthem / frontend / mainframe-dynamic</t>
  </si>
  <si>
    <t>10.156.20.0/24</t>
  </si>
  <si>
    <t>10.156.20.1</t>
  </si>
  <si>
    <t>ilelk-ch3-lab / networkseg / anthem / frontend / mainframe-physical</t>
  </si>
  <si>
    <t>10.156.21.0/24</t>
  </si>
  <si>
    <t>10.156.21.1</t>
  </si>
  <si>
    <t>ilelk-ch3-lab / networkseg / anthem / frontend / mainframe-static</t>
  </si>
  <si>
    <t>10.156.22.0/24</t>
  </si>
  <si>
    <t>10.156.22.1</t>
  </si>
  <si>
    <t>ilelk-ch3-lab / networkseg / anthem / ddi / internal</t>
  </si>
  <si>
    <t>10.156.23.0/24</t>
  </si>
  <si>
    <t>10.156.23.1</t>
  </si>
  <si>
    <t>ilelk-ch3-lab / networkseg / anthem / frontend / security-devops</t>
  </si>
  <si>
    <t>10.156.24.0/24</t>
  </si>
  <si>
    <t>10.156.24.1</t>
  </si>
  <si>
    <t>ilelk-ch3-lab / networkseg / anthem / frontend / security-general</t>
  </si>
  <si>
    <t>10.156.28.0/24</t>
  </si>
  <si>
    <t>10.156.28.1</t>
  </si>
  <si>
    <t>ilelk-ch3-lab / networkseg / anthem / mid-tier / pci</t>
  </si>
  <si>
    <t>10.156.32.0/24</t>
  </si>
  <si>
    <t>10.156.32.1</t>
  </si>
  <si>
    <t>ilelk-ch3-lab / networkseg / anthem / mid-tier / general</t>
  </si>
  <si>
    <t>10.156.36.0/24</t>
  </si>
  <si>
    <t>10.156.36.1</t>
  </si>
  <si>
    <t>ilelk-ch3-lab / appseg / anthem / mid-tier / general</t>
  </si>
  <si>
    <t>10.156.4.0/24</t>
  </si>
  <si>
    <t>10.156.4.1</t>
  </si>
  <si>
    <t>ilelk-ch3-lab / networkseg / anthem / database / general</t>
  </si>
  <si>
    <t>10.156.40.0/24</t>
  </si>
  <si>
    <t>10.156.40.1</t>
  </si>
  <si>
    <t>ilelk-ch3-lab / networkseg / anthem / database / oracle</t>
  </si>
  <si>
    <t>10.156.44.0/24</t>
  </si>
  <si>
    <t>10.156.44.1</t>
  </si>
  <si>
    <t>ilelk-ch3-lab / networkseg / anthem / backup / general</t>
  </si>
  <si>
    <t>10.156.48.0/21</t>
  </si>
  <si>
    <t>10.156.48.1</t>
  </si>
  <si>
    <t>ilelk-ch3-lab / networkseg / anthem / frontend / security-cyberark</t>
  </si>
  <si>
    <t>10.156.56.0/24</t>
  </si>
  <si>
    <t>10.156.56.1</t>
  </si>
  <si>
    <t>ilelk-ch3-lab / appseg / anthem / legacy / loadbalancer</t>
  </si>
  <si>
    <t>10.156.60.0/24</t>
  </si>
  <si>
    <t>10.156.60.1</t>
  </si>
  <si>
    <t>ilelk-ch3-lab / appseg / anthem / legacy / non-loadbalancer</t>
  </si>
  <si>
    <t>10.156.64.0/24</t>
  </si>
  <si>
    <t>10.156.64.1</t>
  </si>
  <si>
    <t>ilelk-ch3-lab / appseg / anthem / loadbalancer / nosnat</t>
  </si>
  <si>
    <t>10.156.68.0/24</t>
  </si>
  <si>
    <t>10.156.68.1</t>
  </si>
  <si>
    <t>ilelk-ch3-lab / AppSeg / Anthem / Egress / General</t>
  </si>
  <si>
    <t>10.156.72.0/24</t>
  </si>
  <si>
    <t>10.156.72.1</t>
  </si>
  <si>
    <t>ilelk-ch3-lab / networkseg / anthem / frontend / security-activedirectory</t>
  </si>
  <si>
    <t>10.156.76.0/24</t>
  </si>
  <si>
    <t>10.156.76.1</t>
  </si>
  <si>
    <t>ilelk-ch3-lab / AppSeg / Anthem / BackEnd / General</t>
  </si>
  <si>
    <t>10.156.8.0/24</t>
  </si>
  <si>
    <t>10.156.8.1</t>
  </si>
  <si>
    <t>ilelk-ch3-lab / networkseg / anthem / egress / telecom</t>
  </si>
  <si>
    <t>10.156.80.0/24</t>
  </si>
  <si>
    <t>10.156.80.1</t>
  </si>
  <si>
    <t>ilelk-ch3-lab / networkseg / anthem / database / teradata</t>
  </si>
  <si>
    <t>10.156.87.0/24</t>
  </si>
  <si>
    <t>10.156.87.1</t>
  </si>
  <si>
    <t>ilelk-ch3-lab / networkseg / anthem / backend / general</t>
  </si>
  <si>
    <t>10.156.96.0/24</t>
  </si>
  <si>
    <t>10.156.96.1</t>
  </si>
  <si>
    <t>10.157.0.0/24</t>
  </si>
  <si>
    <t>10.157.0.1</t>
  </si>
  <si>
    <t>10.157.100.0/24</t>
  </si>
  <si>
    <t>10.157.100.1</t>
  </si>
  <si>
    <t>10.157.104.0/24</t>
  </si>
  <si>
    <t>10.157.104.1</t>
  </si>
  <si>
    <t>10.157.105.0/24</t>
  </si>
  <si>
    <t>10.157.105.1</t>
  </si>
  <si>
    <t>10.157.12.0/24</t>
  </si>
  <si>
    <t>10.157.12.1</t>
  </si>
  <si>
    <t>10.157.128.0/26</t>
  </si>
  <si>
    <t>10.157.128.1</t>
  </si>
  <si>
    <t>10.157.128.128/26</t>
  </si>
  <si>
    <t>10.157.128.129</t>
  </si>
  <si>
    <t>10.157.128.192/26</t>
  </si>
  <si>
    <t>10.157.128.193</t>
  </si>
  <si>
    <t>10.157.128.64/26</t>
  </si>
  <si>
    <t>10.157.128.65</t>
  </si>
  <si>
    <t>10.157.129.0/26</t>
  </si>
  <si>
    <t>10.157.129.1</t>
  </si>
  <si>
    <t>10.157.129.128/26</t>
  </si>
  <si>
    <t>10.157.129.129</t>
  </si>
  <si>
    <t>10.157.129.192/26</t>
  </si>
  <si>
    <t>10.157.129.193</t>
  </si>
  <si>
    <t>10.157.129.64/26</t>
  </si>
  <si>
    <t>10.157.129.65</t>
  </si>
  <si>
    <t>10.157.130.0/26</t>
  </si>
  <si>
    <t>10.157.130.1</t>
  </si>
  <si>
    <t>10.157.130.128/26</t>
  </si>
  <si>
    <t>10.157.130.129</t>
  </si>
  <si>
    <t>10.157.130.192/26</t>
  </si>
  <si>
    <t>10.157.130.193</t>
  </si>
  <si>
    <t>10.157.130.64/26</t>
  </si>
  <si>
    <t>10.157.130.65</t>
  </si>
  <si>
    <t>10.157.131.0/26</t>
  </si>
  <si>
    <t>10.157.131.1</t>
  </si>
  <si>
    <t>10.157.131.128/26</t>
  </si>
  <si>
    <t>10.157.131.129</t>
  </si>
  <si>
    <t>10.157.131.192/26</t>
  </si>
  <si>
    <t>10.157.131.193</t>
  </si>
  <si>
    <t>10.157.131.64/26</t>
  </si>
  <si>
    <t>10.157.131.65</t>
  </si>
  <si>
    <t>10.157.132.0/26</t>
  </si>
  <si>
    <t>10.157.132.1</t>
  </si>
  <si>
    <t>10.157.132.128/26</t>
  </si>
  <si>
    <t>10.157.132.129</t>
  </si>
  <si>
    <t>10.157.132.192/26</t>
  </si>
  <si>
    <t>10.157.132.193</t>
  </si>
  <si>
    <t>10.157.132.64/26</t>
  </si>
  <si>
    <t>10.157.132.65</t>
  </si>
  <si>
    <t>10.157.133.0/26</t>
  </si>
  <si>
    <t>10.157.133.1</t>
  </si>
  <si>
    <t>10.157.133.128/26</t>
  </si>
  <si>
    <t>10.157.133.129</t>
  </si>
  <si>
    <t>10.157.133.192/26</t>
  </si>
  <si>
    <t>10.157.133.193</t>
  </si>
  <si>
    <t>10.157.133.64/26</t>
  </si>
  <si>
    <t>10.157.133.65</t>
  </si>
  <si>
    <t>10.157.134.0/26</t>
  </si>
  <si>
    <t>10.157.134.1</t>
  </si>
  <si>
    <t>10.157.135.0/25</t>
  </si>
  <si>
    <t>10.157.135.1</t>
  </si>
  <si>
    <t>10.157.135.192/26</t>
  </si>
  <si>
    <t>10.157.135.193</t>
  </si>
  <si>
    <t>10.157.16.0/24</t>
  </si>
  <si>
    <t>10.157.16.1</t>
  </si>
  <si>
    <t>10.157.160.0/26</t>
  </si>
  <si>
    <t>10.157.160.1</t>
  </si>
  <si>
    <t>10.157.160.128/26</t>
  </si>
  <si>
    <t>10.157.160.129</t>
  </si>
  <si>
    <t>10.157.160.192/26</t>
  </si>
  <si>
    <t>10.157.160.193</t>
  </si>
  <si>
    <t>10.157.160.64/26</t>
  </si>
  <si>
    <t>10.157.160.65</t>
  </si>
  <si>
    <t>10.157.161.0/26</t>
  </si>
  <si>
    <t>10.157.161.1</t>
  </si>
  <si>
    <t>10.157.161.128/26</t>
  </si>
  <si>
    <t>10.157.161.129</t>
  </si>
  <si>
    <t>10.157.161.64/26</t>
  </si>
  <si>
    <t>10.157.161.65</t>
  </si>
  <si>
    <t>10.157.17.0/24</t>
  </si>
  <si>
    <t>10.157.17.1</t>
  </si>
  <si>
    <t>10.157.18.0/24</t>
  </si>
  <si>
    <t>10.157.18.1</t>
  </si>
  <si>
    <t>10.157.192.0/24</t>
  </si>
  <si>
    <t>10.157.192.1</t>
  </si>
  <si>
    <t>10.157.193.0/24</t>
  </si>
  <si>
    <t>10.157.193.1</t>
  </si>
  <si>
    <t>10.157.194.0/24</t>
  </si>
  <si>
    <t>10.157.194.1</t>
  </si>
  <si>
    <t>10.157.195.0/24</t>
  </si>
  <si>
    <t>10.157.195.1</t>
  </si>
  <si>
    <t>10.157.196.0/24</t>
  </si>
  <si>
    <t>10.157.196.1</t>
  </si>
  <si>
    <t>10.157.197.0/24</t>
  </si>
  <si>
    <t>10.157.197.1</t>
  </si>
  <si>
    <t>10.157.198.0/24</t>
  </si>
  <si>
    <t>10.157.198.1</t>
  </si>
  <si>
    <t>10.157.20.0/24</t>
  </si>
  <si>
    <t>10.157.20.1</t>
  </si>
  <si>
    <t>10.157.203.0/26</t>
  </si>
  <si>
    <t>10.157.203.1</t>
  </si>
  <si>
    <t>10.157.21.0/24</t>
  </si>
  <si>
    <t>10.157.21.1</t>
  </si>
  <si>
    <t>10.157.22.0/24</t>
  </si>
  <si>
    <t>10.157.22.1</t>
  </si>
  <si>
    <t>10.157.23.0/24</t>
  </si>
  <si>
    <t>10.157.23.1</t>
  </si>
  <si>
    <t>10.157.24.0/24</t>
  </si>
  <si>
    <t>10.157.24.1</t>
  </si>
  <si>
    <t>10.157.28.0/24</t>
  </si>
  <si>
    <t>10.157.28.1</t>
  </si>
  <si>
    <t>10.157.32.0/24</t>
  </si>
  <si>
    <t>10.157.32.1</t>
  </si>
  <si>
    <t>10.157.36.0/24</t>
  </si>
  <si>
    <t>10.157.36.1</t>
  </si>
  <si>
    <t>10.157.4.0/24</t>
  </si>
  <si>
    <t>10.157.4.1</t>
  </si>
  <si>
    <t>10.157.40.0/24</t>
  </si>
  <si>
    <t>10.157.40.1</t>
  </si>
  <si>
    <t>10.157.44.0/24</t>
  </si>
  <si>
    <t>10.157.44.1</t>
  </si>
  <si>
    <t>10.157.48.0/24</t>
  </si>
  <si>
    <t>10.157.48.1</t>
  </si>
  <si>
    <t>10.157.56.0/24</t>
  </si>
  <si>
    <t>10.157.56.1</t>
  </si>
  <si>
    <t>10.157.60.0/24</t>
  </si>
  <si>
    <t>10.157.60.1</t>
  </si>
  <si>
    <t>10.157.64.0/24</t>
  </si>
  <si>
    <t>10.157.64.1</t>
  </si>
  <si>
    <t>10.157.68.0/24</t>
  </si>
  <si>
    <t>10.157.68.1</t>
  </si>
  <si>
    <t>10.157.72.0/24</t>
  </si>
  <si>
    <t>10.157.72.1</t>
  </si>
  <si>
    <t>10.157.76.0/24</t>
  </si>
  <si>
    <t>10.157.76.1</t>
  </si>
  <si>
    <t>10.157.77.0/24</t>
  </si>
  <si>
    <t>networkseg / healthcore / frontend / security-activedirectory</t>
  </si>
  <si>
    <t>10.157.77.1</t>
  </si>
  <si>
    <t>10.157.8.0/24</t>
  </si>
  <si>
    <t>10.157.8.1</t>
  </si>
  <si>
    <t>10.157.80.0/24</t>
  </si>
  <si>
    <t>10.157.80.1</t>
  </si>
  <si>
    <t>10.157.83.0/24</t>
  </si>
  <si>
    <t>10.157.83.1</t>
  </si>
  <si>
    <t>10.157.84.0/24</t>
  </si>
  <si>
    <t>10.157.84.1</t>
  </si>
  <si>
    <t>10.157.85.0/24</t>
  </si>
  <si>
    <t>10.157.85.1</t>
  </si>
  <si>
    <t>10.157.86.0/24</t>
  </si>
  <si>
    <t>10.157.86.1</t>
  </si>
  <si>
    <t>10.157.87.0/24</t>
  </si>
  <si>
    <t>10.157.87.1</t>
  </si>
  <si>
    <t>10.157.88.0/21</t>
  </si>
  <si>
    <t>10.157.88.1</t>
  </si>
  <si>
    <t>10.157.96.0/24</t>
  </si>
  <si>
    <t>10.157.96.1</t>
  </si>
  <si>
    <t>vaash-wdc04 / networkseg / anthem / management / datapower</t>
  </si>
  <si>
    <t>10.158.0.0/24</t>
  </si>
  <si>
    <t>networkseg / anthem / management / datapower</t>
  </si>
  <si>
    <t>10.158.0.1</t>
  </si>
  <si>
    <t>vaash-wdc04 / networkseg / anthem / management / facilities</t>
  </si>
  <si>
    <t>10.158.1.0/24</t>
  </si>
  <si>
    <t>networkseg / anthem / management / facilities</t>
  </si>
  <si>
    <t>10.158.1.1</t>
  </si>
  <si>
    <t>vaash-wdc04 / networkseg / anthem / management / server-oob</t>
  </si>
  <si>
    <t>10.158.10.0/24</t>
  </si>
  <si>
    <t>networkseg / anthem / management / server-oob</t>
  </si>
  <si>
    <t>10.158.10.1</t>
  </si>
  <si>
    <t>vaash-wdc04 / networkseg / anthem / management / storage</t>
  </si>
  <si>
    <t>10.158.11.0/24</t>
  </si>
  <si>
    <t>networkseg / anthem / management / storage</t>
  </si>
  <si>
    <t>10.158.11.1</t>
  </si>
  <si>
    <t>vaash-wdc04 / networkseg / anthem / management / telecom</t>
  </si>
  <si>
    <t>10.158.12.0/24</t>
  </si>
  <si>
    <t>networkseg / anthem / management / telecom</t>
  </si>
  <si>
    <t>10.158.12.1</t>
  </si>
  <si>
    <t>vaash-wdc04 / networkseg / anthem / management / vmware</t>
  </si>
  <si>
    <t>10.158.13.0/24</t>
  </si>
  <si>
    <t>networkseg / anthem / management / vmware</t>
  </si>
  <si>
    <t>10.158.13.1</t>
  </si>
  <si>
    <t>vaash-wdc04 / management / anthem / virtualization / ipstorage</t>
  </si>
  <si>
    <t>10.158.14.0/24</t>
  </si>
  <si>
    <t>management / anthem / virtualization / ipstorage</t>
  </si>
  <si>
    <t>10.158.14.1</t>
  </si>
  <si>
    <t>vaash-wdc04 / management / anthem / virtualization / hypervisor</t>
  </si>
  <si>
    <t>10.158.15.0/24</t>
  </si>
  <si>
    <t>management / anthem / virtualization / hypervisor</t>
  </si>
  <si>
    <t>10.158.15.1</t>
  </si>
  <si>
    <t>vaash-wdc04 / networkseg / anthem / nsx / vsan</t>
  </si>
  <si>
    <t>10.158.16.0/24</t>
  </si>
  <si>
    <t>networkseg / anthem / nsx / vsan</t>
  </si>
  <si>
    <t>10.158.16.1</t>
  </si>
  <si>
    <t>vaash-wdc04 / networkseg / anthem / nsx / vtep</t>
  </si>
  <si>
    <t>10.158.17.0/24</t>
  </si>
  <si>
    <t>networkseg / anthem / nsx / vtep</t>
  </si>
  <si>
    <t>10.158.17.1</t>
  </si>
  <si>
    <t>vaash-wdc04 / networkseg / anthem / nsx / vtep-edge</t>
  </si>
  <si>
    <t>10.158.18.0/24</t>
  </si>
  <si>
    <t>networkseg / anthem / nsx / vtep-edge</t>
  </si>
  <si>
    <t>10.158.18.1</t>
  </si>
  <si>
    <t>vaash-wdc04 / networkseg / anthem / nsx / vtep-host</t>
  </si>
  <si>
    <t>10.158.19.0/24</t>
  </si>
  <si>
    <t>networkseg / anthem / nsx / vtep-host</t>
  </si>
  <si>
    <t>10.158.19.1</t>
  </si>
  <si>
    <t>vaash-wdc04 / networkseg / anthem / monitoring /  dcmn</t>
  </si>
  <si>
    <t>10.158.196.0/24</t>
  </si>
  <si>
    <t>networkseg / anthem / monitoring /  dcnm</t>
  </si>
  <si>
    <t>10.158.196.1</t>
  </si>
  <si>
    <t>vaash-wdc04 / networkseg / anthem / management / firewalls</t>
  </si>
  <si>
    <t>10.158.2.0/24</t>
  </si>
  <si>
    <t>networkseg / anthem / management / firewalls</t>
  </si>
  <si>
    <t>10.158.2.1</t>
  </si>
  <si>
    <t>vaash-wdc04 / networkseg / anthem / vmware / vmotion</t>
  </si>
  <si>
    <t>10.158.20.0/22</t>
  </si>
  <si>
    <t>networkseg / anthem / vmware / vmotion</t>
  </si>
  <si>
    <t>10.158.20.1</t>
  </si>
  <si>
    <t>vaash-wdc04 / NetworkSeg / Anthem / Management / Oracle</t>
  </si>
  <si>
    <t>10.158.24.0/22</t>
  </si>
  <si>
    <t>networkseg / anthem / management / oracle</t>
  </si>
  <si>
    <t>10.158.24.1</t>
  </si>
  <si>
    <t>vaash-wdc04 / networkseg / caremore / management / rubrick</t>
  </si>
  <si>
    <t>10.158.28.0/23</t>
  </si>
  <si>
    <t>networkseg / caremore / management / rubrik</t>
  </si>
  <si>
    <t>10.158.28.1</t>
  </si>
  <si>
    <t>vaash-wdc04 / networkseg / anthem / management / hadoop</t>
  </si>
  <si>
    <t>10.158.3.0/24</t>
  </si>
  <si>
    <t>networkseg / anthem / management / hadoop</t>
  </si>
  <si>
    <t>10.158.3.1</t>
  </si>
  <si>
    <t>vaash-wdc04 / networkseg / caremore / replication / backup</t>
  </si>
  <si>
    <t>10.158.30.0/23</t>
  </si>
  <si>
    <t>networkseg / caremore / replication / backup</t>
  </si>
  <si>
    <t>10.158.30.1</t>
  </si>
  <si>
    <t>vaash-wdc04 / networkseg / anthem / replication / vsphere</t>
  </si>
  <si>
    <t>10.158.32.0/22</t>
  </si>
  <si>
    <t>networkseg / anthem / replication / vsphere</t>
  </si>
  <si>
    <t>10.158.32.1</t>
  </si>
  <si>
    <t>vaash-wdc04 / networkseg / anthem / replication / database</t>
  </si>
  <si>
    <t>10.158.36.0/26</t>
  </si>
  <si>
    <t>networkseg / anthem / replication / database</t>
  </si>
  <si>
    <t>10.158.36.1</t>
  </si>
  <si>
    <t>vaash-wdc04 / networkseg / anthem / replication / fcip_b</t>
  </si>
  <si>
    <t>10.158.36.128/26</t>
  </si>
  <si>
    <t>networkseg / anthem / replication / fcip_b</t>
  </si>
  <si>
    <t>10.158.36.129</t>
  </si>
  <si>
    <t>vaash-wdc04 / networkseg / anthem / replication / mainframe_nic1</t>
  </si>
  <si>
    <t>10.158.36.192/26</t>
  </si>
  <si>
    <t>networkseg / anthem / replication / mainframe_nic1</t>
  </si>
  <si>
    <t>10.158.36.193</t>
  </si>
  <si>
    <t>vaash-wdc04 / networkseg / anthem / replication / fcip_a</t>
  </si>
  <si>
    <t>10.158.36.64/26</t>
  </si>
  <si>
    <t>networkseg / anthem / replication / fcip_a</t>
  </si>
  <si>
    <t>10.158.36.65</t>
  </si>
  <si>
    <t>vaash-wdc04 / networkseg / anthem / replication / mainframe_nic2</t>
  </si>
  <si>
    <t>10.158.37.0/26</t>
  </si>
  <si>
    <t>networkseg / anthem / replication / mainframe_nic2</t>
  </si>
  <si>
    <t>10.158.37.1</t>
  </si>
  <si>
    <t>vaash-wdc04 / networkseg / anthem / replication / mainframe_nic4</t>
  </si>
  <si>
    <t>10.158.37.128/26</t>
  </si>
  <si>
    <t>networkseg / anthem / replication / mainframe_nic4</t>
  </si>
  <si>
    <t>10.158.37.129</t>
  </si>
  <si>
    <t>vaash-wdc04 / networkseg / anthem / replication / netapp</t>
  </si>
  <si>
    <t>10.158.37.192/26</t>
  </si>
  <si>
    <t>networkseg / anthem / replication / netapp</t>
  </si>
  <si>
    <t>10.158.37.193</t>
  </si>
  <si>
    <t>vaash-wdc04 / networkseg / anthem / replication / mainframe_nic3</t>
  </si>
  <si>
    <t>10.158.37.64/26</t>
  </si>
  <si>
    <t>networkseg / anthem / replication / mainframe_nic3</t>
  </si>
  <si>
    <t>10.158.37.65</t>
  </si>
  <si>
    <t>vaash-wdc04 / networkseg / anthem / replication / backup</t>
  </si>
  <si>
    <t>10.158.38.0/26</t>
  </si>
  <si>
    <t>networkseg / anthem / replication / backup</t>
  </si>
  <si>
    <t>10.158.38.1</t>
  </si>
  <si>
    <t>vaash-wdc04	networkseg / anthem / replication / database</t>
  </si>
  <si>
    <t>10.158.38.128/26</t>
  </si>
  <si>
    <t>10.158.38.129</t>
  </si>
  <si>
    <t>vaash-wdc04 / networkseg / caremore / replication / epic</t>
  </si>
  <si>
    <t>10.158.38.64/26</t>
  </si>
  <si>
    <t>networkseg / caremore / replication / epic</t>
  </si>
  <si>
    <t>10.158.38.65</t>
  </si>
  <si>
    <t>vaash-wdc04 / networkseg / anthem / management / ise</t>
  </si>
  <si>
    <t>10.158.4.0/24</t>
  </si>
  <si>
    <t>networkseg / anthem / management / ise</t>
  </si>
  <si>
    <t>10.158.4.1</t>
  </si>
  <si>
    <t>vaash-wdc04 / networkseg / anthem / backup / baas (vcs via replication vrf)</t>
  </si>
  <si>
    <t>10.158.40.0/22</t>
  </si>
  <si>
    <t>networkseg / anthem / backup / baas</t>
  </si>
  <si>
    <t>10.158.40.1</t>
  </si>
  <si>
    <t>10.158.44.0/24</t>
  </si>
  <si>
    <t>10.158.44.1</t>
  </si>
  <si>
    <t>10.158.45.0/24</t>
  </si>
  <si>
    <t>10.158.45.1</t>
  </si>
  <si>
    <t>10.158.46.0/24</t>
  </si>
  <si>
    <t>10.158.46.1</t>
  </si>
  <si>
    <t>10.158.47.0/24</t>
  </si>
  <si>
    <t>10.158.47.1</t>
  </si>
  <si>
    <t>vaash-wdc04 / networkseg / anthem / management / rubrick</t>
  </si>
  <si>
    <t>10.158.48.0/21</t>
  </si>
  <si>
    <t>networkseg / anthem / management / rubrik</t>
  </si>
  <si>
    <t>10.158.48.1</t>
  </si>
  <si>
    <t>vaash-wdc04 / networkseg / anthem / management / loadbalancer</t>
  </si>
  <si>
    <t>10.158.5.0/24</t>
  </si>
  <si>
    <t>networkseg / anthem / management / loadbalancer</t>
  </si>
  <si>
    <t>10.158.5.1</t>
  </si>
  <si>
    <t>10.158.56.0/21</t>
  </si>
  <si>
    <t>10.158.56.1</t>
  </si>
  <si>
    <t>vaash-wdc04 / networkseg / anthem / management / mainframe</t>
  </si>
  <si>
    <t>10.158.6.0/24</t>
  </si>
  <si>
    <t>networkseg / anthem / management / mainframe</t>
  </si>
  <si>
    <t>10.158.6.1</t>
  </si>
  <si>
    <t>vaash-wdc04 / networkseg / anthem / private_nonrouted / general</t>
  </si>
  <si>
    <t>10.158.64.0/24</t>
  </si>
  <si>
    <t>10.158.64.1</t>
  </si>
  <si>
    <t>vaash-wdc04 / networkseg / anthem / private_nonrouted / oracle</t>
  </si>
  <si>
    <t>10.158.68.0/22</t>
  </si>
  <si>
    <t>networkseg / anthem / private_nonrouted / oracle</t>
  </si>
  <si>
    <t>10.158.68.1</t>
  </si>
  <si>
    <t>vaash-wdc04 / networkseg / anthem / management / network</t>
  </si>
  <si>
    <t>10.158.7.0/24</t>
  </si>
  <si>
    <t>networkseg / anthem / management / network</t>
  </si>
  <si>
    <t>10.158.7.1</t>
  </si>
  <si>
    <t>10.158.8.0/24</t>
  </si>
  <si>
    <t>10.158.8.1</t>
  </si>
  <si>
    <t>vaash-wdc04 / networkseg / anthem / management / security</t>
  </si>
  <si>
    <t>10.158.9.0/24</t>
  </si>
  <si>
    <t>networkseg / anthem / management / security</t>
  </si>
  <si>
    <t>10.158.9.1</t>
  </si>
  <si>
    <t>vaash-bmaas / networkseg / anthem / ddi / internal</t>
  </si>
  <si>
    <t>10.16.0.0/24</t>
  </si>
  <si>
    <t>10.16.0.1</t>
  </si>
  <si>
    <t>vaash-bmaas / appseg / anthem / frontend / general</t>
  </si>
  <si>
    <t>10.16.12.0/24</t>
  </si>
  <si>
    <t>10.16.12.1</t>
  </si>
  <si>
    <t>vaash-bmaas-lab / networkseg / anthem / ddi / internal</t>
  </si>
  <si>
    <t>10.16.128.0/24</t>
  </si>
  <si>
    <t>10.16.128.1</t>
  </si>
  <si>
    <t>vaash-bmaas-lab / appseg / anthem / backend / general</t>
  </si>
  <si>
    <t>10.16.132.0/24</t>
  </si>
  <si>
    <t>10.16.132.1</t>
  </si>
  <si>
    <t>vaash-bmaas-lab / appseg / anthem / database / general</t>
  </si>
  <si>
    <t>10.16.136.0/24</t>
  </si>
  <si>
    <t>10.16.136.1</t>
  </si>
  <si>
    <t>10.16.140.0/24</t>
  </si>
  <si>
    <t>10.16.140.1</t>
  </si>
  <si>
    <t>vaash-bmaas-lab / appseg / anthem / mid-tier / general</t>
  </si>
  <si>
    <t>10.16.144.0/24</t>
  </si>
  <si>
    <t>10.16.144.1</t>
  </si>
  <si>
    <t>vaash-bmaas-lab / networkseg / anthem / egress / telecom</t>
  </si>
  <si>
    <t>10.16.150.0/24</t>
  </si>
  <si>
    <t>10.16.150.1</t>
  </si>
  <si>
    <t>vaash-bmaas-lab / appseg / anthem / legacy / non-loadbalancer</t>
  </si>
  <si>
    <t>10.16.152.0/24</t>
  </si>
  <si>
    <t>10.16.152.1</t>
  </si>
  <si>
    <t>vaash-bmaas-lab / appseg / anthem / baremetal / kafka</t>
  </si>
  <si>
    <t>10.16.154.0/24</t>
  </si>
  <si>
    <t>10.16.154.1</t>
  </si>
  <si>
    <t>vaash-bmass-lab / appseg / anthem / security / cyberark</t>
  </si>
  <si>
    <t>10.16.156.0/24</t>
  </si>
  <si>
    <t>10.16.156.1</t>
  </si>
  <si>
    <t>vaash-bmaas / appseg / anthem / mid-tier / general</t>
  </si>
  <si>
    <t>10.16.16.0/24</t>
  </si>
  <si>
    <t>10.16.16.1</t>
  </si>
  <si>
    <t>vaash-bmaas / networkseg / anthem / egress / telecom</t>
  </si>
  <si>
    <t>10.16.22.0/24</t>
  </si>
  <si>
    <t>10.16.22.1</t>
  </si>
  <si>
    <t>vaash-bmaas / appseg / anthem / baremetal / general</t>
  </si>
  <si>
    <t>10.16.23.0/24</t>
  </si>
  <si>
    <t>vaash-bmaas-ibm</t>
  </si>
  <si>
    <t>10.16.23.1</t>
  </si>
  <si>
    <t>vaash-bmaas / appseg / anthem / legacy / non-loadbalancer</t>
  </si>
  <si>
    <t>10.16.24.0/24</t>
  </si>
  <si>
    <t>10.16.24.1</t>
  </si>
  <si>
    <t>vaash-bmaas / appseg / anthem / baremetal / kafka</t>
  </si>
  <si>
    <t>10.16.26.0/24</t>
  </si>
  <si>
    <t>10.16.26.1</t>
  </si>
  <si>
    <t>vaash-bmass / appseg / anthem / security / cyberark</t>
  </si>
  <si>
    <t>10.16.28.0/24</t>
  </si>
  <si>
    <t>10.16.28.1</t>
  </si>
  <si>
    <t>vaash-bmaas / appseg / anthem / backend / general</t>
  </si>
  <si>
    <t>10.16.4.0/24</t>
  </si>
  <si>
    <t>10.16.4.1</t>
  </si>
  <si>
    <t>vaash-bmaas / appseg / anthem / database / general</t>
  </si>
  <si>
    <t>10.16.8.0/24</t>
  </si>
  <si>
    <t>10.16.8.1</t>
  </si>
  <si>
    <t>10.161.0.0/22</t>
  </si>
  <si>
    <t>appseg / healthcore / frontend / general</t>
  </si>
  <si>
    <t>10.161.0.1</t>
  </si>
  <si>
    <t>vaash-vcs-lab / appseg / healthcore / baremetal / general</t>
  </si>
  <si>
    <t>10.161.12.0/22</t>
  </si>
  <si>
    <t>appseg / healthcore / baremetal / general</t>
  </si>
  <si>
    <t>10.161.12.1</t>
  </si>
  <si>
    <t>vaash-vcs / appseg / healthcore / frontend / general</t>
  </si>
  <si>
    <t>10.161.128.0/22</t>
  </si>
  <si>
    <t>10.161.128.1</t>
  </si>
  <si>
    <t>vaash-vcs / appseg / healthcore / mid-tier / general</t>
  </si>
  <si>
    <t>10.161.132.0/22</t>
  </si>
  <si>
    <t>appseg / healthcore / mid-tier / general</t>
  </si>
  <si>
    <t>10.161.132.1</t>
  </si>
  <si>
    <t>vaash-vcs / appseg / healthcore / backend / general</t>
  </si>
  <si>
    <t>10.161.136.0/22</t>
  </si>
  <si>
    <t>10.161.136.1</t>
  </si>
  <si>
    <t>vaash-vcs / appseg / healthcore / baremetal / general</t>
  </si>
  <si>
    <t>10.161.140.0/22</t>
  </si>
  <si>
    <t>10.161.140.1</t>
  </si>
  <si>
    <t>Citrix PVS</t>
  </si>
  <si>
    <t>10.161.144.0/22</t>
  </si>
  <si>
    <t>appseg / healthcore / citrix / general</t>
  </si>
  <si>
    <t>10.161.144.1</t>
  </si>
  <si>
    <t>10.161.16.0/22</t>
  </si>
  <si>
    <t>10.161.16.1</t>
  </si>
  <si>
    <t>vaash-vcs-lab / appseg / healthcore / mid-tier / general</t>
  </si>
  <si>
    <t>10.161.4.0/22</t>
  </si>
  <si>
    <t>10.161.4.1</t>
  </si>
  <si>
    <t>vaash-vcs-lab / appseg / healthcore / backend / general</t>
  </si>
  <si>
    <t>10.161.8.0/22</t>
  </si>
  <si>
    <t>10.161.8.1</t>
  </si>
  <si>
    <t>vaash-vcs-lab / AppSeg / DBG-Meridian / BackEnd / General</t>
  </si>
  <si>
    <t>10.165.0.0/24</t>
  </si>
  <si>
    <t>appseg / dbg-meridian / backend / general</t>
  </si>
  <si>
    <t>10.165.0.1</t>
  </si>
  <si>
    <t>vaash-vcs-lab / AppSeg / DBG-Meridian / Database / General</t>
  </si>
  <si>
    <t>10.165.1.0/24</t>
  </si>
  <si>
    <t>appseg / dbg-meridian / database / general</t>
  </si>
  <si>
    <t>10.165.1.1</t>
  </si>
  <si>
    <t>vaash-vcs / AppSeg / DBG-Meridian / BackEnd / General</t>
  </si>
  <si>
    <t>10.165.16.0/24</t>
  </si>
  <si>
    <t>10.165.16.1</t>
  </si>
  <si>
    <t>azkyn-east / AppSeg / DBG-Meridian / Database / General</t>
  </si>
  <si>
    <t>10.165.17.0/24</t>
  </si>
  <si>
    <t>10.165.17.1</t>
  </si>
  <si>
    <t>vaash-vcs / AppSeg / DBG-Meridian / FrontEnd / General</t>
  </si>
  <si>
    <t>10.165.18.0/24</t>
  </si>
  <si>
    <t>appseg / dbg-meridian / frontend / general</t>
  </si>
  <si>
    <t>10.165.18.1</t>
  </si>
  <si>
    <t>vaash-vcs / AppSeg / DBG-Meridian / Mid-Tier / General</t>
  </si>
  <si>
    <t>10.165.19.0/24</t>
  </si>
  <si>
    <t>appseg / dbg-meridian / mid-tier / general</t>
  </si>
  <si>
    <t>10.165.19.1</t>
  </si>
  <si>
    <t>vaash-vcs-lab / AppSeg / DBG-Meridian / FrontEnd / General</t>
  </si>
  <si>
    <t>10.165.2.0/24</t>
  </si>
  <si>
    <t>10.165.2.1</t>
  </si>
  <si>
    <t>vaash-vcs / AppSeg / DBG-Meridian / LoadBalancer / NOSNAT</t>
  </si>
  <si>
    <t>10.165.20.0/24</t>
  </si>
  <si>
    <t>appseg / dbg-meridian / loadbalancer / nosnat</t>
  </si>
  <si>
    <t>10.165.20.1</t>
  </si>
  <si>
    <t>vaash-vcs / appseg / dbg-meridian / legacy / non-loadbalancer</t>
  </si>
  <si>
    <t>10.165.21.0/24</t>
  </si>
  <si>
    <t>appseg / dbg-meridian / legacy / non-loadbalancer</t>
  </si>
  <si>
    <t>10.165.21.1</t>
  </si>
  <si>
    <t>vaash-vcs-lab / AppSeg / DBG-Meridian / Mid-Tier / General</t>
  </si>
  <si>
    <t>10.165.3.0/24</t>
  </si>
  <si>
    <t>10.165.3.1</t>
  </si>
  <si>
    <t>vaash-vcs-lab / AppSeg / DBG-Meridian / LoadBalancer / NOSNAT</t>
  </si>
  <si>
    <t>10.165.4.0/24</t>
  </si>
  <si>
    <t>10.165.4.1</t>
  </si>
  <si>
    <t>vaash-vcs-lab / appseg / dbg-meridian / legacy / non-loadbalancer</t>
  </si>
  <si>
    <t>10.165.5.0/24</t>
  </si>
  <si>
    <t>10.165.5.1</t>
  </si>
  <si>
    <t>vaash-bmaas / networkseg / caremore / ddi / internal</t>
  </si>
  <si>
    <t>10.17.0.0/24</t>
  </si>
  <si>
    <t>10.17.0.1</t>
  </si>
  <si>
    <t>vaash-bmaas / appseg / caremore / frontend / general</t>
  </si>
  <si>
    <t>10.17.12.0/24</t>
  </si>
  <si>
    <t>10.17.12.1</t>
  </si>
  <si>
    <t>vaash-bmaas-lab / networkseg / caremore / ddi / internal</t>
  </si>
  <si>
    <t>10.17.128.0/24</t>
  </si>
  <si>
    <t>10.17.128.1</t>
  </si>
  <si>
    <t>vaash-bmaas-lab / appseg / caremore / backend / general</t>
  </si>
  <si>
    <t>10.17.132.0/24</t>
  </si>
  <si>
    <t>10.17.132.1</t>
  </si>
  <si>
    <t>vaash-bmaas-lab / appseg / caremore / database / general</t>
  </si>
  <si>
    <t>10.17.136.0/24</t>
  </si>
  <si>
    <t>10.17.136.1</t>
  </si>
  <si>
    <t>vaash-bmaas-lab / appseg / caremore / frontend / general</t>
  </si>
  <si>
    <t>10.17.140.0/24</t>
  </si>
  <si>
    <t>10.17.140.1</t>
  </si>
  <si>
    <t>vaash-bmaas-lab / appseg / caremore / mid-tier / general</t>
  </si>
  <si>
    <t>10.17.144.0/24</t>
  </si>
  <si>
    <t>10.17.144.1</t>
  </si>
  <si>
    <t>vaash-bmaas-lab / networkseg / caremore / egress / telecom</t>
  </si>
  <si>
    <t>10.17.150.0/24</t>
  </si>
  <si>
    <t>10.17.150.1</t>
  </si>
  <si>
    <t>vaash-bmaas / appseg / caremore / mid-tier / general</t>
  </si>
  <si>
    <t>10.17.16.0/24</t>
  </si>
  <si>
    <t>10.17.16.1</t>
  </si>
  <si>
    <t>vaash-bmaas / networkseg / caremore / egress / telecom</t>
  </si>
  <si>
    <t>10.17.22.0/24</t>
  </si>
  <si>
    <t>10.17.22.1</t>
  </si>
  <si>
    <t>vaash-bmaas / appseg / caremore / backend / general</t>
  </si>
  <si>
    <t>10.17.4.0/24</t>
  </si>
  <si>
    <t>10.17.4.1</t>
  </si>
  <si>
    <t>vaash-bmaas / appseg / caremore / database / general</t>
  </si>
  <si>
    <t>10.17.8.0/24</t>
  </si>
  <si>
    <t>10.17.8.1</t>
  </si>
  <si>
    <t>Firewall Management Subnet</t>
  </si>
  <si>
    <t>10.170.48.0/27</t>
  </si>
  <si>
    <t>multi</t>
  </si>
  <si>
    <t>10.170.48.1</t>
  </si>
  <si>
    <t>10.170.48.128/27</t>
  </si>
  <si>
    <t>10.170.48.129</t>
  </si>
  <si>
    <t>10.170.48.160/27</t>
  </si>
  <si>
    <t>10.170.48.161</t>
  </si>
  <si>
    <t>10.170.48.192/27</t>
  </si>
  <si>
    <t>10.170.48.193</t>
  </si>
  <si>
    <t>10.170.48.224/27</t>
  </si>
  <si>
    <t>10.170.48.225</t>
  </si>
  <si>
    <t>10.170.48.32/27</t>
  </si>
  <si>
    <t>10.170.48.33</t>
  </si>
  <si>
    <t>10.170.48.64/27</t>
  </si>
  <si>
    <t>10.170.48.65</t>
  </si>
  <si>
    <t>10.170.48.96/27</t>
  </si>
  <si>
    <t>10.170.48.97</t>
  </si>
  <si>
    <t>vaash-wdc04-shared / networkseg / shared / ddi / internal</t>
  </si>
  <si>
    <t>10.173.0.0/24</t>
  </si>
  <si>
    <t>networkseg / shared / ddi / internal</t>
  </si>
  <si>
    <t>10.173.0.1</t>
  </si>
  <si>
    <t>10.173.128.0/24</t>
  </si>
  <si>
    <t>10.173.128.1</t>
  </si>
  <si>
    <t>eh-eastus-avs-prod-04</t>
  </si>
  <si>
    <t>10.174.0.0/22</t>
  </si>
  <si>
    <t>10.174.0.1</t>
  </si>
  <si>
    <t>eh-eastus-avs-nonprod-06</t>
  </si>
  <si>
    <t>10.174.12.0/22</t>
  </si>
  <si>
    <t>10.174.12.1</t>
  </si>
  <si>
    <t>eh-eastus-avs-non-prod-rn-av64net</t>
  </si>
  <si>
    <t>10.174.128.0/23</t>
  </si>
  <si>
    <t>10.174.128.1</t>
  </si>
  <si>
    <t>eh-eastus-avs-nonprod-03-av64net</t>
  </si>
  <si>
    <t>10.174.130.0/23</t>
  </si>
  <si>
    <t>10.174.130.1</t>
  </si>
  <si>
    <t>eh-eastus-avs-nonprod-04-av64net</t>
  </si>
  <si>
    <t>10.174.132.0/23</t>
  </si>
  <si>
    <t>10.174.132.1</t>
  </si>
  <si>
    <t>eh-eastus-avs-prod-04-av64net</t>
  </si>
  <si>
    <t>10.174.134.0/23</t>
  </si>
  <si>
    <t>10.174.134.1</t>
  </si>
  <si>
    <t>eh-eastus-avs-prod-05-av64net</t>
  </si>
  <si>
    <t>10.174.136.0/23</t>
  </si>
  <si>
    <t>10.174.136.1</t>
  </si>
  <si>
    <t>eh-eastus-avs-prod-13-av64net</t>
  </si>
  <si>
    <t>10.174.138.0/23</t>
  </si>
  <si>
    <t>10.174.138.1</t>
  </si>
  <si>
    <t>eh-eastus-avs-prod-14-av64net</t>
  </si>
  <si>
    <t>10.174.140.0/23</t>
  </si>
  <si>
    <t>10.174.140.1</t>
  </si>
  <si>
    <t>gbd-east-avs-nonprod-01-av64net</t>
  </si>
  <si>
    <t>10.174.142.0/23</t>
  </si>
  <si>
    <t>10.174.142.1</t>
  </si>
  <si>
    <t>eh-eastus-avs-services-rn-av64net</t>
  </si>
  <si>
    <t>10.174.144.0/23</t>
  </si>
  <si>
    <t>10.174.144.1</t>
  </si>
  <si>
    <t>eh-eastus-avs-nonprod-05-av64net</t>
  </si>
  <si>
    <t>10.174.146.0/23</t>
  </si>
  <si>
    <t>10.174.146.1</t>
  </si>
  <si>
    <t>cm-eastus-avs-prod-01-av64net</t>
  </si>
  <si>
    <t>10.174.148.0/23</t>
  </si>
  <si>
    <t>10.174.148.1</t>
  </si>
  <si>
    <t>10.174.150.0/23</t>
  </si>
  <si>
    <t>10.174.150.1</t>
  </si>
  <si>
    <t>eh-eastus-avs-nonprod-07-av64net</t>
  </si>
  <si>
    <t>10.174.152.0/23</t>
  </si>
  <si>
    <t>10.174.152.1</t>
  </si>
  <si>
    <t>eh-eastus-avs-prod-16</t>
  </si>
  <si>
    <t>10.174.156.0/23</t>
  </si>
  <si>
    <t>10.174.156.1</t>
  </si>
  <si>
    <t>eh-eastus-avs-prod-17</t>
  </si>
  <si>
    <t>10.174.158.0/23</t>
  </si>
  <si>
    <t>10.174.158.1</t>
  </si>
  <si>
    <t>eh-eastus-avs-nonprod-07</t>
  </si>
  <si>
    <t>10.174.16.0/22</t>
  </si>
  <si>
    <t>10.174.16.1</t>
  </si>
  <si>
    <t>eh-eastus-avs-prod-04-zerto-vranet</t>
  </si>
  <si>
    <t>10.174.160.0/25</t>
  </si>
  <si>
    <t>10.174.160.1</t>
  </si>
  <si>
    <t>eh-eastus-avs-prod-05-zerto-vranet</t>
  </si>
  <si>
    <t>10.174.160.128/25</t>
  </si>
  <si>
    <t>10.174.160.129</t>
  </si>
  <si>
    <t>eh-eastus-avs-prod-12-zerto-vranet</t>
  </si>
  <si>
    <t>10.174.161.0/25</t>
  </si>
  <si>
    <t>10.174.161.1</t>
  </si>
  <si>
    <t>eh-eastus-avs-prod-13-zerto-vranet</t>
  </si>
  <si>
    <t>10.174.161.128/25</t>
  </si>
  <si>
    <t>10.174.161.129</t>
  </si>
  <si>
    <t>10.174.164.0/25</t>
  </si>
  <si>
    <t>10.174.164.1</t>
  </si>
  <si>
    <t>eh-eastus-avs-nonprod-08-Zerto VRA</t>
  </si>
  <si>
    <t>10.174.164.128/25</t>
  </si>
  <si>
    <t>10.174.164.129</t>
  </si>
  <si>
    <t>eh-eastus-avs-nonprod-08-Rubrik Proxies</t>
  </si>
  <si>
    <t>10.174.178.0/24</t>
  </si>
  <si>
    <t>10.174.178.1</t>
  </si>
  <si>
    <t>azkyn-east / Rubrik Proxies / SDDC25</t>
  </si>
  <si>
    <t>10.174.232.0/25</t>
  </si>
  <si>
    <t>10.174.232.1</t>
  </si>
  <si>
    <t>azkyn-east / Rubrik Proxies / SDDC26</t>
  </si>
  <si>
    <t>10.174.232.128/25</t>
  </si>
  <si>
    <t>10.174.232.129</t>
  </si>
  <si>
    <t>azkyn-east / Rubrik Proxies / SDDC27</t>
  </si>
  <si>
    <t>10.174.233.0/25</t>
  </si>
  <si>
    <t>10.174.233.1</t>
  </si>
  <si>
    <t>azkyn-east / Rubrik Proxies / SDDC28</t>
  </si>
  <si>
    <t>10.174.233.128/25</t>
  </si>
  <si>
    <t>10.174.233.129</t>
  </si>
  <si>
    <t>azkyn-east / Rubrik Proxies / SDDC29</t>
  </si>
  <si>
    <t>10.174.234.0/25</t>
  </si>
  <si>
    <t>10.174.234.1</t>
  </si>
  <si>
    <t>azkyn-east / Rubrik Proxies / SDDC30</t>
  </si>
  <si>
    <t>10.174.234.128/25</t>
  </si>
  <si>
    <t>10.174.234.129</t>
  </si>
  <si>
    <t>azkyn-east / Rubrik Proxies / SDDC31</t>
  </si>
  <si>
    <t>10.174.235.0/25</t>
  </si>
  <si>
    <t>10.174.235.1</t>
  </si>
  <si>
    <t>azkyn-east / Rubrik Proxies / SDDC32</t>
  </si>
  <si>
    <t>10.174.235.128/25</t>
  </si>
  <si>
    <t>10.174.235.129</t>
  </si>
  <si>
    <t>azkyn-east / Rubrik Proxies / SDDC33</t>
  </si>
  <si>
    <t>10.174.236.0/24</t>
  </si>
  <si>
    <t>10.174.236.1</t>
  </si>
  <si>
    <t>azkyn-east / Rubrik Proxies / SDDC34</t>
  </si>
  <si>
    <t>10.174.237.0/24</t>
  </si>
  <si>
    <t>10.174.237.1</t>
  </si>
  <si>
    <t>azkyn-east / Rubrik Proxies / SDDC35</t>
  </si>
  <si>
    <t>10.174.238.0/24</t>
  </si>
  <si>
    <t>10.174.238.1</t>
  </si>
  <si>
    <t>azkyn-east / Rubrik Proxies / SDDC36</t>
  </si>
  <si>
    <t>10.174.239.0/24</t>
  </si>
  <si>
    <t>10.174.239.1</t>
  </si>
  <si>
    <t>10.174.24.0/22</t>
  </si>
  <si>
    <t>10.174.24.1</t>
  </si>
  <si>
    <t>eh-eastus-avs-prod-13-rubrick-proxy-mvc-net</t>
  </si>
  <si>
    <t>10.174.248.0/24</t>
  </si>
  <si>
    <t>10.174.248.1</t>
  </si>
  <si>
    <t>eh-eastus-avs-prod-13-rubrick-proxy-native-net</t>
  </si>
  <si>
    <t>10.174.249.0/24</t>
  </si>
  <si>
    <t>10.174.249.1</t>
  </si>
  <si>
    <t>eh-eastus-avs-prod-12-rubrick-proxy-mvc-net</t>
  </si>
  <si>
    <t>10.174.250.0/24</t>
  </si>
  <si>
    <t>10.174.250.1</t>
  </si>
  <si>
    <t>eh-eastus-avs-prod-12-rubrick-proxy-native-net</t>
  </si>
  <si>
    <t>10.174.251.0/24</t>
  </si>
  <si>
    <t>10.174.251.1</t>
  </si>
  <si>
    <t>cm-eastus-avs-prod-01-rubrick-proxy-mvc-net</t>
  </si>
  <si>
    <t>10.174.253.0/24</t>
  </si>
  <si>
    <t>10.174.253.1</t>
  </si>
  <si>
    <t>gbd-east-avs-prod-01-rubrick-proxy-mvc-net</t>
  </si>
  <si>
    <t>10.174.254.0/24</t>
  </si>
  <si>
    <t>10.174.254.1</t>
  </si>
  <si>
    <t>eh-eastus-avs-prod-11-rubrick-proxy-mvc-net</t>
  </si>
  <si>
    <t>10.174.255.0/24</t>
  </si>
  <si>
    <t>10.174.255.1</t>
  </si>
  <si>
    <t>10.174.28.0/22</t>
  </si>
  <si>
    <t>10.174.28.1</t>
  </si>
  <si>
    <t>eh-eastus-avs-prod-18</t>
  </si>
  <si>
    <t>10.174.32.0/22</t>
  </si>
  <si>
    <t>10.174.32.1</t>
  </si>
  <si>
    <t>eh-eastus-avs-nonprod-08-SDDC Base</t>
  </si>
  <si>
    <t>10.174.36.0/22</t>
  </si>
  <si>
    <t>10.174.36.1</t>
  </si>
  <si>
    <t>eh-eastus-avs-prod-05</t>
  </si>
  <si>
    <t>10.174.4.0/22</t>
  </si>
  <si>
    <t>10.174.4.1</t>
  </si>
  <si>
    <t>eh-ocp-prod-worker-1</t>
  </si>
  <si>
    <t>10.174.54.0/23</t>
  </si>
  <si>
    <t>appseg / anthem / paas / worker</t>
  </si>
  <si>
    <t>10.174.54.1</t>
  </si>
  <si>
    <t>eh-eastus-avs-nonprod-08-SDDC AV64Nets</t>
  </si>
  <si>
    <t>10.174.66.0/23</t>
  </si>
  <si>
    <t>10.174.66.1</t>
  </si>
  <si>
    <t>eh-eastus-avs-prod-14</t>
  </si>
  <si>
    <t>10.174.8.0/22</t>
  </si>
  <si>
    <t>10.174.8.1</t>
  </si>
  <si>
    <t>Healthcore-northcentral-avs-dr - SDDC</t>
  </si>
  <si>
    <t>10.175.0.0/22</t>
  </si>
  <si>
    <t>10.175.0.1</t>
  </si>
  <si>
    <t>eh-northcentral-avs-nonprod-01-av64net</t>
  </si>
  <si>
    <t>10.175.128.0/23</t>
  </si>
  <si>
    <t>10.175.128.1</t>
  </si>
  <si>
    <t>eh-northcentral-avs-prod-01-av64net</t>
  </si>
  <si>
    <t>10.175.130.0/23</t>
  </si>
  <si>
    <t>10.175.130.1</t>
  </si>
  <si>
    <t>eh-northcentral-avs-services-01-av64net</t>
  </si>
  <si>
    <t>10.175.132.0/23</t>
  </si>
  <si>
    <t>10.175.132.1</t>
  </si>
  <si>
    <t>healthcore-northcentral-avs-dr -av64net</t>
  </si>
  <si>
    <t>10.175.134.0/23</t>
  </si>
  <si>
    <t>10.175.134.1</t>
  </si>
  <si>
    <t>eh-northcentral-avs-services-01-zerto</t>
  </si>
  <si>
    <t>10.175.160.0/25</t>
  </si>
  <si>
    <t>10.175.160.1</t>
  </si>
  <si>
    <t>vaash-bmaas / appseg / healthcore / baremetal / general</t>
  </si>
  <si>
    <t>10.18.0.0/22</t>
  </si>
  <si>
    <t>10.18.0.1</t>
  </si>
  <si>
    <t>vaash-bmaas-lab / appseg / healthcore / baremetal / general</t>
  </si>
  <si>
    <t>10.18.16.0/22</t>
  </si>
  <si>
    <t>10.18.16.1</t>
  </si>
  <si>
    <t>appseg / GBD / database / general</t>
  </si>
  <si>
    <t>10.18.20.0/24</t>
  </si>
  <si>
    <t>appseg / gbd / database / general</t>
  </si>
  <si>
    <t>10.18.20.1</t>
  </si>
  <si>
    <t>10.18.4.0/24</t>
  </si>
  <si>
    <t>10.18.4.1</t>
  </si>
  <si>
    <t>eh-east-avs-nonprod-05</t>
  </si>
  <si>
    <t>10.180.32.0/22</t>
  </si>
  <si>
    <t>aws</t>
  </si>
  <si>
    <t>10.180.32.1</t>
  </si>
  <si>
    <t>eh-east-avs-nonprod-06</t>
  </si>
  <si>
    <t>10.180.36.0/22</t>
  </si>
  <si>
    <t>10.180.36.1</t>
  </si>
  <si>
    <t>Test Range for Devid Green</t>
  </si>
  <si>
    <t>10.194.0.0/24</t>
  </si>
  <si>
    <t>10.194.0.1</t>
  </si>
  <si>
    <t>vaash-vcs / networkseg / ibm / backup / tsm-proxy-pod4</t>
  </si>
  <si>
    <t>10.211.182.0/24</t>
  </si>
  <si>
    <t>networkseg / ibm / backup / tsm-proxy-pod4</t>
  </si>
  <si>
    <t>10.211.182.1</t>
  </si>
  <si>
    <t>vaash-vcs / networkseg / ibm / backup / tsm-proxy-pod5</t>
  </si>
  <si>
    <t>10.213.238.0/24</t>
  </si>
  <si>
    <t>networkseg / ibm / backup / tsm-proxy-pod5</t>
  </si>
  <si>
    <t>10.213.238.1</t>
  </si>
  <si>
    <t>IBM Cloud space for the replication traffic</t>
  </si>
  <si>
    <t>10.213.77.0/24</t>
  </si>
  <si>
    <t>10.213.77.1</t>
  </si>
  <si>
    <t>azkyn-east / networkseg / anthem / ddi / internal</t>
  </si>
  <si>
    <t>10.22.0.0/24</t>
  </si>
  <si>
    <t>10.22.0.1</t>
  </si>
  <si>
    <t>akyn-east / appseg / anthem / frontend / general</t>
  </si>
  <si>
    <t>10.22.10.0/24</t>
  </si>
  <si>
    <t>10.22.10.1</t>
  </si>
  <si>
    <t>eh-eastus-avs-services-rn</t>
  </si>
  <si>
    <t>10.22.108.0/24</t>
  </si>
  <si>
    <t>networkseg / anthem / sddc / iscsi</t>
  </si>
  <si>
    <t>10.22.108.1</t>
  </si>
  <si>
    <t>10.22.11.0/24</t>
  </si>
  <si>
    <t>10.22.11.1</t>
  </si>
  <si>
    <t>eh-eastus-avs-prod-11</t>
  </si>
  <si>
    <t>10.22.112.0/24</t>
  </si>
  <si>
    <t>10.22.112.1</t>
  </si>
  <si>
    <t>eh-eastus-avs-prod-12</t>
  </si>
  <si>
    <t>10.22.113.0/24</t>
  </si>
  <si>
    <t>10.22.113.1</t>
  </si>
  <si>
    <t>eh-eastus-avs-prod-13</t>
  </si>
  <si>
    <t>10.22.114.0/24</t>
  </si>
  <si>
    <t>10.22.114.1</t>
  </si>
  <si>
    <t>10.22.115.0/24</t>
  </si>
  <si>
    <t>10.22.115.1</t>
  </si>
  <si>
    <t>eh-eastus-avs-prod-02</t>
  </si>
  <si>
    <t>10.22.116.0/24</t>
  </si>
  <si>
    <t>10.22.116.1</t>
  </si>
  <si>
    <t>eh-eastus-avs-prod-03</t>
  </si>
  <si>
    <t>10.22.117.0/24</t>
  </si>
  <si>
    <t>10.22.117.1</t>
  </si>
  <si>
    <t>10.22.118.0/24</t>
  </si>
  <si>
    <t>10.22.118.1</t>
  </si>
  <si>
    <t>10.22.119.0/24</t>
  </si>
  <si>
    <t>10.22.119.1</t>
  </si>
  <si>
    <t>azkyn-east / appseg / anthem / frontend / general</t>
  </si>
  <si>
    <t>10.22.12.0/24</t>
  </si>
  <si>
    <t>10.22.12.1</t>
  </si>
  <si>
    <t>eh-eastus-avs-prod-15</t>
  </si>
  <si>
    <t>10.22.120.0/24</t>
  </si>
  <si>
    <t>10.22.120.1</t>
  </si>
  <si>
    <t>10.22.121.0/24</t>
  </si>
  <si>
    <t>10.22.121.1</t>
  </si>
  <si>
    <t>10.22.122.0/24</t>
  </si>
  <si>
    <t>10.22.122.1</t>
  </si>
  <si>
    <t>10.22.123.0/24</t>
  </si>
  <si>
    <t>10.22.123.1</t>
  </si>
  <si>
    <t>10.22.128.0/24</t>
  </si>
  <si>
    <t>10.22.128.1</t>
  </si>
  <si>
    <t>10.22.13.0/24</t>
  </si>
  <si>
    <t>10.22.13.1</t>
  </si>
  <si>
    <t>azkyn-east-lab / networkseg / anthem / frontend / security-activedirectory</t>
  </si>
  <si>
    <t>10.22.131.0/24</t>
  </si>
  <si>
    <t>10.22.131.1</t>
  </si>
  <si>
    <t>azkyn-east / appseg / anthem / backend / general</t>
  </si>
  <si>
    <t>10.22.132.0/24</t>
  </si>
  <si>
    <t>10.22.132.1</t>
  </si>
  <si>
    <t>10.22.133.0/24</t>
  </si>
  <si>
    <t>10.22.133.1</t>
  </si>
  <si>
    <t>azkyn-east / appseg / anthem / database / general</t>
  </si>
  <si>
    <t>10.22.136.0/24</t>
  </si>
  <si>
    <t>10.22.136.1</t>
  </si>
  <si>
    <t>10.22.137.0/24</t>
  </si>
  <si>
    <t>10.22.137.1</t>
  </si>
  <si>
    <t>10.22.138.0/24</t>
  </si>
  <si>
    <t>10.22.138.1</t>
  </si>
  <si>
    <t>10.22.14.0/24</t>
  </si>
  <si>
    <t>10.22.14.1</t>
  </si>
  <si>
    <t>10.22.140.0/24</t>
  </si>
  <si>
    <t>10.22.140.1</t>
  </si>
  <si>
    <t>10.22.141.0/24</t>
  </si>
  <si>
    <t>10.22.141.1</t>
  </si>
  <si>
    <t>10.22.142.0/24</t>
  </si>
  <si>
    <t>10.22.142.1</t>
  </si>
  <si>
    <t>10.22.143.0/24</t>
  </si>
  <si>
    <t>10.22.143.1</t>
  </si>
  <si>
    <t>azkyn-east / appseg / anthem / mid-tier / general</t>
  </si>
  <si>
    <t>10.22.144.0/24</t>
  </si>
  <si>
    <t>10.22.144.1</t>
  </si>
  <si>
    <t>10.22.145.0/24</t>
  </si>
  <si>
    <t>10.22.145.1</t>
  </si>
  <si>
    <t>azkyn-east-lab / appseg / anthem / citrix / general</t>
  </si>
  <si>
    <t>10.22.146.0/24</t>
  </si>
  <si>
    <t>10.22.146.1</t>
  </si>
  <si>
    <t>10.22.147.0/24</t>
  </si>
  <si>
    <t>10.22.147.1</t>
  </si>
  <si>
    <t>azkyn-east / appseg / anthem / database / cdp</t>
  </si>
  <si>
    <t>10.22.148.0/24</t>
  </si>
  <si>
    <t>10.22.148.1</t>
  </si>
  <si>
    <t>azkyn-east / appseg / anthem / cdp / general</t>
  </si>
  <si>
    <t>10.22.149.0/24</t>
  </si>
  <si>
    <t>10.22.149.1</t>
  </si>
  <si>
    <t>10.22.15.0/24</t>
  </si>
  <si>
    <t>10.22.15.1</t>
  </si>
  <si>
    <t>azkyn-east / networkseg / anthem / egress / telecom</t>
  </si>
  <si>
    <t>10.22.150.0/24</t>
  </si>
  <si>
    <t>10.22.150.1</t>
  </si>
  <si>
    <t>10.22.151.0/24</t>
  </si>
  <si>
    <t>10.22.151.1</t>
  </si>
  <si>
    <t>10.22.152.0/24</t>
  </si>
  <si>
    <t>10.22.152.1</t>
  </si>
  <si>
    <t>10.22.153.0/24</t>
  </si>
  <si>
    <t>10.22.153.1</t>
  </si>
  <si>
    <t>10.22.154.0/24</t>
  </si>
  <si>
    <t>10.22.154.1</t>
  </si>
  <si>
    <t>10.22.155.0/24</t>
  </si>
  <si>
    <t>10.22.155.1</t>
  </si>
  <si>
    <t>azkyn-east-lab / appseg / anthem / citrix / dhcp</t>
  </si>
  <si>
    <t>10.22.156.0/22</t>
  </si>
  <si>
    <t>appseg / anthem / citrix / dhcp</t>
  </si>
  <si>
    <t>10.22.156.1</t>
  </si>
  <si>
    <t>10.22.16.0/24</t>
  </si>
  <si>
    <t>10.22.16.1</t>
  </si>
  <si>
    <t>10.22.160.0/24</t>
  </si>
  <si>
    <t>10.22.160.1</t>
  </si>
  <si>
    <t>networkseg / anthem / netscalers / snips</t>
  </si>
  <si>
    <t>10.22.161.0/24</t>
  </si>
  <si>
    <t>10.22.161.1</t>
  </si>
  <si>
    <t>azkyn-east / networkseg / maverick / mid-tier / general</t>
  </si>
  <si>
    <t>10.22.17.0/24</t>
  </si>
  <si>
    <t>networkseg / maverick / mid-tier / general</t>
  </si>
  <si>
    <t>10.22.17.1</t>
  </si>
  <si>
    <t>10.22.18.0/24</t>
  </si>
  <si>
    <t>10.22.18.1</t>
  </si>
  <si>
    <t>akyn-east-lab / appseg / anthem / frontend / gputest</t>
  </si>
  <si>
    <t>10.22.188.0/26</t>
  </si>
  <si>
    <t>appseg / anthem / frontend / gputest</t>
  </si>
  <si>
    <t>10.22.188.1</t>
  </si>
  <si>
    <t>azkyn-east / appseg / anthem / backend / anftest</t>
  </si>
  <si>
    <t>10.22.189.0/24</t>
  </si>
  <si>
    <t>appseg / anthem / backend / anftest</t>
  </si>
  <si>
    <t>10.22.189.1</t>
  </si>
  <si>
    <t>10.22.19.0/24</t>
  </si>
  <si>
    <t>10.22.19.1</t>
  </si>
  <si>
    <t>azkyn-east / networkseg / anthem / ddi / internal -VIPS</t>
  </si>
  <si>
    <t>10.22.192.0/26</t>
  </si>
  <si>
    <t>10.22.192.1</t>
  </si>
  <si>
    <t>azkyn-east / appseg / anthem / database / general -VIPS</t>
  </si>
  <si>
    <t>10.22.192.128/26</t>
  </si>
  <si>
    <t>10.22.192.129</t>
  </si>
  <si>
    <t>azkyn-east / appseg / anthem / frontend / general -VIPS</t>
  </si>
  <si>
    <t>10.22.192.192/26</t>
  </si>
  <si>
    <t>10.22.192.193</t>
  </si>
  <si>
    <t>azkyn-east / appseg / anthem / backend / general -VIPS</t>
  </si>
  <si>
    <t>10.22.192.64/26</t>
  </si>
  <si>
    <t>10.22.192.65</t>
  </si>
  <si>
    <t>azkyn-east / appseg / anthem / mid-tier / general -VIPS</t>
  </si>
  <si>
    <t>10.22.193.0/26</t>
  </si>
  <si>
    <t>10.22.193.1</t>
  </si>
  <si>
    <t>azkyn-east / appseg / anthem / cdp / general -VIPS</t>
  </si>
  <si>
    <t>10.22.193.128/26</t>
  </si>
  <si>
    <t>10.22.193.129</t>
  </si>
  <si>
    <t>azkyn-east / networkseg / anthem / egress / telecom -VIPS</t>
  </si>
  <si>
    <t>10.22.193.192/26</t>
  </si>
  <si>
    <t>10.22.193.193</t>
  </si>
  <si>
    <t>azkyn-east / appseg / anthem / database / cdp -VIPS</t>
  </si>
  <si>
    <t>10.22.193.64/26</t>
  </si>
  <si>
    <t>10.22.193.65</t>
  </si>
  <si>
    <t>azkyn-east / appseg / anthem / legacy / loadbalancer -VIPS</t>
  </si>
  <si>
    <t>10.22.194.0/26</t>
  </si>
  <si>
    <t>10.22.194.1</t>
  </si>
  <si>
    <t>azkyn-east / appseg / anthem / loadbalancer / nosnat -VIPS</t>
  </si>
  <si>
    <t>10.22.194.128/26</t>
  </si>
  <si>
    <t>10.22.194.129</t>
  </si>
  <si>
    <t>azkyn-east-lab / GBD / appseg / gbd / backend / general</t>
  </si>
  <si>
    <t>10.22.194.192/26</t>
  </si>
  <si>
    <t>10.22.194.193</t>
  </si>
  <si>
    <t>azkyn-east / appseg / anthem / legacy / non-loadbalancer -VIPS</t>
  </si>
  <si>
    <t>10.22.194.64/26</t>
  </si>
  <si>
    <t>10.22.194.65</t>
  </si>
  <si>
    <t>azkyn-east-lab / GBD / appseg / gbd / frontend / general</t>
  </si>
  <si>
    <t>10.22.195.0/26</t>
  </si>
  <si>
    <t>10.22.195.1</t>
  </si>
  <si>
    <t>10.22.195.128/26</t>
  </si>
  <si>
    <t>10.22.195.129</t>
  </si>
  <si>
    <t>azkyn-east / appseg / anthem / paas / worker</t>
  </si>
  <si>
    <t>10.22.195.192/26</t>
  </si>
  <si>
    <t>10.22.195.193</t>
  </si>
  <si>
    <t>azkyn-east-lab / GBD / appseg / gbd / mid-tier / general</t>
  </si>
  <si>
    <t>10.22.195.64/26</t>
  </si>
  <si>
    <t>10.22.195.65</t>
  </si>
  <si>
    <t>10.22.196.0/26</t>
  </si>
  <si>
    <t>10.22.196.1</t>
  </si>
  <si>
    <t>10.22.196.128/26</t>
  </si>
  <si>
    <t>10.22.196.129</t>
  </si>
  <si>
    <t>10.22.196.192/26</t>
  </si>
  <si>
    <t>10.22.196.193</t>
  </si>
  <si>
    <t>10.22.197.0/26</t>
  </si>
  <si>
    <t>10.22.197.1</t>
  </si>
  <si>
    <t>10.22.197.128/26</t>
  </si>
  <si>
    <t>10.22.197.129</t>
  </si>
  <si>
    <t>azkyn-east-lab / appseg / anthem / frontend / general -VIPS</t>
  </si>
  <si>
    <t>10.22.197.64/26</t>
  </si>
  <si>
    <t>10.22.197.65</t>
  </si>
  <si>
    <t>10.22.20.0/24</t>
  </si>
  <si>
    <t>10.22.20.1</t>
  </si>
  <si>
    <t>10.22.21.0/24</t>
  </si>
  <si>
    <t>10.22.21.1</t>
  </si>
  <si>
    <t>10.22.22.0/24</t>
  </si>
  <si>
    <t>10.22.22.1</t>
  </si>
  <si>
    <t>networkseg / anthem / netscalers / management</t>
  </si>
  <si>
    <t>10.22.225.0/26</t>
  </si>
  <si>
    <t>10.22.225.1</t>
  </si>
  <si>
    <t>10.22.23.0/24</t>
  </si>
  <si>
    <t>10.22.23.1</t>
  </si>
  <si>
    <t>10.22.24.0/24</t>
  </si>
  <si>
    <t>10.22.24.1</t>
  </si>
  <si>
    <t>eh-eastus-avs-nonprod-01</t>
  </si>
  <si>
    <t>10.22.240.0/24</t>
  </si>
  <si>
    <t>10.22.240.1</t>
  </si>
  <si>
    <t>eh-eastus-avs-nonprod-02</t>
  </si>
  <si>
    <t>10.22.241.0/24</t>
  </si>
  <si>
    <t>10.22.241.1</t>
  </si>
  <si>
    <t>eh-eastus-avs-nonprod-03</t>
  </si>
  <si>
    <t>10.22.242.0/24</t>
  </si>
  <si>
    <t>10.22.242.1</t>
  </si>
  <si>
    <t>eh-eastus-avs-nonprod-04</t>
  </si>
  <si>
    <t>10.22.243.0/24</t>
  </si>
  <si>
    <t>10.22.243.1</t>
  </si>
  <si>
    <t>eh-eastus-avs-nonprod-05</t>
  </si>
  <si>
    <t>10.22.244.0/24</t>
  </si>
  <si>
    <t>10.22.244.1</t>
  </si>
  <si>
    <t>eh-eastus-avs-non-prod-rn</t>
  </si>
  <si>
    <t>10.22.245.0/24</t>
  </si>
  <si>
    <t>10.22.245.1</t>
  </si>
  <si>
    <t>10.22.246.0/24</t>
  </si>
  <si>
    <t>10.22.246.1</t>
  </si>
  <si>
    <t>eh-eastus-avs-nonprod-08-iSCSI network (for CBS)</t>
  </si>
  <si>
    <t>10.22.247.0/24</t>
  </si>
  <si>
    <t>10.22.247.1</t>
  </si>
  <si>
    <t>anthem-non-prod-ocpvcs-utility-1</t>
  </si>
  <si>
    <t>10.22.248.0/24</t>
  </si>
  <si>
    <t>appseg / anthem / paas / misc</t>
  </si>
  <si>
    <t>10.22.248.1</t>
  </si>
  <si>
    <t>anthem-non-prod-ocpvcs-utility-2</t>
  </si>
  <si>
    <t>10.22.249.0/24</t>
  </si>
  <si>
    <t>10.22.249.1</t>
  </si>
  <si>
    <t>10.22.25.0/24</t>
  </si>
  <si>
    <t>10.22.25.1</t>
  </si>
  <si>
    <t>sbx-anthem-non-prod-ocpvcs-worker</t>
  </si>
  <si>
    <t>10.22.250.0/23</t>
  </si>
  <si>
    <t>10.22.250.1</t>
  </si>
  <si>
    <t>np1-anthem-non-prod-ocpvcs-worker</t>
  </si>
  <si>
    <t>10.22.252.0/23</t>
  </si>
  <si>
    <t>10.22.252.1</t>
  </si>
  <si>
    <t>np2-anthem-non-prod-ocpvcs-worker</t>
  </si>
  <si>
    <t>10.22.254.0/23</t>
  </si>
  <si>
    <t>10.22.254.1</t>
  </si>
  <si>
    <t>azkyn-east / networkseg / anthem / support / tools</t>
  </si>
  <si>
    <t>10.22.26.0/24</t>
  </si>
  <si>
    <t>networkseg / anthem / support / tools</t>
  </si>
  <si>
    <t>10.22.26.1</t>
  </si>
  <si>
    <t>azkyn-east / appseg / anthem / citrix / general</t>
  </si>
  <si>
    <t>10.22.27.0/24</t>
  </si>
  <si>
    <t>10.22.27.1</t>
  </si>
  <si>
    <t>azkyn-east / appseg / anthem / citrix / dhcp</t>
  </si>
  <si>
    <t>10.22.28.0/22</t>
  </si>
  <si>
    <t>10.22.28.1</t>
  </si>
  <si>
    <t>azkyn-east / networkseg / anthem / frontend / security-activedirectory</t>
  </si>
  <si>
    <t>10.22.3.0/24</t>
  </si>
  <si>
    <t>10.22.3.1</t>
  </si>
  <si>
    <t>azkyn-east / networkseg / anthem / video / cache</t>
  </si>
  <si>
    <t>10.22.32.0/24</t>
  </si>
  <si>
    <t>10.22.32.1</t>
  </si>
  <si>
    <t>10.22.33.0/24</t>
  </si>
  <si>
    <t>10.22.33.1</t>
  </si>
  <si>
    <t>10.22.34.0/24</t>
  </si>
  <si>
    <t>10.22.34.1</t>
  </si>
  <si>
    <t>10.22.35.0/24</t>
  </si>
  <si>
    <t>10.22.35.1</t>
  </si>
  <si>
    <t>akyn-east / networkseg / anthem / egress / telecom</t>
  </si>
  <si>
    <t>10.22.36.0/24</t>
  </si>
  <si>
    <t>10.22.36.1</t>
  </si>
  <si>
    <t>10.22.37.0/24</t>
  </si>
  <si>
    <t>10.22.37.1</t>
  </si>
  <si>
    <t>10.22.38.0/24</t>
  </si>
  <si>
    <t>10.22.38.1</t>
  </si>
  <si>
    <t>10.22.39.0/24</t>
  </si>
  <si>
    <t>10.22.39.1</t>
  </si>
  <si>
    <t>10.22.4.0/24</t>
  </si>
  <si>
    <t>10.22.4.1</t>
  </si>
  <si>
    <t>10.22.40.0/24</t>
  </si>
  <si>
    <t>10.22.40.1</t>
  </si>
  <si>
    <t>10.22.5.0/24</t>
  </si>
  <si>
    <t>10.22.5.1</t>
  </si>
  <si>
    <t>azkyn-east-native / networkseg / anthem / kyndryl / storage</t>
  </si>
  <si>
    <t>10.22.63.0/24</t>
  </si>
  <si>
    <t>networkseg / anthem / kyndryl / storage</t>
  </si>
  <si>
    <t>azkyn-east-native</t>
  </si>
  <si>
    <t>10.22.63.1</t>
  </si>
  <si>
    <t>10.22.64.0/26</t>
  </si>
  <si>
    <t>10.22.64.1</t>
  </si>
  <si>
    <t>10.22.64.128/26</t>
  </si>
  <si>
    <t>10.22.64.129</t>
  </si>
  <si>
    <t>10.22.64.192/26</t>
  </si>
  <si>
    <t>10.22.64.193</t>
  </si>
  <si>
    <t>10.22.64.64/26</t>
  </si>
  <si>
    <t>10.22.64.65</t>
  </si>
  <si>
    <t>10.22.65.0/26</t>
  </si>
  <si>
    <t>10.22.65.1</t>
  </si>
  <si>
    <t>10.22.65.128/26</t>
  </si>
  <si>
    <t>10.22.65.129</t>
  </si>
  <si>
    <t>10.22.65.192/26</t>
  </si>
  <si>
    <t>10.22.65.193</t>
  </si>
  <si>
    <t>10.22.65.64/26</t>
  </si>
  <si>
    <t>10.22.65.65</t>
  </si>
  <si>
    <t>10.22.66.0/26</t>
  </si>
  <si>
    <t>10.22.66.1</t>
  </si>
  <si>
    <t>10.22.66.128/26</t>
  </si>
  <si>
    <t>10.22.66.129</t>
  </si>
  <si>
    <t>azkyn-east / appseg / gbd / backend / general</t>
  </si>
  <si>
    <t>10.22.66.192/26</t>
  </si>
  <si>
    <t>10.22.66.193</t>
  </si>
  <si>
    <t>10.22.66.64/26</t>
  </si>
  <si>
    <t>10.22.66.65</t>
  </si>
  <si>
    <t>azkyn-east / appseg / gbd / frontend / general</t>
  </si>
  <si>
    <t>10.22.67.0/26</t>
  </si>
  <si>
    <t>10.22.67.1</t>
  </si>
  <si>
    <t>10.22.67.128/26</t>
  </si>
  <si>
    <t>10.22.67.129</t>
  </si>
  <si>
    <t>10.22.67.192/26</t>
  </si>
  <si>
    <t>10.22.67.193</t>
  </si>
  <si>
    <t>azkyn-east / appseg / gbd / mid-tier / general</t>
  </si>
  <si>
    <t>10.22.67.64/26</t>
  </si>
  <si>
    <t>10.22.67.65</t>
  </si>
  <si>
    <t>10.22.68.0/26</t>
  </si>
  <si>
    <t>10.22.68.1</t>
  </si>
  <si>
    <t>10.22.68.64/26</t>
  </si>
  <si>
    <t>10.22.68.65</t>
  </si>
  <si>
    <t>10.22.7.0/24</t>
  </si>
  <si>
    <t>10.22.7.1</t>
  </si>
  <si>
    <t>10.22.8.0/24</t>
  </si>
  <si>
    <t>10.22.8.1</t>
  </si>
  <si>
    <t>10.22.9.0/24</t>
  </si>
  <si>
    <t>10.22.9.1</t>
  </si>
  <si>
    <t>Azure East / load balancer / management</t>
  </si>
  <si>
    <t>10.22.96.0/24</t>
  </si>
  <si>
    <t>10.22.96.1</t>
  </si>
  <si>
    <t>vaash-wdc04-mbm / appseg / mbm / database / general</t>
  </si>
  <si>
    <t>10.23.0.0/24</t>
  </si>
  <si>
    <t>appseg / mbm / database / general</t>
  </si>
  <si>
    <t>10.23.0.1</t>
  </si>
  <si>
    <t>vaash-wdc04-mbm / networkseg / mbm / backup / general</t>
  </si>
  <si>
    <t>10.23.1.0/25</t>
  </si>
  <si>
    <t>networkseg / mbm / backup / general</t>
  </si>
  <si>
    <t>10.23.1.1</t>
  </si>
  <si>
    <t>vaash-wdc04 / networkseg / mbm / backend / general</t>
  </si>
  <si>
    <t>10.23.1.128/25</t>
  </si>
  <si>
    <t>networkseg / mbm / backend / general</t>
  </si>
  <si>
    <t>10.23.1.129</t>
  </si>
  <si>
    <t>10.23.16.0/24</t>
  </si>
  <si>
    <t>10.23.16.1</t>
  </si>
  <si>
    <t>10.23.17.0/25</t>
  </si>
  <si>
    <t>10.23.17.1</t>
  </si>
  <si>
    <t>10.23.17.128/25</t>
  </si>
  <si>
    <t>10.23.17.129</t>
  </si>
  <si>
    <t>10.23.18.0/25</t>
  </si>
  <si>
    <t>networkseg / mbm / replication / backup</t>
  </si>
  <si>
    <t>10.23.18.1</t>
  </si>
  <si>
    <t>10.23.18.128/25</t>
  </si>
  <si>
    <t>appseg / mbm / frontend / general</t>
  </si>
  <si>
    <t>10.23.18.129</t>
  </si>
  <si>
    <t>10.23.19.0/25</t>
  </si>
  <si>
    <t>networkseg / mbm / replication / netapp</t>
  </si>
  <si>
    <t>10.23.19.1</t>
  </si>
  <si>
    <t>vaash-wdc04-mbm / networkseg / mbm / replication / backup</t>
  </si>
  <si>
    <t>10.23.2.0/25</t>
  </si>
  <si>
    <t>10.23.2.1</t>
  </si>
  <si>
    <t>vaash-wdc04 / appseg / mbm / frontend / general</t>
  </si>
  <si>
    <t>10.23.2.128/25</t>
  </si>
  <si>
    <t>10.23.2.129</t>
  </si>
  <si>
    <t>ilelk-ch3-lab / networkseg / mbm / backend / general</t>
  </si>
  <si>
    <t>10.23.20.0/25</t>
  </si>
  <si>
    <t>10.23.20.1</t>
  </si>
  <si>
    <t>ilelk-ch3-lab / appseg / mbm / frontend / general</t>
  </si>
  <si>
    <t>10.23.20.128/25</t>
  </si>
  <si>
    <t>10.23.20.129</t>
  </si>
  <si>
    <t>vaash-wdc04 / networkseg / mbm / replication / netapp</t>
  </si>
  <si>
    <t>10.23.3.0/25</t>
  </si>
  <si>
    <t>10.23.3.1</t>
  </si>
  <si>
    <t>vaash-wdc-mbm / networkseg / mbm / dmz / web</t>
  </si>
  <si>
    <t>10.23.32.0/24</t>
  </si>
  <si>
    <t>networkseg / mbm / dmz / web</t>
  </si>
  <si>
    <t>vaash-wdc04-mbm</t>
  </si>
  <si>
    <t>10.23.32.1</t>
  </si>
  <si>
    <t>vaash-wdc-mbm / networkseg / mbm / dmz / api</t>
  </si>
  <si>
    <t>10.23.33.0/24</t>
  </si>
  <si>
    <t>networkseg / mbm / dmz / api</t>
  </si>
  <si>
    <t>10.23.33.1</t>
  </si>
  <si>
    <t>vaash-wdc-mbm / networkseg / mbm / dmz / ftp</t>
  </si>
  <si>
    <t>10.23.34.0/24</t>
  </si>
  <si>
    <t>networkseg / mbm / dmz / ftp</t>
  </si>
  <si>
    <t>10.23.34.1</t>
  </si>
  <si>
    <t>vaash-wdc04-mbm-lab / appseg / mbm / database / general</t>
  </si>
  <si>
    <t>10.23.4.0/24</t>
  </si>
  <si>
    <t>10.23.4.1</t>
  </si>
  <si>
    <t>vaash-wdc04-mbm-lab / networkseg / mbm / backup / general</t>
  </si>
  <si>
    <t>10.23.5.0/25</t>
  </si>
  <si>
    <t>10.23.5.1</t>
  </si>
  <si>
    <t>vaash-wdc04-lab / networkseg / mbm / backend / general</t>
  </si>
  <si>
    <t>10.23.6.0/25</t>
  </si>
  <si>
    <t>10.23.6.1</t>
  </si>
  <si>
    <t>vaash-wdc04-lab/ appseg / mbm / frontend / general</t>
  </si>
  <si>
    <t>10.23.6.128/25</t>
  </si>
  <si>
    <t>10.23.6.129</t>
  </si>
  <si>
    <t>VIPs - vaash-wdc04-mbm / appseg / mbm / database / general</t>
  </si>
  <si>
    <t>10.23.8.0/26</t>
  </si>
  <si>
    <t>10.23.8.1</t>
  </si>
  <si>
    <t>VIPs - vaash-wdc04 / appseg / mbm / frontend / general</t>
  </si>
  <si>
    <t>10.23.8.128/26</t>
  </si>
  <si>
    <t>10.23.8.129</t>
  </si>
  <si>
    <t>VIPs - vaash-wdc04-mbm-lab / appseg / mbm / database / general</t>
  </si>
  <si>
    <t>10.23.8.192/26</t>
  </si>
  <si>
    <t>10.23.8.193</t>
  </si>
  <si>
    <t>VIPs - vaash-wdc04 / networkseg / mbm / backend / general</t>
  </si>
  <si>
    <t>10.23.8.64/26</t>
  </si>
  <si>
    <t>10.23.8.65</t>
  </si>
  <si>
    <t>VIPs - vaash-wdc04-lab / networkseg / mbm / backend / general</t>
  </si>
  <si>
    <t>10.23.9.0/26</t>
  </si>
  <si>
    <t>10.23.9.1</t>
  </si>
  <si>
    <t>VIPs - vaash-wdc04-lab/ appseg / mbm / frontend / general</t>
  </si>
  <si>
    <t>10.23.9.64/26</t>
  </si>
  <si>
    <t>10.23.9.65</t>
  </si>
  <si>
    <t>azkyn-nc / networkseg / anthem / ddi / internal</t>
  </si>
  <si>
    <t>10.24.0.0/24</t>
  </si>
  <si>
    <t>10.24.0.1</t>
  </si>
  <si>
    <t>10.24.1.0/24</t>
  </si>
  <si>
    <t>10.24.1.1</t>
  </si>
  <si>
    <t>eh-northcentral-avs-services-01</t>
  </si>
  <si>
    <t>10.24.108.0/24</t>
  </si>
  <si>
    <t>10.24.108.1</t>
  </si>
  <si>
    <t>eh-northcentral-avs-prod-01</t>
  </si>
  <si>
    <t>10.24.112.0/24</t>
  </si>
  <si>
    <t>10.24.112.1</t>
  </si>
  <si>
    <t>10.24.113.0/24</t>
  </si>
  <si>
    <t>10.24.113.1</t>
  </si>
  <si>
    <t>10.24.116.0/24</t>
  </si>
  <si>
    <t>networkseg / anthem / storage / nas</t>
  </si>
  <si>
    <t>10.24.116.1</t>
  </si>
  <si>
    <t>azkyn-nc / appseg / anthem / frontend / general</t>
  </si>
  <si>
    <t>10.24.12.0/24</t>
  </si>
  <si>
    <t>10.24.12.1</t>
  </si>
  <si>
    <t>10.24.128.0/24</t>
  </si>
  <si>
    <t>10.24.128.1</t>
  </si>
  <si>
    <t>azkyn-nc-lab / appseg / anthem / splunk / general</t>
  </si>
  <si>
    <t>10.24.129.0/24</t>
  </si>
  <si>
    <t>10.24.129.1</t>
  </si>
  <si>
    <t>azkyn-nc / appseg / anthem / backend / general</t>
  </si>
  <si>
    <t>10.24.132.0/24</t>
  </si>
  <si>
    <t>10.24.132.1</t>
  </si>
  <si>
    <t>azkyn-nc / appseg / anthem / database / general</t>
  </si>
  <si>
    <t>10.24.136.0/24</t>
  </si>
  <si>
    <t>10.24.136.1</t>
  </si>
  <si>
    <t>10.24.140.0/24</t>
  </si>
  <si>
    <t>10.24.140.1</t>
  </si>
  <si>
    <t>azkyn-nc / appseg / anthem / mid-tier / general</t>
  </si>
  <si>
    <t>10.24.144.0/24</t>
  </si>
  <si>
    <t>10.24.144.1</t>
  </si>
  <si>
    <t>azkyn-nc-lab / appseg / anthem / citrix / general</t>
  </si>
  <si>
    <t>10.24.146.0/24</t>
  </si>
  <si>
    <t>10.24.146.1</t>
  </si>
  <si>
    <t>azkyn-nc / appseg / anthem / database / cdp</t>
  </si>
  <si>
    <t>10.24.148.0/24</t>
  </si>
  <si>
    <t>10.24.148.1</t>
  </si>
  <si>
    <t>azkyn-nc / appseg / anthem / cdp / general</t>
  </si>
  <si>
    <t>10.24.149.0/24</t>
  </si>
  <si>
    <t>10.24.149.1</t>
  </si>
  <si>
    <t>azkyn-nc / networkseg / anthem / egress / telecom</t>
  </si>
  <si>
    <t>10.24.150.0/24</t>
  </si>
  <si>
    <t>10.24.150.1</t>
  </si>
  <si>
    <t>azkyn-nc / appseg / anthem / legacy / loadbalancer</t>
  </si>
  <si>
    <t>10.24.151.0/24</t>
  </si>
  <si>
    <t>10.24.151.1</t>
  </si>
  <si>
    <t>azkyn-nc / appseg / anthem / legacy / non-loadbalancer</t>
  </si>
  <si>
    <t>10.24.152.0/24</t>
  </si>
  <si>
    <t>10.24.152.1</t>
  </si>
  <si>
    <t>azkyn-nc / appseg / anthem / loadbalancer / nosnat</t>
  </si>
  <si>
    <t>10.24.153.0/24</t>
  </si>
  <si>
    <t>10.24.153.1</t>
  </si>
  <si>
    <t>azkyn-nc-lab / appseg / anthem / citrix / dhcp</t>
  </si>
  <si>
    <t>10.24.156.0/22</t>
  </si>
  <si>
    <t>10.24.156.1</t>
  </si>
  <si>
    <t>10.24.16.0/24</t>
  </si>
  <si>
    <t>10.24.16.1</t>
  </si>
  <si>
    <t>azkyn-nc / networkseg / anthem / ddi / internal -VIPS</t>
  </si>
  <si>
    <t>10.24.192.0/26</t>
  </si>
  <si>
    <t>10.24.192.1</t>
  </si>
  <si>
    <t>azkyn-nc / appseg / anthem / database / general -VIPS</t>
  </si>
  <si>
    <t>10.24.192.128/26</t>
  </si>
  <si>
    <t>10.24.192.129</t>
  </si>
  <si>
    <t>azkyn-nc / appseg / anthem / frontend / general -VIPS</t>
  </si>
  <si>
    <t>10.24.192.192/26</t>
  </si>
  <si>
    <t>10.24.192.193</t>
  </si>
  <si>
    <t>azkyn-nc / appseg / anthem / backend / general -VIPS</t>
  </si>
  <si>
    <t>10.24.192.64/26</t>
  </si>
  <si>
    <t>10.24.192.65</t>
  </si>
  <si>
    <t>azkyn-nc / appseg / anthem / mid-tier / general -VIPS</t>
  </si>
  <si>
    <t>10.24.193.0/26</t>
  </si>
  <si>
    <t>10.24.193.1</t>
  </si>
  <si>
    <t>azkyn-nc / appseg / anthem / cdp / general -VIPS</t>
  </si>
  <si>
    <t>10.24.193.128/26</t>
  </si>
  <si>
    <t>10.24.193.129</t>
  </si>
  <si>
    <t>azkyn-nc / networkseg / anthem / egress / telecom -VIPS</t>
  </si>
  <si>
    <t>10.24.193.192/26</t>
  </si>
  <si>
    <t>10.24.193.193</t>
  </si>
  <si>
    <t>10.24.193.64/26</t>
  </si>
  <si>
    <t>10.24.193.65</t>
  </si>
  <si>
    <t>azkyn-nc / appseg / anthem / legacy / loadbalancer -VIPS</t>
  </si>
  <si>
    <t>10.24.194.0/26</t>
  </si>
  <si>
    <t>10.24.194.1</t>
  </si>
  <si>
    <t>azkyn-nc / appseg / anthem / loadbalancer / nosnat -VIPS</t>
  </si>
  <si>
    <t>10.24.194.128/26</t>
  </si>
  <si>
    <t>10.24.194.129</t>
  </si>
  <si>
    <t>azkyn-nc / appseg / anthem / legacy / non-loadbalancer -VIPS</t>
  </si>
  <si>
    <t>10.24.194.64/26</t>
  </si>
  <si>
    <t>10.24.194.65</t>
  </si>
  <si>
    <t>10.24.20.0/24</t>
  </si>
  <si>
    <t>10.24.20.1</t>
  </si>
  <si>
    <t>10.24.21.0/24</t>
  </si>
  <si>
    <t>10.24.21.1</t>
  </si>
  <si>
    <t>10.24.22.0/24</t>
  </si>
  <si>
    <t>10.24.22.1</t>
  </si>
  <si>
    <t>10.24.23.0/24</t>
  </si>
  <si>
    <t>10.24.23.1</t>
  </si>
  <si>
    <t>10.24.24.0/24</t>
  </si>
  <si>
    <t>10.24.24.1</t>
  </si>
  <si>
    <t>10.24.25.0/24</t>
  </si>
  <si>
    <t>10.24.25.1</t>
  </si>
  <si>
    <t>eh-northcentral-avs-nonprod-01</t>
  </si>
  <si>
    <t>10.24.252.0/24</t>
  </si>
  <si>
    <t>10.24.252.1</t>
  </si>
  <si>
    <t>10.24.26.0/24</t>
  </si>
  <si>
    <t>10.24.26.1</t>
  </si>
  <si>
    <t>10.24.27.0/24</t>
  </si>
  <si>
    <t>10.24.27.1</t>
  </si>
  <si>
    <t>10.24.28.0/22</t>
  </si>
  <si>
    <t>10.24.28.1</t>
  </si>
  <si>
    <t>10.24.32.0/23</t>
  </si>
  <si>
    <t>appseg / anthem / database / cdp-copy</t>
  </si>
  <si>
    <t>10.24.32.1</t>
  </si>
  <si>
    <t>10.24.34.0/24</t>
  </si>
  <si>
    <t>10.24.34.1</t>
  </si>
  <si>
    <t>10.24.39.0/24</t>
  </si>
  <si>
    <t>10.24.39.1</t>
  </si>
  <si>
    <t>10.24.4.0/24</t>
  </si>
  <si>
    <t>10.24.4.1</t>
  </si>
  <si>
    <t>azkyn-nc-native / networkseg / anthem / kyndryl / storage</t>
  </si>
  <si>
    <t>10.24.63.0/24</t>
  </si>
  <si>
    <t>azkyn-nc-native</t>
  </si>
  <si>
    <t>10.24.63.1</t>
  </si>
  <si>
    <t>10.24.64.0/26</t>
  </si>
  <si>
    <t>10.24.64.1</t>
  </si>
  <si>
    <t>10.24.64.128/26</t>
  </si>
  <si>
    <t>10.24.64.129</t>
  </si>
  <si>
    <t>10.24.64.192/26</t>
  </si>
  <si>
    <t>10.24.64.193</t>
  </si>
  <si>
    <t>10.24.64.64/26</t>
  </si>
  <si>
    <t>10.24.64.65</t>
  </si>
  <si>
    <t>10.24.65.0/26</t>
  </si>
  <si>
    <t>10.24.65.1</t>
  </si>
  <si>
    <t>10.24.65.128/26</t>
  </si>
  <si>
    <t>10.24.65.129</t>
  </si>
  <si>
    <t>10.24.65.192/26</t>
  </si>
  <si>
    <t>10.24.65.193</t>
  </si>
  <si>
    <t>10.24.65.64/26</t>
  </si>
  <si>
    <t>10.24.65.65</t>
  </si>
  <si>
    <t>10.24.66.0/26</t>
  </si>
  <si>
    <t>10.24.66.1</t>
  </si>
  <si>
    <t>10.24.66.128/26</t>
  </si>
  <si>
    <t>10.24.66.129</t>
  </si>
  <si>
    <t>10.24.66.64/26</t>
  </si>
  <si>
    <t>10.24.66.65</t>
  </si>
  <si>
    <t>10.24.8.0/24</t>
  </si>
  <si>
    <t>10.24.8.1</t>
  </si>
  <si>
    <t>Network - load balancer / management</t>
  </si>
  <si>
    <t>10.24.96.0/24</t>
  </si>
  <si>
    <t>10.24.96.1</t>
  </si>
  <si>
    <t>OOB Mgmt (New Classic - Prod)</t>
  </si>
  <si>
    <t>10.240.202.0/24</t>
  </si>
  <si>
    <t>CareMore-Not_Stated</t>
  </si>
  <si>
    <t>10.240.202.1</t>
  </si>
  <si>
    <t>10.246.0.0/24</t>
  </si>
  <si>
    <t>10.246.0.1</t>
  </si>
  <si>
    <t>10.246.1.0/24</t>
  </si>
  <si>
    <t>10.246.1.1</t>
  </si>
  <si>
    <t>10.246.10.0/24</t>
  </si>
  <si>
    <t>10.246.10.1</t>
  </si>
  <si>
    <t>10.246.11.0/24</t>
  </si>
  <si>
    <t>10.246.11.1</t>
  </si>
  <si>
    <t>10.246.12.0/24</t>
  </si>
  <si>
    <t>10.246.12.1</t>
  </si>
  <si>
    <t>10.246.13.0/24</t>
  </si>
  <si>
    <t>10.246.13.1</t>
  </si>
  <si>
    <t>10.246.14.0/24</t>
  </si>
  <si>
    <t>networkseg / anthem / nsx / routed-a</t>
  </si>
  <si>
    <t>10.246.14.1</t>
  </si>
  <si>
    <t>10.246.15.0/24</t>
  </si>
  <si>
    <t>networkseg / anthem / nsx / routed-b</t>
  </si>
  <si>
    <t>10.246.15.1</t>
  </si>
  <si>
    <t>10.246.16.0/24</t>
  </si>
  <si>
    <t>10.246.16.1</t>
  </si>
  <si>
    <t>10.246.17.0/24</t>
  </si>
  <si>
    <t>10.246.17.1</t>
  </si>
  <si>
    <t>10.246.18.0/24</t>
  </si>
  <si>
    <t>10.246.18.1</t>
  </si>
  <si>
    <t>10.246.19.0/24</t>
  </si>
  <si>
    <t>10.246.19.1</t>
  </si>
  <si>
    <t>10.246.196.0/24</t>
  </si>
  <si>
    <t>10.246.196.1</t>
  </si>
  <si>
    <t>10.246.2.0/24</t>
  </si>
  <si>
    <t>10.246.2.1</t>
  </si>
  <si>
    <t>10.246.20.0/24</t>
  </si>
  <si>
    <t>10.246.20.1</t>
  </si>
  <si>
    <t>10.246.21.0/24</t>
  </si>
  <si>
    <t>10.246.21.1</t>
  </si>
  <si>
    <t>10.246.22.0/23</t>
  </si>
  <si>
    <t>10.246.22.1</t>
  </si>
  <si>
    <t>10.246.24.0/22</t>
  </si>
  <si>
    <t>10.246.24.1</t>
  </si>
  <si>
    <t>10.246.28.0/23</t>
  </si>
  <si>
    <t>10.246.28.1</t>
  </si>
  <si>
    <t>10.246.3.0/24</t>
  </si>
  <si>
    <t>10.246.3.1</t>
  </si>
  <si>
    <t>10.246.30.0/24</t>
  </si>
  <si>
    <t>10.246.30.1</t>
  </si>
  <si>
    <t>10.246.31.0/24</t>
  </si>
  <si>
    <t>10.246.31.1</t>
  </si>
  <si>
    <t>10.246.32.0/22</t>
  </si>
  <si>
    <t>10.246.32.1</t>
  </si>
  <si>
    <t>10.246.36.0/26</t>
  </si>
  <si>
    <t>10.246.36.1</t>
  </si>
  <si>
    <t>10.246.36.128/26</t>
  </si>
  <si>
    <t>10.246.36.129</t>
  </si>
  <si>
    <t>10.246.36.192/26</t>
  </si>
  <si>
    <t>10.246.36.193</t>
  </si>
  <si>
    <t>10.246.36.64/26</t>
  </si>
  <si>
    <t>10.246.36.65</t>
  </si>
  <si>
    <t>10.246.37.0/26</t>
  </si>
  <si>
    <t>10.246.37.1</t>
  </si>
  <si>
    <t>10.246.37.128/26</t>
  </si>
  <si>
    <t>10.246.37.129</t>
  </si>
  <si>
    <t>10.246.37.192/26</t>
  </si>
  <si>
    <t>10.246.37.193</t>
  </si>
  <si>
    <t>10.246.37.64/26</t>
  </si>
  <si>
    <t>10.246.37.65</t>
  </si>
  <si>
    <t>10.246.38.0/26</t>
  </si>
  <si>
    <t>10.246.38.1</t>
  </si>
  <si>
    <t>10.246.4.0/24</t>
  </si>
  <si>
    <t>10.246.4.1</t>
  </si>
  <si>
    <t>10.246.40.0/21</t>
  </si>
  <si>
    <t>10.246.40.1</t>
  </si>
  <si>
    <t>10.246.48.0/21</t>
  </si>
  <si>
    <t>10.246.48.1</t>
  </si>
  <si>
    <t>10.246.5.0/24</t>
  </si>
  <si>
    <t>10.246.5.1</t>
  </si>
  <si>
    <t>10.246.56.0/24</t>
  </si>
  <si>
    <t>10.246.56.1</t>
  </si>
  <si>
    <t>10.246.57.0/24</t>
  </si>
  <si>
    <t>10.246.57.1</t>
  </si>
  <si>
    <t>10.246.6.0/24</t>
  </si>
  <si>
    <t>10.246.6.1</t>
  </si>
  <si>
    <t>10.246.64.0/24</t>
  </si>
  <si>
    <t>10.246.64.1</t>
  </si>
  <si>
    <t>10.246.68.0/22</t>
  </si>
  <si>
    <t>10.246.68.1</t>
  </si>
  <si>
    <t>10.246.7.0/24</t>
  </si>
  <si>
    <t>10.246.7.1</t>
  </si>
  <si>
    <t>10.246.8.0/24</t>
  </si>
  <si>
    <t>10.246.8.1</t>
  </si>
  <si>
    <t>10.246.9.0/24</t>
  </si>
  <si>
    <t>10.246.9.1</t>
  </si>
  <si>
    <t>azkyn-nc-dreast / networkseg / anthem / ddi / internal</t>
  </si>
  <si>
    <t>10.248.0.0/24</t>
  </si>
  <si>
    <t>azkyn-nc-dreast</t>
  </si>
  <si>
    <t>10.248.0.1</t>
  </si>
  <si>
    <t>azkyn-nc-dreast / appseg / anthem / frontend / general</t>
  </si>
  <si>
    <t>10.248.12.0/24</t>
  </si>
  <si>
    <t>10.248.12.1</t>
  </si>
  <si>
    <t>10.248.13.0/24</t>
  </si>
  <si>
    <t>10.248.13.1</t>
  </si>
  <si>
    <t>10.248.14.0/24</t>
  </si>
  <si>
    <t>10.248.14.1</t>
  </si>
  <si>
    <t>azkyn-nc-dreast / appseg / anthem / mid-tier / general</t>
  </si>
  <si>
    <t>10.248.16.0/24</t>
  </si>
  <si>
    <t>10.248.16.1</t>
  </si>
  <si>
    <t>10.248.17.0/24</t>
  </si>
  <si>
    <t>10.248.17.1</t>
  </si>
  <si>
    <t>10.248.18.0/24</t>
  </si>
  <si>
    <t>10.248.18.1</t>
  </si>
  <si>
    <t>azkyn-nc-dreast / appseg / anthem / database / cdp</t>
  </si>
  <si>
    <t>10.248.20.0/24</t>
  </si>
  <si>
    <t>10.248.20.1</t>
  </si>
  <si>
    <t>azkyn-nc-dreast / appseg / anthem / cdp / general</t>
  </si>
  <si>
    <t>10.248.21.0/24</t>
  </si>
  <si>
    <t>10.248.21.1</t>
  </si>
  <si>
    <t>azkyn-nc-dreast / networkseg / anthem / egress / telecom</t>
  </si>
  <si>
    <t>10.248.22.0/24</t>
  </si>
  <si>
    <t>10.248.22.1</t>
  </si>
  <si>
    <t>azkyn-nc-dreast / appseg / anthem / legacy / loadbalancer</t>
  </si>
  <si>
    <t>10.248.23.0/24</t>
  </si>
  <si>
    <t>10.248.23.1</t>
  </si>
  <si>
    <t>azkyn-nc-dreast / appseg / anthem / legacy / non-loadbalancer</t>
  </si>
  <si>
    <t>10.248.24.0/24</t>
  </si>
  <si>
    <t>10.248.24.1</t>
  </si>
  <si>
    <t>azkyn-nc-dreast / appseg / anthem / loadbalancer / nosnat</t>
  </si>
  <si>
    <t>10.248.25.0/24</t>
  </si>
  <si>
    <t>10.248.25.1</t>
  </si>
  <si>
    <t>azkyn-nc-dreast / networkseg / anthem / support / tools</t>
  </si>
  <si>
    <t>10.248.26.0/24</t>
  </si>
  <si>
    <t>10.248.26.1</t>
  </si>
  <si>
    <t>azkyn-nc-dreast / appseg / anthem / citrix / general</t>
  </si>
  <si>
    <t>10.248.27.0/24</t>
  </si>
  <si>
    <t>10.248.27.1</t>
  </si>
  <si>
    <t>azkyn-nc-dreast / appseg / anthem / citrix / dhcp</t>
  </si>
  <si>
    <t>10.248.28.0/22</t>
  </si>
  <si>
    <t>10.248.28.1</t>
  </si>
  <si>
    <t>azkyn-nc-dreast / appseg / anthem / citrix / daas</t>
  </si>
  <si>
    <t>10.248.32.0/22</t>
  </si>
  <si>
    <t>appseg / anthem / citrix / daas</t>
  </si>
  <si>
    <t>10.248.32.1</t>
  </si>
  <si>
    <t>azkyn-nc-dreast / appseg / anthem / backend / general</t>
  </si>
  <si>
    <t>10.248.4.0/24</t>
  </si>
  <si>
    <t>10.248.4.1</t>
  </si>
  <si>
    <t>ilelk-ncdr02 / appseg / anthem / frontend / general</t>
  </si>
  <si>
    <t>10.248.57.0/24</t>
  </si>
  <si>
    <t>ilelk-ncdr02</t>
  </si>
  <si>
    <t>10.248.57.1</t>
  </si>
  <si>
    <t>ilelk-ncdr02 / appseg / anthem / backend / general</t>
  </si>
  <si>
    <t>10.248.58.0/24</t>
  </si>
  <si>
    <t>10.248.58.1</t>
  </si>
  <si>
    <t>ilelk-ncdr05 / appseg / anthem / frontend / general</t>
  </si>
  <si>
    <t>10.248.59.0/24</t>
  </si>
  <si>
    <t>ilelk-ncdr05</t>
  </si>
  <si>
    <t>10.248.59.1</t>
  </si>
  <si>
    <t>azkyn-nc-dreast / frontend / internal / itn /desktops</t>
  </si>
  <si>
    <t>10.248.60.0/24</t>
  </si>
  <si>
    <t>FrontEnd / Internal / ITN / Desktops</t>
  </si>
  <si>
    <t>10.248.60.1</t>
  </si>
  <si>
    <t>azkyn-nc-dreast appseg / GBD / database / general</t>
  </si>
  <si>
    <t>10.248.61.0/24</t>
  </si>
  <si>
    <t>10.248.61.1</t>
  </si>
  <si>
    <t>az-kyn-nc-east /networkseg / anthem / frontend / security-activedirectory</t>
  </si>
  <si>
    <t>10.248.62.0/24</t>
  </si>
  <si>
    <t>10.248.62.1</t>
  </si>
  <si>
    <t>azkyn-nc-dreast-native / networkseg / anthem / kyndryl / storage</t>
  </si>
  <si>
    <t>10.248.63.0/24</t>
  </si>
  <si>
    <t>10.248.63.1</t>
  </si>
  <si>
    <t>azkyn-nc-dreast / networkseg / anthem / ddi / internal -VIPS</t>
  </si>
  <si>
    <t>10.248.64.0/26</t>
  </si>
  <si>
    <t>10.248.64.1</t>
  </si>
  <si>
    <t>azkyn-nc-dreast / appseg / anthem / database / general -VIPS</t>
  </si>
  <si>
    <t>10.248.64.128/26</t>
  </si>
  <si>
    <t>10.248.64.129</t>
  </si>
  <si>
    <t>azkyn-nc-dreast / appseg / anthem / frontend / general -VIPS</t>
  </si>
  <si>
    <t>10.248.64.192/26</t>
  </si>
  <si>
    <t>10.248.64.193</t>
  </si>
  <si>
    <t>azkyn-nc-dreast / appseg / anthem / backend / general -VIPS</t>
  </si>
  <si>
    <t>10.248.64.64/26</t>
  </si>
  <si>
    <t>10.248.64.65</t>
  </si>
  <si>
    <t>azkyn-nc-dreast / appseg / anthem / mid-tier / general -VIPS</t>
  </si>
  <si>
    <t>10.248.65.0/26</t>
  </si>
  <si>
    <t>10.248.65.1</t>
  </si>
  <si>
    <t>azkyn-nc-dreast / appseg / anthem / cdp / general -VIPS</t>
  </si>
  <si>
    <t>10.248.65.128/26</t>
  </si>
  <si>
    <t>10.248.65.129</t>
  </si>
  <si>
    <t>azkyn-nc-dreast / networkseg / anthem / egress / telecom -VIPS</t>
  </si>
  <si>
    <t>10.248.65.192/26</t>
  </si>
  <si>
    <t>10.248.65.193</t>
  </si>
  <si>
    <t>azkyn-nc-dreast / appseg / anthem / database / cdp -VIPS</t>
  </si>
  <si>
    <t>10.248.65.64/26</t>
  </si>
  <si>
    <t>10.248.65.65</t>
  </si>
  <si>
    <t>azkyn-nc-dreast / appseg / anthem / legacy / loadbalancer -VIPS</t>
  </si>
  <si>
    <t>10.248.66.0/26</t>
  </si>
  <si>
    <t>10.248.66.1</t>
  </si>
  <si>
    <t>azkyn-nc-dreast / appseg / anthem / loadbalancer / nosnat -VIPS</t>
  </si>
  <si>
    <t>10.248.66.128/26</t>
  </si>
  <si>
    <t>10.248.66.129</t>
  </si>
  <si>
    <t>azkyn-nc-dreast / appseg / anthem / legacy / non-loadbalancer -VIPS</t>
  </si>
  <si>
    <t>10.248.66.64/26</t>
  </si>
  <si>
    <t>10.248.66.65</t>
  </si>
  <si>
    <t>azkyn-nc-dreast / appseg / anthem / database / general</t>
  </si>
  <si>
    <t>10.248.8.0/24</t>
  </si>
  <si>
    <t>10.248.8.1</t>
  </si>
  <si>
    <t>10.248.96.0/24</t>
  </si>
  <si>
    <t>10.248.96.1</t>
  </si>
  <si>
    <t>CyberArk - Ashburn</t>
  </si>
  <si>
    <t>10.39.0.0/22</t>
  </si>
  <si>
    <t>10.39.0.1</t>
  </si>
  <si>
    <t>Active Direcetory - Dallas</t>
  </si>
  <si>
    <t>10.39.12.0/22</t>
  </si>
  <si>
    <t>10.39.12.1</t>
  </si>
  <si>
    <t>Active Direcetory - Ashburn</t>
  </si>
  <si>
    <t>10.39.4.0/22</t>
  </si>
  <si>
    <t>10.39.4.1</t>
  </si>
  <si>
    <t>anthem-prod-ocpvcs-utility-1</t>
  </si>
  <si>
    <t>10.4.0.0/24</t>
  </si>
  <si>
    <t>10.4.0.1</t>
  </si>
  <si>
    <t>anthem-prod-ocpvcs-utility-2</t>
  </si>
  <si>
    <t>10.4.1.0/24</t>
  </si>
  <si>
    <t>10.4.1.1</t>
  </si>
  <si>
    <t>anthem-dr-ocpvcs-utility-1</t>
  </si>
  <si>
    <t>10.4.128.0/24</t>
  </si>
  <si>
    <t>10.4.128.1</t>
  </si>
  <si>
    <t>anthem-dr-ocpvcs-utility-2</t>
  </si>
  <si>
    <t>10.4.129.0/24</t>
  </si>
  <si>
    <t>10.4.129.1</t>
  </si>
  <si>
    <t>anthem-dr-ocpvcs-worker-1</t>
  </si>
  <si>
    <t>10.4.130.0/23</t>
  </si>
  <si>
    <t>10.4.130.1</t>
  </si>
  <si>
    <t>Hadoop DR Replication Servers</t>
  </si>
  <si>
    <t>10.4.192.0/24</t>
  </si>
  <si>
    <t>appseg / anthem / database / ahc</t>
  </si>
  <si>
    <t>10.4.192.1</t>
  </si>
  <si>
    <t>vaash-vcs / txdal-vcs / appseg / anthem / cdp / general</t>
  </si>
  <si>
    <t>10.4.193.0/24</t>
  </si>
  <si>
    <t>10.4.193.1</t>
  </si>
  <si>
    <t>vaash-vcs / txdal-vcs / networkseg / anthem / replication / zerto</t>
  </si>
  <si>
    <t>10.4.194.0/24</t>
  </si>
  <si>
    <t>networkseg / anthem / replication / zerto</t>
  </si>
  <si>
    <t>10.4.194.1</t>
  </si>
  <si>
    <t>vaash-vcs / txdal-vcs / appseg / anthem / database /cdp</t>
  </si>
  <si>
    <t>10.4.196.0/22</t>
  </si>
  <si>
    <t>10.4.196.1</t>
  </si>
  <si>
    <t>anthem-prod-ocpvcs-worker-1</t>
  </si>
  <si>
    <t>10.4.2.0/23</t>
  </si>
  <si>
    <t>10.4.2.1</t>
  </si>
  <si>
    <t>eh-prod-ocpazure-utility-1</t>
  </si>
  <si>
    <t>10.4.32.0/24</t>
  </si>
  <si>
    <t>10.4.32.1</t>
  </si>
  <si>
    <t>eh-prod-ocpazure-utility-2</t>
  </si>
  <si>
    <t>10.4.33.0/24</t>
  </si>
  <si>
    <t>10.4.33.1</t>
  </si>
  <si>
    <t>eh-prod-ocppazure-worker-1</t>
  </si>
  <si>
    <t>10.4.34.0/23</t>
  </si>
  <si>
    <t>10.4.34.1</t>
  </si>
  <si>
    <t>10.4.64.0/24</t>
  </si>
  <si>
    <t>10.4.64.1</t>
  </si>
  <si>
    <t>10.4.65.0/24</t>
  </si>
  <si>
    <t>10.4.65.1</t>
  </si>
  <si>
    <t>10.4.66.0/23</t>
  </si>
  <si>
    <t>10.4.66.1</t>
  </si>
  <si>
    <t>10.4.68.0/23</t>
  </si>
  <si>
    <t>10.4.68.1</t>
  </si>
  <si>
    <t>10.4.70.0/23</t>
  </si>
  <si>
    <t>10.4.70.1</t>
  </si>
  <si>
    <t>EXCHANGE-VLAN</t>
  </si>
  <si>
    <t>10.40.100.0/24</t>
  </si>
  <si>
    <t>cacer-tow</t>
  </si>
  <si>
    <t>10.40.100.1</t>
  </si>
  <si>
    <t>SERVER_VLAN</t>
  </si>
  <si>
    <t>10.40.105.0/24</t>
  </si>
  <si>
    <t>10.40.105.1</t>
  </si>
  <si>
    <t>NETAPP-CIFS</t>
  </si>
  <si>
    <t>10.40.110.0/24</t>
  </si>
  <si>
    <t>10.40.110.1</t>
  </si>
  <si>
    <t>CITRIX-VDI Town Center</t>
  </si>
  <si>
    <t>10.40.114.0/24</t>
  </si>
  <si>
    <t>10.40.114.1</t>
  </si>
  <si>
    <t>CITRIX</t>
  </si>
  <si>
    <t>10.40.115.0/24</t>
  </si>
  <si>
    <t>10.40.115.1</t>
  </si>
  <si>
    <t>NESTCALER-VIP</t>
  </si>
  <si>
    <t>10.40.116.0/24</t>
  </si>
  <si>
    <t>10.40.116.1</t>
  </si>
  <si>
    <t>SERVER_WWW</t>
  </si>
  <si>
    <t>10.40.125.0/24</t>
  </si>
  <si>
    <t>10.40.125.1</t>
  </si>
  <si>
    <t>VM-MGMT</t>
  </si>
  <si>
    <t>10.40.150.0/24</t>
  </si>
  <si>
    <t>10.40.150.1</t>
  </si>
  <si>
    <t>VM-VMOTION</t>
  </si>
  <si>
    <t>10.40.151.0/24</t>
  </si>
  <si>
    <t>10.40.151.1</t>
  </si>
  <si>
    <t>ENV-MGMT</t>
  </si>
  <si>
    <t>10.40.175.0/24</t>
  </si>
  <si>
    <t>10.40.175.1</t>
  </si>
  <si>
    <t>SERVER_DB_1</t>
  </si>
  <si>
    <t>10.40.180.0/24</t>
  </si>
  <si>
    <t>10.40.180.1</t>
  </si>
  <si>
    <t>SERVER_DB_2</t>
  </si>
  <si>
    <t>10.40.181.0/24</t>
  </si>
  <si>
    <t>10.40.181.1</t>
  </si>
  <si>
    <t>SW-MGMT</t>
  </si>
  <si>
    <t>10.40.200.0/24</t>
  </si>
  <si>
    <t>Management / Network / Switches / Internal</t>
  </si>
  <si>
    <t>10.40.200.1</t>
  </si>
  <si>
    <t>NET-MGMT</t>
  </si>
  <si>
    <t>10.40.201.0/24</t>
  </si>
  <si>
    <t>10.40.201.1</t>
  </si>
  <si>
    <t>Exported from NetMRI</t>
  </si>
  <si>
    <t>10.40.202.0/27</t>
  </si>
  <si>
    <t>NULL</t>
  </si>
  <si>
    <t>10.40.202.1</t>
  </si>
  <si>
    <t>ILO and OOB-Mgmt</t>
  </si>
  <si>
    <t>10.40.203.0/24</t>
  </si>
  <si>
    <t>10.40.203.1</t>
  </si>
  <si>
    <t>SERVER VIDEO-CONF</t>
  </si>
  <si>
    <t>10.40.205.0/24</t>
  </si>
  <si>
    <t>10.40.205.1</t>
  </si>
  <si>
    <t>SERVER_APP</t>
  </si>
  <si>
    <t>10.40.220.0/24</t>
  </si>
  <si>
    <t>10.40.220.1</t>
  </si>
  <si>
    <t>10.40.221.0/24</t>
  </si>
  <si>
    <t>10.40.221.1</t>
  </si>
  <si>
    <t>Wireless Town Center</t>
  </si>
  <si>
    <t>10.40.251.0/24</t>
  </si>
  <si>
    <t>10.40.251.1</t>
  </si>
  <si>
    <t>PXE-Town Center</t>
  </si>
  <si>
    <t>10.40.9.0/24</t>
  </si>
  <si>
    <t>10.40.9.1</t>
  </si>
  <si>
    <t>PACS</t>
  </si>
  <si>
    <t>10.44.195.0/24</t>
  </si>
  <si>
    <t>10.44.195.1</t>
  </si>
  <si>
    <t>Towne Center DMZ Traffic</t>
  </si>
  <si>
    <t>10.44.5.0/24</t>
  </si>
  <si>
    <t>FrontEnd / DMZ / General / Misc</t>
  </si>
  <si>
    <t>10.44.5.1</t>
  </si>
  <si>
    <t>SERVER_DB</t>
  </si>
  <si>
    <t>10.50.180.0/24</t>
  </si>
  <si>
    <t>10.50.180.1</t>
  </si>
  <si>
    <t>VOICE_NET</t>
  </si>
  <si>
    <t>10.50.188.0/24</t>
  </si>
  <si>
    <t>10.50.188.1</t>
  </si>
  <si>
    <t>10.50.220.0/24</t>
  </si>
  <si>
    <t>10.50.220.1</t>
  </si>
  <si>
    <t>ilelk-drwdc04 / appseg / anthem / frontend / general</t>
  </si>
  <si>
    <t>10.51.0.0/22</t>
  </si>
  <si>
    <t>10.51.0.1</t>
  </si>
  <si>
    <t>ilelk-drwdc04 / networkseg / anthem / backup / general</t>
  </si>
  <si>
    <t>10.51.100.0/22</t>
  </si>
  <si>
    <t>10.51.100.1</t>
  </si>
  <si>
    <t>ilelk-drwdc04 / networkseg / anthem / loadbalancer / nosnat</t>
  </si>
  <si>
    <t>10.51.104.0/22</t>
  </si>
  <si>
    <t>10.51.104.1</t>
  </si>
  <si>
    <t>ilelk-drwdc04 / networkseg / maverick / management / network</t>
  </si>
  <si>
    <t>10.51.108.0/24</t>
  </si>
  <si>
    <t>10.51.108.1</t>
  </si>
  <si>
    <t>ilelk-drwdc04 / networkseg / maverick / management / server-oob</t>
  </si>
  <si>
    <t>10.51.109.0/24</t>
  </si>
  <si>
    <t>10.51.109.1</t>
  </si>
  <si>
    <t>ilelk-drwdc04 / networkseg / maverick / management / storage</t>
  </si>
  <si>
    <t>10.51.110.0/24</t>
  </si>
  <si>
    <t>10.51.110.1</t>
  </si>
  <si>
    <t>ilelk-drwdc04 / networkseg / maverick / management / vmware</t>
  </si>
  <si>
    <t>10.51.111.0/24</t>
  </si>
  <si>
    <t>10.51.111.1</t>
  </si>
  <si>
    <t>ilelk-drwdc04 / networkseg / maverick / frontend / general</t>
  </si>
  <si>
    <t>10.51.112.0/24</t>
  </si>
  <si>
    <t>10.51.112.1</t>
  </si>
  <si>
    <t>ilelk-drwdc04 / appseg / anthem / database / general</t>
  </si>
  <si>
    <t>10.51.12.0/22</t>
  </si>
  <si>
    <t>10.51.12.1</t>
  </si>
  <si>
    <t>ilelk-drwdc04 / VIPs / AppSeg / Anthem / BackEnd / General</t>
  </si>
  <si>
    <t>10.51.128.0/26</t>
  </si>
  <si>
    <t>10.51.128.1</t>
  </si>
  <si>
    <t>ilelk-drwdc04 / VIPs / AppSeg / Anthem / Egress / General</t>
  </si>
  <si>
    <t>10.51.128.128/26</t>
  </si>
  <si>
    <t>10.51.128.129</t>
  </si>
  <si>
    <t>ilelk-drwdc04 / VIPs / AppSeg / Anthem / FrontEnd / General</t>
  </si>
  <si>
    <t>10.51.128.192/26</t>
  </si>
  <si>
    <t>10.51.128.193</t>
  </si>
  <si>
    <t>ilelk-drwdc04 / VIPs / AppSeg / Anthem / Database / General</t>
  </si>
  <si>
    <t>10.51.128.64/26</t>
  </si>
  <si>
    <t>10.51.128.65</t>
  </si>
  <si>
    <t>ilelk-drwdc04 / VIPs / AppSeg / Anthem / Legacy / LoadBalancer</t>
  </si>
  <si>
    <t>10.51.129.0/26</t>
  </si>
  <si>
    <t>10.51.129.1</t>
  </si>
  <si>
    <t>ilelk-drwdc04 / VIPs / AppSeg / Anthem / LoadBalancer / NOSNAT</t>
  </si>
  <si>
    <t>10.51.129.128/26</t>
  </si>
  <si>
    <t>10.51.129.129</t>
  </si>
  <si>
    <t>ilelk-drwdc04 / VIPs / AppSeg / Anthem / Mid-Tier / General</t>
  </si>
  <si>
    <t>10.51.129.192/26</t>
  </si>
  <si>
    <t>10.51.129.193</t>
  </si>
  <si>
    <t>ilelk-drwdc04 / VIPs / AppSeg / Anthem / Legacy / Non-LoadBalancer</t>
  </si>
  <si>
    <t>10.51.129.64/26</t>
  </si>
  <si>
    <t>10.51.129.65</t>
  </si>
  <si>
    <t>ilelk-drwdc04 / VIPs / NetworkSeg / Anthem / BackEnd / General</t>
  </si>
  <si>
    <t>10.51.130.0/26</t>
  </si>
  <si>
    <t>10.51.130.1</t>
  </si>
  <si>
    <t>ilelk-drwdc04 / VIPs / NetworkSeg / Anthem / Database / General</t>
  </si>
  <si>
    <t>10.51.130.128/26</t>
  </si>
  <si>
    <t>10.51.130.129</t>
  </si>
  <si>
    <t>ilelk-drwdc04 / VIPs / NetworkSeg / Anthem / Database / Oracle</t>
  </si>
  <si>
    <t>10.51.130.192/26</t>
  </si>
  <si>
    <t>10.51.130.193</t>
  </si>
  <si>
    <t>ilelk-drwdc04 / VIPs / NetworkSeg / Anthem / Backup / General</t>
  </si>
  <si>
    <t>10.51.130.64/26</t>
  </si>
  <si>
    <t>10.51.130.65</t>
  </si>
  <si>
    <t>ilelk-drwdc04 / VIPs / NetworkSeg / Anthem / Egress / Telecom</t>
  </si>
  <si>
    <t>10.51.131.0/26</t>
  </si>
  <si>
    <t>10.51.131.1</t>
  </si>
  <si>
    <t>ilelk-drwdc04 / VIPs / NetworkSeg / Anthem / FrontEnd / Mainframe-Physical</t>
  </si>
  <si>
    <t>10.51.131.128/26</t>
  </si>
  <si>
    <t>10.51.131.129</t>
  </si>
  <si>
    <t>ilelk-drwdc04 / VIPs / NetworkSeg / Anthem / FrontEnd / Mainframe-Static</t>
  </si>
  <si>
    <t>10.51.131.192/26</t>
  </si>
  <si>
    <t>10.51.131.193</t>
  </si>
  <si>
    <t>ilelk-drwdc04 / VIPs / NetworkSeg / Anthem / FrontEnd / Mainframe-Dynamic</t>
  </si>
  <si>
    <t>10.51.131.64/26</t>
  </si>
  <si>
    <t>10.51.131.65</t>
  </si>
  <si>
    <t>ilelk-drwdc04 / VIPs / NetworkSeg / Anthem / FrontEnd / Security-Devops</t>
  </si>
  <si>
    <t>10.51.132.0/26</t>
  </si>
  <si>
    <t>10.51.132.1</t>
  </si>
  <si>
    <t>ilelk-drwdc04 / VIPs / NetworkSeg / Anthem / FrontEnd / Security-ActiveDirectory</t>
  </si>
  <si>
    <t>10.51.132.128/26</t>
  </si>
  <si>
    <t>10.51.132.129</t>
  </si>
  <si>
    <t>ilelk-drwdc04 / VIPs / NetworkSeg / Anthem / Mid-Tier / General</t>
  </si>
  <si>
    <t>10.51.132.192/26</t>
  </si>
  <si>
    <t>10.51.132.193</t>
  </si>
  <si>
    <t>ilelk-drwdc04 / VIPs / NetworkSeg / Anthem / FrontEnd / Security-General</t>
  </si>
  <si>
    <t>10.51.132.64/26</t>
  </si>
  <si>
    <t>10.51.132.65</t>
  </si>
  <si>
    <t>ilelk-drwdc04 / VIPs / NetworkSeg / Anthem / Mid-Tier / PCI</t>
  </si>
  <si>
    <t>10.51.133.0/26</t>
  </si>
  <si>
    <t>10.51.133.1</t>
  </si>
  <si>
    <t>ilelk-drwdc04 / networkseg / anthem / ddi / internal</t>
  </si>
  <si>
    <t>10.51.133.128/26</t>
  </si>
  <si>
    <t>10.51.133.129</t>
  </si>
  <si>
    <t>ilelk-drwdc04 / networkseg /anthem / management / security</t>
  </si>
  <si>
    <t>10.51.133.192/26</t>
  </si>
  <si>
    <t>10.51.133.193</t>
  </si>
  <si>
    <t>ilelk-drwdc04 / VIPs / NetworkSeg / Anthem / LoadBalancer / NOSNAT</t>
  </si>
  <si>
    <t>10.51.133.64/26</t>
  </si>
  <si>
    <t>10.51.133.65</t>
  </si>
  <si>
    <t>10.51.134.0/26</t>
  </si>
  <si>
    <t>10.51.134.1</t>
  </si>
  <si>
    <t>VIPS - ilelk-bmaas-dr - appseg / anthem / frontend / security-activedirectory</t>
  </si>
  <si>
    <t>10.51.134.128/26</t>
  </si>
  <si>
    <t>ilelk-bmaas-dr</t>
  </si>
  <si>
    <t>10.51.134.129</t>
  </si>
  <si>
    <t>ilelk-bmaas-dr - appseg / anthem / mid-tier / general</t>
  </si>
  <si>
    <t>10.51.134.192/26</t>
  </si>
  <si>
    <t>10.51.134.193</t>
  </si>
  <si>
    <t>ilelk-bmass-dr / VIPs / appseg / anthem / frontend / general</t>
  </si>
  <si>
    <t>10.51.134.64/26</t>
  </si>
  <si>
    <t>10.51.134.65</t>
  </si>
  <si>
    <t>10.51.135.0/26</t>
  </si>
  <si>
    <t>10.51.135.1</t>
  </si>
  <si>
    <t>10.51.142.0/26</t>
  </si>
  <si>
    <t>10.51.142.1</t>
  </si>
  <si>
    <t>ilelk-drwdc04 / networkseg / anthem / varic-mainframe / dynamic</t>
  </si>
  <si>
    <t>10.51.16.0/24</t>
  </si>
  <si>
    <t>10.51.16.1</t>
  </si>
  <si>
    <t>ilelk-drwdc04 / VIPs / NetworkSeg / Anthem / DMZ / API</t>
  </si>
  <si>
    <t>10.51.160.0/26</t>
  </si>
  <si>
    <t>10.51.160.1</t>
  </si>
  <si>
    <t>ilelk-drwdc04 / VIPs / NetworkSeg / Anthem / DMZ / PCI</t>
  </si>
  <si>
    <t>10.51.160.128/26</t>
  </si>
  <si>
    <t>10.51.160.129</t>
  </si>
  <si>
    <t>ilelk-drwdc04 / VIPs / NetworkSeg / Anthem / DMZ / SBC</t>
  </si>
  <si>
    <t>10.51.160.192/26</t>
  </si>
  <si>
    <t>10.51.160.193</t>
  </si>
  <si>
    <t>ilelk-drwdc04 / VIPs / NetworkSeg / Anthem / DMZ / FTP</t>
  </si>
  <si>
    <t>10.51.160.64/26</t>
  </si>
  <si>
    <t>10.51.160.65</t>
  </si>
  <si>
    <t>ilelk-drwdc04 / VIPs / NetworkSeg / Anthem / DMZ / Web</t>
  </si>
  <si>
    <t>10.51.161.0/26</t>
  </si>
  <si>
    <t>10.51.161.1</t>
  </si>
  <si>
    <t>ilelk-drwdc04 / networkseg / healthcore / dmz / ftp</t>
  </si>
  <si>
    <t>10.51.161.128/26</t>
  </si>
  <si>
    <t>10.51.161.129</t>
  </si>
  <si>
    <t>10.51.161.192/26</t>
  </si>
  <si>
    <t>10.51.161.193</t>
  </si>
  <si>
    <t>ilelk-drwdc04 / networkseg / anthem / dmz / remote-access</t>
  </si>
  <si>
    <t>10.51.161.64/26</t>
  </si>
  <si>
    <t>10.51.161.65</t>
  </si>
  <si>
    <t>ilelk-drwdc04 / VIPs / NetworkSeg / Anthem / DMZ / nosnat</t>
  </si>
  <si>
    <t>10.51.162.0/26</t>
  </si>
  <si>
    <t>10.51.162.1</t>
  </si>
  <si>
    <t>ilelk-drwdc04 / networkseg / anthem / varic-mainframe / physical</t>
  </si>
  <si>
    <t>10.51.17.0/24</t>
  </si>
  <si>
    <t>10.51.17.1</t>
  </si>
  <si>
    <t>ilelk-drwdc04 / VIPs / appseg / caremore / dmz / epic</t>
  </si>
  <si>
    <t>10.51.175.0/24</t>
  </si>
  <si>
    <t>10.51.175.1</t>
  </si>
  <si>
    <t>ilelk-drwdc04 / networkseg / anthem / varic-mainframe / static</t>
  </si>
  <si>
    <t>10.51.18.0/24</t>
  </si>
  <si>
    <t>10.51.18.1</t>
  </si>
  <si>
    <t>Ilelk-drwdc04 / networkseg / caremore / backup / general</t>
  </si>
  <si>
    <t>10.51.19.0/24</t>
  </si>
  <si>
    <t>10.51.19.1</t>
  </si>
  <si>
    <t>ilelk-drwdc04 / networkseg / anthem / dmz / api</t>
  </si>
  <si>
    <t>10.51.192.0/24</t>
  </si>
  <si>
    <t>10.51.192.1</t>
  </si>
  <si>
    <t>ilelk-drwdc04 / networkseg / anthem / dmz / ftp</t>
  </si>
  <si>
    <t>10.51.193.0/24</t>
  </si>
  <si>
    <t>10.51.193.1</t>
  </si>
  <si>
    <t>ilelk-drwdc04 / networkseg / anthem / dmz / pci</t>
  </si>
  <si>
    <t>10.51.194.0/24</t>
  </si>
  <si>
    <t>10.51.194.1</t>
  </si>
  <si>
    <t>10.51.195.0/24</t>
  </si>
  <si>
    <t>10.51.195.1</t>
  </si>
  <si>
    <t>10.51.196.0/24</t>
  </si>
  <si>
    <t>10.51.196.1</t>
  </si>
  <si>
    <t>ilelk-drwdc04 / networkseg / anthem / dmz / web</t>
  </si>
  <si>
    <t>10.51.197.0/24</t>
  </si>
  <si>
    <t>10.51.197.1</t>
  </si>
  <si>
    <t>10.51.198.0/24</t>
  </si>
  <si>
    <t>10.51.198.1</t>
  </si>
  <si>
    <t>ilelk-drwdc04 / networkseg / anthem / mostl-mainframe / dynamic</t>
  </si>
  <si>
    <t>10.51.20.0/24</t>
  </si>
  <si>
    <t>10.51.20.1</t>
  </si>
  <si>
    <t>ilelk-drwdc04 / networkseg / anthem / mostl-mainframe / physical</t>
  </si>
  <si>
    <t>10.51.21.0/24</t>
  </si>
  <si>
    <t>10.51.21.1</t>
  </si>
  <si>
    <t>ilelk-drwdc04 / networkseg / anthem / mostl-mainframe / static</t>
  </si>
  <si>
    <t>10.51.22.0/24</t>
  </si>
  <si>
    <t>10.51.22.1</t>
  </si>
  <si>
    <t>10.51.23.0/24</t>
  </si>
  <si>
    <t>10.51.23.1</t>
  </si>
  <si>
    <t>ilelk-drwdc04 / networkseg / anthem / frontend / security-devops</t>
  </si>
  <si>
    <t>10.51.24.0/22</t>
  </si>
  <si>
    <t>10.51.24.1</t>
  </si>
  <si>
    <t>ilelk-drwdc04 / networkseg / anthem / frontend / security-general</t>
  </si>
  <si>
    <t>10.51.28.0/22</t>
  </si>
  <si>
    <t>10.51.28.1</t>
  </si>
  <si>
    <t>ilelk-drwdc04 / networkseg / anthem / mid-tier / pci</t>
  </si>
  <si>
    <t>10.51.32.0/22</t>
  </si>
  <si>
    <t>10.51.32.1</t>
  </si>
  <si>
    <t>ilelk-drwdc04 / networkseg / anthem / mid-tier / general</t>
  </si>
  <si>
    <t>10.51.36.0/22</t>
  </si>
  <si>
    <t>10.51.36.1</t>
  </si>
  <si>
    <t>ilelk-drwdc04 / appseg / anthem / mid-tier / general</t>
  </si>
  <si>
    <t>10.51.4.0/22</t>
  </si>
  <si>
    <t>10.51.4.1</t>
  </si>
  <si>
    <t>ilelk-drwdc04 / networkseg / anthem / database / general</t>
  </si>
  <si>
    <t>10.51.40.0/22</t>
  </si>
  <si>
    <t>10.51.40.1</t>
  </si>
  <si>
    <t>ilelk-drwdc04 / networkseg / anthem / database / oracle</t>
  </si>
  <si>
    <t>10.51.44.0/22</t>
  </si>
  <si>
    <t>10.51.44.1</t>
  </si>
  <si>
    <t>ilelk-drwdc04 / networkseg / anthem / monitoring / thousandeyes</t>
  </si>
  <si>
    <t>10.51.48.0/22</t>
  </si>
  <si>
    <t>10.51.48.1</t>
  </si>
  <si>
    <t>ilelk-drwdc04 / networkseg / anthem / video / cache</t>
  </si>
  <si>
    <t>10.51.52.0/24</t>
  </si>
  <si>
    <t>10.51.52.1</t>
  </si>
  <si>
    <t>Ilelk-drwdc04 / appseg / caremore / database / general</t>
  </si>
  <si>
    <t>10.51.53.0/24</t>
  </si>
  <si>
    <t>10.51.53.1</t>
  </si>
  <si>
    <t>ilelk-drwdc04 / networkseg / anthem / frontend / security-cyberark</t>
  </si>
  <si>
    <t>10.51.56.0/22</t>
  </si>
  <si>
    <t>10.51.56.1</t>
  </si>
  <si>
    <t>ilelk-drwdc04 / appseg / anthem / legacy / loadbalancer</t>
  </si>
  <si>
    <t>10.51.60.0/22</t>
  </si>
  <si>
    <t>10.51.60.1</t>
  </si>
  <si>
    <t>ilelk-drwdc04 / appseg / anthem / legacy / non-loadbalancer</t>
  </si>
  <si>
    <t>10.51.64.0/22</t>
  </si>
  <si>
    <t>10.51.64.1</t>
  </si>
  <si>
    <t>ilelk-drwdc04 / appseg / anthem / loadbalancer / nosnat</t>
  </si>
  <si>
    <t>10.51.68.0/22</t>
  </si>
  <si>
    <t>10.51.68.1</t>
  </si>
  <si>
    <t>ilelk-drwdc04 / AppSeg / Anthem / Egress / General</t>
  </si>
  <si>
    <t>10.51.72.0/22</t>
  </si>
  <si>
    <t>10.51.72.1</t>
  </si>
  <si>
    <t>ilelk-drwdc04 / networkseg / anthem / frontend / security-activedirectory</t>
  </si>
  <si>
    <t>10.51.76.0/22</t>
  </si>
  <si>
    <t>10.51.76.1</t>
  </si>
  <si>
    <t>ilelk-drwdc04 / appseg / anthem / backend / general</t>
  </si>
  <si>
    <t>10.51.8.0/22</t>
  </si>
  <si>
    <t>10.51.8.1</t>
  </si>
  <si>
    <t>ilelk-drwdc04 / networkseg / anthem / egress / telecom</t>
  </si>
  <si>
    <t>10.51.80.0/22</t>
  </si>
  <si>
    <t>10.51.80.1</t>
  </si>
  <si>
    <t>ilelk-drwdc04 / networkseg / healthcore / database / teradata</t>
  </si>
  <si>
    <t>10.51.84.0/24</t>
  </si>
  <si>
    <t>10.51.84.1</t>
  </si>
  <si>
    <t>ilelk-drwdc04 / networkseg / anthem / ise / internal</t>
  </si>
  <si>
    <t>10.51.85.0/24</t>
  </si>
  <si>
    <t>10.51.85.1</t>
  </si>
  <si>
    <t>ilelk-drwdc04 / appseg / healthcore / backend / general</t>
  </si>
  <si>
    <t>10.51.86.0/24</t>
  </si>
  <si>
    <t>10.51.86.1</t>
  </si>
  <si>
    <t>10.51.87.0/24</t>
  </si>
  <si>
    <t>10.51.87.1</t>
  </si>
  <si>
    <t>10.51.88.0/21</t>
  </si>
  <si>
    <t>10.51.88.1</t>
  </si>
  <si>
    <t>ilelk-drwdc04 / networkseg / anthem / backend / general</t>
  </si>
  <si>
    <t>10.51.96.0/22</t>
  </si>
  <si>
    <t>10.51.96.1</t>
  </si>
  <si>
    <t>Elk Grove BMaas - appseg / anthem / backend / general</t>
  </si>
  <si>
    <t>10.53.208.0/24</t>
  </si>
  <si>
    <t>ilelk-bmaas-lab</t>
  </si>
  <si>
    <t>10.53.208.1</t>
  </si>
  <si>
    <t>Elk Grove BMaas - appseg / anthem / database / general</t>
  </si>
  <si>
    <t>10.53.209.0/24</t>
  </si>
  <si>
    <t>10.53.209.1</t>
  </si>
  <si>
    <t>Elk Grove BMaas - appseg / anthem / frontend / general</t>
  </si>
  <si>
    <t>10.53.210.0/24</t>
  </si>
  <si>
    <t>10.53.210.1</t>
  </si>
  <si>
    <t>Elk Grove BMaas - appseg / anthem / mid-tier / general</t>
  </si>
  <si>
    <t>10.53.211.0/24</t>
  </si>
  <si>
    <t>10.53.211.1</t>
  </si>
  <si>
    <t>ilelk-bmaas-dr / appseg / GBD / database / general</t>
  </si>
  <si>
    <t>10.53.224.0/24</t>
  </si>
  <si>
    <t>10.53.224.1</t>
  </si>
  <si>
    <t>appseg / anthem / frontend / security-activedirectory</t>
  </si>
  <si>
    <t>10.53.248.0/24</t>
  </si>
  <si>
    <t>10.53.248.1</t>
  </si>
  <si>
    <t>appseg / anthem / security / cyberark / Network</t>
  </si>
  <si>
    <t>10.53.249.0/24</t>
  </si>
  <si>
    <t>10.53.249.1</t>
  </si>
  <si>
    <t>ilelk-bmaas-dr / appseg / anthem / frontend / general</t>
  </si>
  <si>
    <t>10.53.250.0/24</t>
  </si>
  <si>
    <t>10.53.250.1</t>
  </si>
  <si>
    <t>ilelk-bmaas-dr / appseg / anthem / backend / general</t>
  </si>
  <si>
    <t>10.53.251.0/24</t>
  </si>
  <si>
    <t>10.53.251.1</t>
  </si>
  <si>
    <t>ilelk-bmaas-dr / appseg / anthem / database / general</t>
  </si>
  <si>
    <t>10.53.252.0/24</t>
  </si>
  <si>
    <t>10.53.252.1</t>
  </si>
  <si>
    <t>ilelk-bmaas-dr / appseg / anthem / mid-tier / general</t>
  </si>
  <si>
    <t>10.53.253.0/24</t>
  </si>
  <si>
    <t>10.53.253.1</t>
  </si>
  <si>
    <t>ilelk-bmaas-dr / networkseg / anthem / egress / telecom</t>
  </si>
  <si>
    <t>10.53.254.0/24</t>
  </si>
  <si>
    <t>10.53.254.1</t>
  </si>
  <si>
    <t>ilelk-bmaas-dr /appseg / anthem / legacy / non-loadbalancer</t>
  </si>
  <si>
    <t>10.53.255.0/24</t>
  </si>
  <si>
    <t>10.53.255.1</t>
  </si>
  <si>
    <t>vaash-vcs / appseg / anthem / security / cyberark</t>
  </si>
  <si>
    <t>10.6.0.0/24</t>
  </si>
  <si>
    <t>10.6.0.1</t>
  </si>
  <si>
    <t>vaash-vcs / appseg / anthem / security / pingid</t>
  </si>
  <si>
    <t>10.6.1.0/24</t>
  </si>
  <si>
    <t>10.6.1.1</t>
  </si>
  <si>
    <t>vaash-vcs / networkseg / healthcore / frontend / security-activedirectory</t>
  </si>
  <si>
    <t>10.6.16.0/24</t>
  </si>
  <si>
    <t>10.6.16.1</t>
  </si>
  <si>
    <t>vaash-vcs / networkseg / anthem / frontend / security-activedirectory</t>
  </si>
  <si>
    <t>10.6.2.0/24</t>
  </si>
  <si>
    <t>10.6.2.1</t>
  </si>
  <si>
    <t>vaash-vcs / appseg / anthem / security / vds</t>
  </si>
  <si>
    <t>10.6.3.0/24</t>
  </si>
  <si>
    <t>appseg / anthem / security / vds</t>
  </si>
  <si>
    <t>10.6.3.1</t>
  </si>
  <si>
    <t>networkseg / anthem / baremetal / sklm</t>
  </si>
  <si>
    <t>10.6.31.0/24</t>
  </si>
  <si>
    <t>10.6.31.1</t>
  </si>
  <si>
    <t>vaash-wdc04 / appseg / anthem / security / pingid</t>
  </si>
  <si>
    <t>10.6.64.0/24</t>
  </si>
  <si>
    <t>10.6.64.1</t>
  </si>
  <si>
    <t>vaash-wdc04 / appseg / anthem / security / cyberark</t>
  </si>
  <si>
    <t>10.6.66.0/24</t>
  </si>
  <si>
    <t>10.6.66.1</t>
  </si>
  <si>
    <t>vaash-wdc04 / appseg / anthem / security / vds</t>
  </si>
  <si>
    <t>10.6.67.0/24</t>
  </si>
  <si>
    <t>10.6.67.1</t>
  </si>
  <si>
    <t>azkyn-east-lab / appseg / anthem / egress / load testing</t>
  </si>
  <si>
    <t>10.62.128.0/24</t>
  </si>
  <si>
    <t>appseg / anthem / egress / load testing</t>
  </si>
  <si>
    <t>10.62.128.1</t>
  </si>
  <si>
    <t>10.62.129.0/24</t>
  </si>
  <si>
    <t>10.62.129.1</t>
  </si>
  <si>
    <t>10.62.130.0/24</t>
  </si>
  <si>
    <t>10.62.130.1</t>
  </si>
  <si>
    <t>10.62.131.0/24</t>
  </si>
  <si>
    <t>10.62.131.1</t>
  </si>
  <si>
    <t>10.62.132.0/24</t>
  </si>
  <si>
    <t>10.62.132.1</t>
  </si>
  <si>
    <t>10.62.133.0/24</t>
  </si>
  <si>
    <t>10.62.133.1</t>
  </si>
  <si>
    <t>10.62.134.0/24</t>
  </si>
  <si>
    <t>10.62.134.1</t>
  </si>
  <si>
    <t>10.62.135.0/24</t>
  </si>
  <si>
    <t>10.62.135.1</t>
  </si>
  <si>
    <t>10.62.136.0/24</t>
  </si>
  <si>
    <t>10.62.136.1</t>
  </si>
  <si>
    <t>10.62.137.0/24</t>
  </si>
  <si>
    <t>10.62.137.1</t>
  </si>
  <si>
    <t>10.62.138.0/24</t>
  </si>
  <si>
    <t>10.62.138.1</t>
  </si>
  <si>
    <t>10.62.139.0/24</t>
  </si>
  <si>
    <t>10.62.139.1</t>
  </si>
  <si>
    <t>10.62.140.0/24</t>
  </si>
  <si>
    <t>10.62.140.1</t>
  </si>
  <si>
    <t>10.62.141.0/24</t>
  </si>
  <si>
    <t>10.62.141.1</t>
  </si>
  <si>
    <t>10.62.142.0/24</t>
  </si>
  <si>
    <t>10.62.142.1</t>
  </si>
  <si>
    <t>10.62.143.0/24</t>
  </si>
  <si>
    <t>10.62.143.1</t>
  </si>
  <si>
    <t>10.62.144.0/24</t>
  </si>
  <si>
    <t>10.62.144.1</t>
  </si>
  <si>
    <t>10.62.145.0/24</t>
  </si>
  <si>
    <t>10.62.145.1</t>
  </si>
  <si>
    <t>10.62.146.0/24</t>
  </si>
  <si>
    <t>10.62.146.1</t>
  </si>
  <si>
    <t>10.62.147.0/24</t>
  </si>
  <si>
    <t>10.62.147.1</t>
  </si>
  <si>
    <t>10.62.148.0/24</t>
  </si>
  <si>
    <t>10.62.148.1</t>
  </si>
  <si>
    <t>10.62.149.0/24</t>
  </si>
  <si>
    <t>10.62.149.1</t>
  </si>
  <si>
    <t>10.62.150.0/24</t>
  </si>
  <si>
    <t>10.62.150.1</t>
  </si>
  <si>
    <t>10.62.151.0/24</t>
  </si>
  <si>
    <t>10.62.151.1</t>
  </si>
  <si>
    <t>10.62.152.0/24</t>
  </si>
  <si>
    <t>10.62.152.1</t>
  </si>
  <si>
    <t>10.62.153.0/24</t>
  </si>
  <si>
    <t>10.62.153.1</t>
  </si>
  <si>
    <t>10.62.154.0/24</t>
  </si>
  <si>
    <t>10.62.154.1</t>
  </si>
  <si>
    <t>10.62.155.0/24</t>
  </si>
  <si>
    <t>10.62.155.1</t>
  </si>
  <si>
    <t>10.62.156.0/24</t>
  </si>
  <si>
    <t>10.62.156.1</t>
  </si>
  <si>
    <t>10.62.157.0/24</t>
  </si>
  <si>
    <t>10.62.157.1</t>
  </si>
  <si>
    <t>10.62.158.0/24</t>
  </si>
  <si>
    <t>10.62.158.1</t>
  </si>
  <si>
    <t>10.62.159.0/24</t>
  </si>
  <si>
    <t>10.62.159.1</t>
  </si>
  <si>
    <t>10.62.160.0/24</t>
  </si>
  <si>
    <t>10.62.160.1</t>
  </si>
  <si>
    <t>10.62.161.0/24</t>
  </si>
  <si>
    <t>10.62.161.1</t>
  </si>
  <si>
    <t>10.62.162.0/24</t>
  </si>
  <si>
    <t>10.62.162.1</t>
  </si>
  <si>
    <t>10.62.163.0/24</t>
  </si>
  <si>
    <t>10.62.163.1</t>
  </si>
  <si>
    <t>10.62.164.0/24</t>
  </si>
  <si>
    <t>10.62.164.1</t>
  </si>
  <si>
    <t>10.62.165.0/24</t>
  </si>
  <si>
    <t>10.62.165.1</t>
  </si>
  <si>
    <t>10.62.166.0/24</t>
  </si>
  <si>
    <t>10.62.166.1</t>
  </si>
  <si>
    <t>10.62.167.0/24</t>
  </si>
  <si>
    <t>10.62.167.1</t>
  </si>
  <si>
    <t>10.62.168.0/24</t>
  </si>
  <si>
    <t>10.62.168.1</t>
  </si>
  <si>
    <t>10.62.169.0/24</t>
  </si>
  <si>
    <t>10.62.169.1</t>
  </si>
  <si>
    <t>10.62.170.0/24</t>
  </si>
  <si>
    <t>10.62.170.1</t>
  </si>
  <si>
    <t>10.62.171.0/24</t>
  </si>
  <si>
    <t>10.62.171.1</t>
  </si>
  <si>
    <t>10.62.172.0/24</t>
  </si>
  <si>
    <t>10.62.172.1</t>
  </si>
  <si>
    <t>10.62.173.0/24</t>
  </si>
  <si>
    <t>10.62.173.1</t>
  </si>
  <si>
    <t>10.62.174.0/24</t>
  </si>
  <si>
    <t>10.62.174.1</t>
  </si>
  <si>
    <t>10.62.175.0/24</t>
  </si>
  <si>
    <t>10.62.175.1</t>
  </si>
  <si>
    <t>10.62.176.0/24</t>
  </si>
  <si>
    <t>10.62.176.1</t>
  </si>
  <si>
    <t>10.62.177.0/24</t>
  </si>
  <si>
    <t>10.62.177.1</t>
  </si>
  <si>
    <t>10.62.178.0/24</t>
  </si>
  <si>
    <t>10.62.178.1</t>
  </si>
  <si>
    <t>10.62.179.0/24</t>
  </si>
  <si>
    <t>10.62.179.1</t>
  </si>
  <si>
    <t>10.62.180.0/24</t>
  </si>
  <si>
    <t>10.62.180.1</t>
  </si>
  <si>
    <t>10.62.181.0/24</t>
  </si>
  <si>
    <t>10.62.181.1</t>
  </si>
  <si>
    <t>10.62.182.0/24</t>
  </si>
  <si>
    <t>10.62.182.1</t>
  </si>
  <si>
    <t>10.62.183.0/24</t>
  </si>
  <si>
    <t>10.62.183.1</t>
  </si>
  <si>
    <t>10.62.184.0/24</t>
  </si>
  <si>
    <t>10.62.184.1</t>
  </si>
  <si>
    <t>10.62.185.0/24</t>
  </si>
  <si>
    <t>10.62.185.1</t>
  </si>
  <si>
    <t>10.62.186.0/24</t>
  </si>
  <si>
    <t>10.62.186.1</t>
  </si>
  <si>
    <t>10.62.187.0/24</t>
  </si>
  <si>
    <t>10.62.187.1</t>
  </si>
  <si>
    <t>10.62.188.0/24</t>
  </si>
  <si>
    <t>10.62.188.1</t>
  </si>
  <si>
    <t>10.62.189.0/24</t>
  </si>
  <si>
    <t>10.62.189.1</t>
  </si>
  <si>
    <t>10.62.190.0/24</t>
  </si>
  <si>
    <t>10.62.190.1</t>
  </si>
  <si>
    <t>10.62.191.0/24</t>
  </si>
  <si>
    <t>10.62.191.1</t>
  </si>
  <si>
    <t>F5 VIP DeCare non-prod</t>
  </si>
  <si>
    <t>10.64.114.0/24</t>
  </si>
  <si>
    <t>mneag-del-lab</t>
  </si>
  <si>
    <t>10.64.114.1</t>
  </si>
  <si>
    <t>mneag-del-llb-int-VIPs</t>
  </si>
  <si>
    <t>10.64.14.0/24</t>
  </si>
  <si>
    <t>mneag-del</t>
  </si>
  <si>
    <t>10.64.14.1</t>
  </si>
  <si>
    <t>networkseg / kyndryl / testing / general</t>
  </si>
  <si>
    <t>10.65.153.192/26</t>
  </si>
  <si>
    <t>vaash-mcmp-lab</t>
  </si>
  <si>
    <t>10.65.153.193</t>
  </si>
  <si>
    <t>azkyn-east / networkseg / mbm / ddi / internal</t>
  </si>
  <si>
    <t>10.8.128.0/24</t>
  </si>
  <si>
    <t>networkseg / mbm / ddi / internal</t>
  </si>
  <si>
    <t>10.8.128.1</t>
  </si>
  <si>
    <t>azkyn-east / appseg / mbm / backend / general</t>
  </si>
  <si>
    <t>10.8.129.0/24</t>
  </si>
  <si>
    <t>appseg / mbm / backend / general</t>
  </si>
  <si>
    <t>10.8.129.1</t>
  </si>
  <si>
    <t>azkyn-east / appseg / mbm / database / general</t>
  </si>
  <si>
    <t>10.8.130.0/24</t>
  </si>
  <si>
    <t>10.8.130.1</t>
  </si>
  <si>
    <t>azkyn-east / appseg / mbm / frontend / general</t>
  </si>
  <si>
    <t>10.8.131.0/24</t>
  </si>
  <si>
    <t>10.8.131.1</t>
  </si>
  <si>
    <t>azkyn-east / appseg / mbm / mid-tier / general</t>
  </si>
  <si>
    <t>10.8.132.0/24</t>
  </si>
  <si>
    <t>appseg / mbm / mid-tier / general</t>
  </si>
  <si>
    <t>10.8.132.1</t>
  </si>
  <si>
    <t>azkyn-east / networkseg / mbm / backup / general</t>
  </si>
  <si>
    <t>10.8.133.0/24</t>
  </si>
  <si>
    <t>10.8.133.1</t>
  </si>
  <si>
    <t>azkyn-east / networkseg / mbm / management / facilities</t>
  </si>
  <si>
    <t>10.8.134.0/24</t>
  </si>
  <si>
    <t>networkseg / mbm / management / facilities</t>
  </si>
  <si>
    <t>10.8.134.1</t>
  </si>
  <si>
    <t>azkyn-east / networkseg / mbm / management / firewalls</t>
  </si>
  <si>
    <t>10.8.135.0/24</t>
  </si>
  <si>
    <t>networkseg / mbm / management / firewalls</t>
  </si>
  <si>
    <t>10.8.135.1</t>
  </si>
  <si>
    <t>azkyn-east / networkseg / mbm / management / ise</t>
  </si>
  <si>
    <t>10.8.136.0/24</t>
  </si>
  <si>
    <t>networkseg / mbm / management / ise</t>
  </si>
  <si>
    <t>10.8.136.1</t>
  </si>
  <si>
    <t>azkyn-east / networkseg / mbm / management / loadbalancer</t>
  </si>
  <si>
    <t>10.8.137.0/24</t>
  </si>
  <si>
    <t>networkseg / mbm / management / loadbalancer</t>
  </si>
  <si>
    <t>10.8.137.1</t>
  </si>
  <si>
    <t>azkyn-east / networkseg / mbm / management / network</t>
  </si>
  <si>
    <t>10.8.138.0/24</t>
  </si>
  <si>
    <t>networkseg / mbm / management / network</t>
  </si>
  <si>
    <t>10.8.138.1</t>
  </si>
  <si>
    <t>azkyn-east / networkseg / mbm / management / server-oob</t>
  </si>
  <si>
    <t>10.8.139.0/24</t>
  </si>
  <si>
    <t>networkseg / mbm / management / server-oob</t>
  </si>
  <si>
    <t>10.8.139.1</t>
  </si>
  <si>
    <t>azkyn-east / networkseg / mbm / management / storage</t>
  </si>
  <si>
    <t>10.8.140.0/24</t>
  </si>
  <si>
    <t>networkseg / mbm / management / storage</t>
  </si>
  <si>
    <t>10.8.140.1</t>
  </si>
  <si>
    <t>azkyn-east / networkseg / mbm / management / vmware</t>
  </si>
  <si>
    <t>10.8.141.0/24</t>
  </si>
  <si>
    <t>networkseg / mbm / management / vmware</t>
  </si>
  <si>
    <t>10.8.141.1</t>
  </si>
  <si>
    <t>azkyn-east / networkseg / mbm / vmware / vmotion</t>
  </si>
  <si>
    <t>10.8.142.0/24</t>
  </si>
  <si>
    <t>networkseg / mbm / vmware / vmotion</t>
  </si>
  <si>
    <t>10.8.142.1</t>
  </si>
  <si>
    <t>azkyn-east / appseg / mbm / loadbalancer / nosnat</t>
  </si>
  <si>
    <t>10.8.143.0/24</t>
  </si>
  <si>
    <t>appseg / mbm / loadbalancer / nosnat</t>
  </si>
  <si>
    <t>10.8.143.1</t>
  </si>
  <si>
    <t>azkyn-east / networkseg / mbm / frontend / security-activedirectory</t>
  </si>
  <si>
    <t>10.8.144.0/24</t>
  </si>
  <si>
    <t>networkseg / mbm / frontend / security-activedirectory</t>
  </si>
  <si>
    <t>10.8.144.1</t>
  </si>
  <si>
    <t>azkyn-eastnut-lab / appseg / mbm / management / loadbalancer</t>
  </si>
  <si>
    <t>10.8.158.0/24</t>
  </si>
  <si>
    <t>appseg / mbm / management / loadbalancer</t>
  </si>
  <si>
    <t>azkyn-eastnut</t>
  </si>
  <si>
    <t>10.8.158.1</t>
  </si>
  <si>
    <t>VIPs - azkyn-east - appseg / mbm / mid-tier / general</t>
  </si>
  <si>
    <t>10.8.176.0/26</t>
  </si>
  <si>
    <t>10.8.176.1</t>
  </si>
  <si>
    <t>azkyn-east-lab / networkseg / mbm / ddi / internal</t>
  </si>
  <si>
    <t>10.8.192.0/24</t>
  </si>
  <si>
    <t>10.8.192.1</t>
  </si>
  <si>
    <t>azkyn-east-lab / appseg / mbm / backend / general</t>
  </si>
  <si>
    <t>10.8.193.0/24</t>
  </si>
  <si>
    <t>10.8.193.1</t>
  </si>
  <si>
    <t>azkyn-east-lab / appseg / mbm / database / general</t>
  </si>
  <si>
    <t>10.8.194.0/24</t>
  </si>
  <si>
    <t>10.8.194.1</t>
  </si>
  <si>
    <t>azkyn-east-lab / appseg / mbm / frontend / general</t>
  </si>
  <si>
    <t>10.8.195.0/24</t>
  </si>
  <si>
    <t>10.8.195.1</t>
  </si>
  <si>
    <t>azkyn-east-lab / appseg / mbm / mid-tier / general</t>
  </si>
  <si>
    <t>10.8.196.0/24</t>
  </si>
  <si>
    <t>10.8.196.1</t>
  </si>
  <si>
    <t>azkyn-east-lab / networkseg / mbm / backup / general</t>
  </si>
  <si>
    <t>10.8.197.0/24</t>
  </si>
  <si>
    <t>10.8.197.1</t>
  </si>
  <si>
    <t>azkyn-east-lab / networkseg / mbm / vmware / vmotion</t>
  </si>
  <si>
    <t>10.8.198.0/24</t>
  </si>
  <si>
    <t>10.8.198.1</t>
  </si>
  <si>
    <t>azkyn-east-lab / appseg / mbm / loadbalancer / nosnat</t>
  </si>
  <si>
    <t>10.8.199.0/24</t>
  </si>
  <si>
    <t>10.8.199.1</t>
  </si>
  <si>
    <t>azkyn-east-lab / networkseg / mbm / frontend / security-activedirectory</t>
  </si>
  <si>
    <t>10.8.200.0/24</t>
  </si>
  <si>
    <t>10.8.200.1</t>
  </si>
  <si>
    <t>azkyn-eastnut-lab / appseg / mbm / loadbalancer / nosnat</t>
  </si>
  <si>
    <t>10.8.231.0/24</t>
  </si>
  <si>
    <t>azkyn-eastnut-lab</t>
  </si>
  <si>
    <t>10.8.231.1</t>
  </si>
  <si>
    <t>azkyn-eastnut-lab / appseg / mbm / backend / general</t>
  </si>
  <si>
    <t>10.8.232.0/24</t>
  </si>
  <si>
    <t>10.8.232.1</t>
  </si>
  <si>
    <t>azkyn-eastnut-lab / appseg / mbm / database / general</t>
  </si>
  <si>
    <t>10.8.233.0/24</t>
  </si>
  <si>
    <t>10.8.233.1</t>
  </si>
  <si>
    <t>azkyn-eastnut-lab / appseg / mbm / mid-tier / general</t>
  </si>
  <si>
    <t>10.8.234.0/24</t>
  </si>
  <si>
    <t>10.8.234.1</t>
  </si>
  <si>
    <t>azkyn-eastnut-lab / appseg / mbm / backup / general</t>
  </si>
  <si>
    <t>10.8.235.0/24</t>
  </si>
  <si>
    <t>appseg / mbm / backup / general</t>
  </si>
  <si>
    <t>10.8.235.1</t>
  </si>
  <si>
    <t>azkyn-eastnut-lab / appseg / mbm / frontend / general</t>
  </si>
  <si>
    <t>10.8.236.0/24</t>
  </si>
  <si>
    <t>10.8.236.1</t>
  </si>
  <si>
    <t>10.8.238.0/24</t>
  </si>
  <si>
    <t>10.8.238.1</t>
  </si>
  <si>
    <t>10.80.0.0/22</t>
  </si>
  <si>
    <t>10.80.0.1</t>
  </si>
  <si>
    <t>Az-East-AVS-DR</t>
  </si>
  <si>
    <t>10.80.12.0/22</t>
  </si>
  <si>
    <t>10.80.12.1</t>
  </si>
  <si>
    <t>Az-NorthCentral-AVS-Services</t>
  </si>
  <si>
    <t>10.80.128.0/22</t>
  </si>
  <si>
    <t>10.80.128.1</t>
  </si>
  <si>
    <t>Az-NorthCentral-AVS-Non-Prod</t>
  </si>
  <si>
    <t>10.80.132.0/22</t>
  </si>
  <si>
    <t>10.80.132.1</t>
  </si>
  <si>
    <t>10.80.136.0/22</t>
  </si>
  <si>
    <t>10.80.136.1</t>
  </si>
  <si>
    <t>Az-NorthCentral-AVS-DR</t>
  </si>
  <si>
    <t>10.80.140.0/22</t>
  </si>
  <si>
    <t>10.80.140.1</t>
  </si>
  <si>
    <t>10.80.188.0/25</t>
  </si>
  <si>
    <t>10.80.188.1</t>
  </si>
  <si>
    <t>eh-northcentral-avs-nonprod-01 / replication / zerto</t>
  </si>
  <si>
    <t>10.80.188.128/25</t>
  </si>
  <si>
    <t>10.80.188.129</t>
  </si>
  <si>
    <t>10.80.189.0/25</t>
  </si>
  <si>
    <t>10.80.189.1</t>
  </si>
  <si>
    <t>eh-northcentral-avs-prod-01 / replication / zerto</t>
  </si>
  <si>
    <t>10.80.189.128/25</t>
  </si>
  <si>
    <t>10.80.189.129</t>
  </si>
  <si>
    <t>10.80.190.0/25</t>
  </si>
  <si>
    <t>10.80.190.1</t>
  </si>
  <si>
    <t>10.80.190.128/25</t>
  </si>
  <si>
    <t>10.80.190.129</t>
  </si>
  <si>
    <t>10.80.191.0/25</t>
  </si>
  <si>
    <t>10.80.191.1</t>
  </si>
  <si>
    <t>10.80.191.128/25</t>
  </si>
  <si>
    <t>10.80.191.129</t>
  </si>
  <si>
    <t>eh-eastus-avs-rubrik-02</t>
  </si>
  <si>
    <t>10.80.20.0/22</t>
  </si>
  <si>
    <t>10.80.20.1</t>
  </si>
  <si>
    <t>10.80.222.0/23</t>
  </si>
  <si>
    <t>10.80.222.1</t>
  </si>
  <si>
    <t>10.80.24.0/22</t>
  </si>
  <si>
    <t>10.80.24.1</t>
  </si>
  <si>
    <t>eh-eastus-avs-nonprod-01-av64net</t>
  </si>
  <si>
    <t>10.80.240.0/23</t>
  </si>
  <si>
    <t>10.80.240.1</t>
  </si>
  <si>
    <t>10.80.242.0/23</t>
  </si>
  <si>
    <t>10.80.242.1</t>
  </si>
  <si>
    <t>gbd-east-avs-prod-01-av64net</t>
  </si>
  <si>
    <t>10.80.244.0/23</t>
  </si>
  <si>
    <t>10.80.244.1</t>
  </si>
  <si>
    <t>eh-eastus-avs-prod-02-av64net</t>
  </si>
  <si>
    <t>10.80.246.0/23</t>
  </si>
  <si>
    <t>10.80.246.1</t>
  </si>
  <si>
    <t>eh-eastus-avs-prod-11-av64net</t>
  </si>
  <si>
    <t>10.80.248.0/23</t>
  </si>
  <si>
    <t>10.80.248.1</t>
  </si>
  <si>
    <t>eh-eastus-avs-prod-12-av64net</t>
  </si>
  <si>
    <t>10.80.250.0/23</t>
  </si>
  <si>
    <t>10.80.250.1</t>
  </si>
  <si>
    <t>eh-eastus-avs-nonprod-02-av64net</t>
  </si>
  <si>
    <t>10.80.252.0/23</t>
  </si>
  <si>
    <t>10.80.252.1</t>
  </si>
  <si>
    <t>eh-eastus-avs-prod-03-av64net</t>
  </si>
  <si>
    <t>10.80.254.0/23</t>
  </si>
  <si>
    <t>10.80.254.1</t>
  </si>
  <si>
    <t>eh-east-avs-nonprod-04</t>
  </si>
  <si>
    <t>10.80.28.0/22</t>
  </si>
  <si>
    <t>10.80.28.1</t>
  </si>
  <si>
    <t>10.80.32.0/22</t>
  </si>
  <si>
    <t>10.80.32.1</t>
  </si>
  <si>
    <t>gbd-east-avs-nonprod-01</t>
  </si>
  <si>
    <t>10.80.36.0/22</t>
  </si>
  <si>
    <t>networkseg / gbd / management / vmware</t>
  </si>
  <si>
    <t>10.80.36.1</t>
  </si>
  <si>
    <t>10.80.4.0/22</t>
  </si>
  <si>
    <t>10.80.4.1</t>
  </si>
  <si>
    <t>gbd-east-avs-prod-01</t>
  </si>
  <si>
    <t>10.80.40.0/22</t>
  </si>
  <si>
    <t>10.80.40.1</t>
  </si>
  <si>
    <t>10.80.44.0/22</t>
  </si>
  <si>
    <t>10.80.44.1</t>
  </si>
  <si>
    <t>eh-eastus-avs-services-rn-zerto-vranet</t>
  </si>
  <si>
    <t>10.80.60.0/25</t>
  </si>
  <si>
    <t>networkseg / sddc1 / replication / zerto</t>
  </si>
  <si>
    <t>10.80.60.1</t>
  </si>
  <si>
    <t>eh-eastus-avs-non-prod-rn-zerto-vranet</t>
  </si>
  <si>
    <t>10.80.60.128/25</t>
  </si>
  <si>
    <t>networkseg / sddc2 / replication / zerto</t>
  </si>
  <si>
    <t>10.80.60.129</t>
  </si>
  <si>
    <t>azkyn-east / networkseg / sddc3 / replication / zerto</t>
  </si>
  <si>
    <t>10.80.61.0/25</t>
  </si>
  <si>
    <t>networkseg / sddc3 / replication / zerto</t>
  </si>
  <si>
    <t>10.80.61.1</t>
  </si>
  <si>
    <t>eh-eastus-avs-prod-02-zerto-vranet</t>
  </si>
  <si>
    <t>10.80.61.128/25</t>
  </si>
  <si>
    <t>networkseg / sddc4 / replication / zerto</t>
  </si>
  <si>
    <t>10.80.61.129</t>
  </si>
  <si>
    <t>eh-eastus-avs-prod-11-zerto-vranet</t>
  </si>
  <si>
    <t>10.80.62.0/25</t>
  </si>
  <si>
    <t>networkseg / sddc5 / replication / zerto</t>
  </si>
  <si>
    <t>10.80.62.1</t>
  </si>
  <si>
    <t>10.80.62.128/25</t>
  </si>
  <si>
    <t>networkseg / sddc6 / replication / zerto</t>
  </si>
  <si>
    <t>10.80.62.129</t>
  </si>
  <si>
    <t>cm-eastus-avs-prod-01-zerto-vranet</t>
  </si>
  <si>
    <t>10.80.63.0/25</t>
  </si>
  <si>
    <t>networkseg / sddc7 / replication / zerto</t>
  </si>
  <si>
    <t>10.80.63.1</t>
  </si>
  <si>
    <t>eh-eastus-avs-prod-03-zerto-vranet</t>
  </si>
  <si>
    <t>10.80.63.128/25</t>
  </si>
  <si>
    <t>networkseg / sddc8 / replication / zerto</t>
  </si>
  <si>
    <t>10.80.63.129</t>
  </si>
  <si>
    <t>10.80.64.0/22</t>
  </si>
  <si>
    <t>10.80.64.1</t>
  </si>
  <si>
    <t>10.80.68.0/22</t>
  </si>
  <si>
    <t>10.80.68.1</t>
  </si>
  <si>
    <t>10.80.72.0/22</t>
  </si>
  <si>
    <t>10.80.72.1</t>
  </si>
  <si>
    <t>10.80.76.0/22</t>
  </si>
  <si>
    <t>10.80.76.1</t>
  </si>
  <si>
    <t>10.80.80.0/22</t>
  </si>
  <si>
    <t>10.80.80.1</t>
  </si>
  <si>
    <t>10.80.84.0/22</t>
  </si>
  <si>
    <t>10.80.84.1</t>
  </si>
  <si>
    <t>10.9.128.0/24</t>
  </si>
  <si>
    <t>10.9.128.1</t>
  </si>
  <si>
    <t>10.9.129.0/24</t>
  </si>
  <si>
    <t>10.9.129.1</t>
  </si>
  <si>
    <t>10.9.130.0/24</t>
  </si>
  <si>
    <t>10.9.130.1</t>
  </si>
  <si>
    <t>10.9.131.0/24</t>
  </si>
  <si>
    <t>10.9.131.1</t>
  </si>
  <si>
    <t>10.9.132.0/24</t>
  </si>
  <si>
    <t>10.9.132.1</t>
  </si>
  <si>
    <t>10.9.133.0/24</t>
  </si>
  <si>
    <t>10.9.133.1</t>
  </si>
  <si>
    <t>10.9.134.0/24</t>
  </si>
  <si>
    <t>10.9.134.1</t>
  </si>
  <si>
    <t>10.9.135.0/24</t>
  </si>
  <si>
    <t>10.9.135.1</t>
  </si>
  <si>
    <t>10.9.136.0/24</t>
  </si>
  <si>
    <t>10.9.136.1</t>
  </si>
  <si>
    <t>10.9.137.0/24</t>
  </si>
  <si>
    <t>10.9.137.1</t>
  </si>
  <si>
    <t>10.9.138.0/24</t>
  </si>
  <si>
    <t>10.9.138.1</t>
  </si>
  <si>
    <t>10.9.139.0/24</t>
  </si>
  <si>
    <t>10.9.139.1</t>
  </si>
  <si>
    <t>10.9.140.0/24</t>
  </si>
  <si>
    <t>10.9.140.1</t>
  </si>
  <si>
    <t>10.9.141.0/24</t>
  </si>
  <si>
    <t>10.9.141.1</t>
  </si>
  <si>
    <t>10.9.142.0/24</t>
  </si>
  <si>
    <t>10.9.142.1</t>
  </si>
  <si>
    <t>10.9.143.0/24</t>
  </si>
  <si>
    <t>10.9.143.1</t>
  </si>
  <si>
    <t>10.9.144.0/24</t>
  </si>
  <si>
    <t>10.9.144.1</t>
  </si>
  <si>
    <t>azkyn-east / GBD / appseg / gbd / backend / general</t>
  </si>
  <si>
    <t>10.98.0.0/24</t>
  </si>
  <si>
    <t>appseg / gbd / backend / general</t>
  </si>
  <si>
    <t>10.98.0.1</t>
  </si>
  <si>
    <t>azkyn-east / GBD / appseg / gbd / database / general</t>
  </si>
  <si>
    <t>10.98.1.0/24</t>
  </si>
  <si>
    <t>10.98.1.1</t>
  </si>
  <si>
    <t>10.98.10.0/24</t>
  </si>
  <si>
    <t>appseg / gbd / frontend / general</t>
  </si>
  <si>
    <t>10.98.10.1</t>
  </si>
  <si>
    <t>azkyn-east-lab / GBD / appseg / gbd / loadbalancer / nosnat</t>
  </si>
  <si>
    <t>10.98.11.0/24</t>
  </si>
  <si>
    <t>appseg / gbd / loadbalancer / nosnat</t>
  </si>
  <si>
    <t>10.98.11.1</t>
  </si>
  <si>
    <t>10.98.12.0/24</t>
  </si>
  <si>
    <t>appseg / gbd / mid-tier / general</t>
  </si>
  <si>
    <t>10.98.12.1</t>
  </si>
  <si>
    <t>10.98.15.0/24</t>
  </si>
  <si>
    <t>networkseg / gbd / sddc / iscsi</t>
  </si>
  <si>
    <t>10.98.15.1</t>
  </si>
  <si>
    <t>azkyn-east / appseg / gbd  / citrix / dhcp</t>
  </si>
  <si>
    <t>10.98.16.0/22</t>
  </si>
  <si>
    <t>appseg / gbd / citrix / dhcp</t>
  </si>
  <si>
    <t>10.98.16.1</t>
  </si>
  <si>
    <t>azkyn-east / GBD / appseg / gbd / frontend / general</t>
  </si>
  <si>
    <t>10.98.2.0/24</t>
  </si>
  <si>
    <t>10.98.2.1</t>
  </si>
  <si>
    <t>azkyn-east / GBD / appseg / gbd / loadbalancer / nosnat</t>
  </si>
  <si>
    <t>10.98.3.0/24</t>
  </si>
  <si>
    <t>10.98.3.1</t>
  </si>
  <si>
    <t>azkyn-east / GBD / appseg / gbd / mid-tier / general</t>
  </si>
  <si>
    <t>10.98.4.0/24</t>
  </si>
  <si>
    <t>10.98.4.1</t>
  </si>
  <si>
    <t>azkyn-east / appseg / gbd / citrix / general</t>
  </si>
  <si>
    <t>10.98.5.0/24</t>
  </si>
  <si>
    <t>appseg / gbd / citrix / general</t>
  </si>
  <si>
    <t>10.98.5.1</t>
  </si>
  <si>
    <t>10.98.7.0/24</t>
  </si>
  <si>
    <t>10.98.7.1</t>
  </si>
  <si>
    <t>10.98.8.0/24</t>
  </si>
  <si>
    <t>10.98.8.1</t>
  </si>
  <si>
    <t>azkyn-east-lab / GBD / appseg / gbd / database / general</t>
  </si>
  <si>
    <t>10.98.9.0/24</t>
  </si>
  <si>
    <t>10.98.9.1</t>
  </si>
  <si>
    <t>10.99.0.0/24</t>
  </si>
  <si>
    <t>10.99.0.1</t>
  </si>
  <si>
    <t>10.99.1.0/24</t>
  </si>
  <si>
    <t>10.99.1.1</t>
  </si>
  <si>
    <t>azkyn-nc-lab / GBD / appseg / gbd / frontend / general</t>
  </si>
  <si>
    <t>10.99.10.0/24</t>
  </si>
  <si>
    <t>10.99.10.1</t>
  </si>
  <si>
    <t>azkyn-nc-lab / GBD / appseg / gbd / loadbalancer / nosnat</t>
  </si>
  <si>
    <t>10.99.11.0/24</t>
  </si>
  <si>
    <t>10.99.11.1</t>
  </si>
  <si>
    <t>azkyn-nc-lab / GBD / appseg / gbd / mid-tier / general</t>
  </si>
  <si>
    <t>10.99.12.0/24</t>
  </si>
  <si>
    <t>10.99.12.1</t>
  </si>
  <si>
    <t>10.99.16.0/24</t>
  </si>
  <si>
    <t>10.99.16.1</t>
  </si>
  <si>
    <t>10.99.17.0/24</t>
  </si>
  <si>
    <t>10.99.17.1</t>
  </si>
  <si>
    <t>10.99.18.0/24</t>
  </si>
  <si>
    <t>10.99.18.1</t>
  </si>
  <si>
    <t>10.99.19.0/24</t>
  </si>
  <si>
    <t>10.99.19.1</t>
  </si>
  <si>
    <t>10.99.2.0/24</t>
  </si>
  <si>
    <t>10.99.2.1</t>
  </si>
  <si>
    <t>10.99.20.0/24</t>
  </si>
  <si>
    <t>10.99.20.1</t>
  </si>
  <si>
    <t>10.99.3.0/24</t>
  </si>
  <si>
    <t>10.99.3.1</t>
  </si>
  <si>
    <t>10.99.4.0/24</t>
  </si>
  <si>
    <t>10.99.4.1</t>
  </si>
  <si>
    <t>10.99.5.0/24</t>
  </si>
  <si>
    <t>appseg / gbd / egress/ general</t>
  </si>
  <si>
    <t>10.99.5.1</t>
  </si>
  <si>
    <t>azkyn-nc-lab / GBD / appseg / gbd / backend / general</t>
  </si>
  <si>
    <t>10.99.8.0/24</t>
  </si>
  <si>
    <t>10.99.8.1</t>
  </si>
  <si>
    <t>azkyn-nc-lab / GBD / appseg / gbd / database / general</t>
  </si>
  <si>
    <t>10.99.9.0/24</t>
  </si>
  <si>
    <t>10.99.9.1</t>
  </si>
  <si>
    <t>Private Layer2 Networks - Ignore IP Allocations</t>
  </si>
  <si>
    <t>100.96.255.219/32</t>
  </si>
  <si>
    <t>networkseg / anthem / private_nonrouted / HMC12_ODD</t>
  </si>
  <si>
    <t>100.96.255.220</t>
  </si>
  <si>
    <t>100.96.255.220/32</t>
  </si>
  <si>
    <t>networkseg / anthem / private_nonrouted / HMC11_EVEN</t>
  </si>
  <si>
    <t>100.96.255.221</t>
  </si>
  <si>
    <t>100.96.255.221/32</t>
  </si>
  <si>
    <t>networkseg / anthem / private_nonrouted / HMC10_ODD</t>
  </si>
  <si>
    <t>100.96.255.222</t>
  </si>
  <si>
    <t>100.96.255.222/32</t>
  </si>
  <si>
    <t>networkseg / anthem / private_nonrouted / HMC9_EVEN</t>
  </si>
  <si>
    <t>100.96.255.223</t>
  </si>
  <si>
    <t>100.96.255.223/32</t>
  </si>
  <si>
    <t>networkseg / anthem / private_nonrouted / hmc8_even</t>
  </si>
  <si>
    <t>100.96.255.224</t>
  </si>
  <si>
    <t>100.96.255.224/32</t>
  </si>
  <si>
    <t>networkseg / anthem / private_nonrouted / hmc7_odd</t>
  </si>
  <si>
    <t>100.96.255.225</t>
  </si>
  <si>
    <t>100.96.255.225/32</t>
  </si>
  <si>
    <t>networkseg / anthem / private_nonrouted / hmc10_even</t>
  </si>
  <si>
    <t>100.96.255.226</t>
  </si>
  <si>
    <t>100.96.255.226/32</t>
  </si>
  <si>
    <t>networkseg / anthem / private_nonrouted / hmc9_odd</t>
  </si>
  <si>
    <t>100.96.255.227</t>
  </si>
  <si>
    <t>Private Layer 2 Network- Ignore Allocations</t>
  </si>
  <si>
    <t>100.96.255.227/32</t>
  </si>
  <si>
    <t>100.96.255.228</t>
  </si>
  <si>
    <t>100.96.255.228/32</t>
  </si>
  <si>
    <t>100.96.255.229</t>
  </si>
  <si>
    <t>100.96.255.229/32</t>
  </si>
  <si>
    <t>networkseg / anthem / private_nonrouted / hmc5_odd</t>
  </si>
  <si>
    <t>100.96.255.230</t>
  </si>
  <si>
    <t>100.96.255.230/32</t>
  </si>
  <si>
    <t>networkseg / anthem / private_nonrouted / hmc6_even</t>
  </si>
  <si>
    <t>100.96.255.231</t>
  </si>
  <si>
    <t>100.96.255.231/32</t>
  </si>
  <si>
    <t>vahar-mai</t>
  </si>
  <si>
    <t>100.96.255.232</t>
  </si>
  <si>
    <t>100.96.255.232/32</t>
  </si>
  <si>
    <t>100.96.255.233</t>
  </si>
  <si>
    <t>100.96.255.233/32</t>
  </si>
  <si>
    <t>networkseg / anthem / private_nonrouted / hmc3_odd</t>
  </si>
  <si>
    <t>100.96.255.234</t>
  </si>
  <si>
    <t>100.96.255.234/32</t>
  </si>
  <si>
    <t>networkseg / anthem / private_nonrouted / hmc4_even</t>
  </si>
  <si>
    <t>100.96.255.235</t>
  </si>
  <si>
    <t>100.96.255.235/32</t>
  </si>
  <si>
    <t>networkseg / anthem / private_nonrouted / hmc_mainframe</t>
  </si>
  <si>
    <t>100.96.255.236</t>
  </si>
  <si>
    <t>100.96.255.236/32</t>
  </si>
  <si>
    <t>networkseg / anthem / private_nonrouted / hmc2_even</t>
  </si>
  <si>
    <t>100.96.255.237</t>
  </si>
  <si>
    <t>100.96.255.237/32</t>
  </si>
  <si>
    <t>networkseg / anthem / private_nonrouted / hmc1_odd</t>
  </si>
  <si>
    <t>100.96.255.238</t>
  </si>
  <si>
    <t>100.96.255.238/32</t>
  </si>
  <si>
    <t>100.96.255.239</t>
  </si>
  <si>
    <t>100.96.255.239/32</t>
  </si>
  <si>
    <t>100.96.255.240</t>
  </si>
  <si>
    <t>100.96.255.240/32</t>
  </si>
  <si>
    <t>100.96.255.241</t>
  </si>
  <si>
    <t>100.96.255.241/32</t>
  </si>
  <si>
    <t>100.96.255.242</t>
  </si>
  <si>
    <t>100.96.255.242/32</t>
  </si>
  <si>
    <t>100.96.255.243</t>
  </si>
  <si>
    <t>100.96.255.243/32</t>
  </si>
  <si>
    <t>100.96.255.244</t>
  </si>
  <si>
    <t>100.96.255.244/32</t>
  </si>
  <si>
    <t>100.96.255.245</t>
  </si>
  <si>
    <t>100.96.255.245/32</t>
  </si>
  <si>
    <t>100.96.255.246</t>
  </si>
  <si>
    <t>Caremore TSM Private Layer2 Networks - Ignore IP Allocations</t>
  </si>
  <si>
    <t>100.96.255.246/32</t>
  </si>
  <si>
    <t>100.96.255.247</t>
  </si>
  <si>
    <t>Reserved
Caremore TSM Private Layer2 Networks - Ignore IP Allocations</t>
  </si>
  <si>
    <t>100.96.255.247/32</t>
  </si>
  <si>
    <t>100.96.255.248</t>
  </si>
  <si>
    <t>TSM Private Layer2 Networks - Ignore IP Allocations</t>
  </si>
  <si>
    <t>100.96.255.248/32</t>
  </si>
  <si>
    <t>100.96.255.249</t>
  </si>
  <si>
    <t>100.96.255.249/32</t>
  </si>
  <si>
    <t>networkseg / anthem / private_nonrouted / hmc11_odd</t>
  </si>
  <si>
    <t>100.96.255.250</t>
  </si>
  <si>
    <t>100.96.255.250/32</t>
  </si>
  <si>
    <t>networkseg / anthem / private_nonrouted / hmc12_even</t>
  </si>
  <si>
    <t>100.96.255.251</t>
  </si>
  <si>
    <t>100.96.255.251/32</t>
  </si>
  <si>
    <t>100.96.255.252</t>
  </si>
  <si>
    <t>100.96.255.252/32</t>
  </si>
  <si>
    <t>100.96.255.253</t>
  </si>
  <si>
    <t>100.96.255.253/32</t>
  </si>
  <si>
    <t>100.96.255.254</t>
  </si>
  <si>
    <t>100.96.255.254/32</t>
  </si>
  <si>
    <t>networkseg / anthem / private_nonrouted / hmc_even</t>
  </si>
  <si>
    <t>100.96.255.255</t>
  </si>
  <si>
    <t>100.96.255.255/32</t>
  </si>
  <si>
    <t>networkseg / anthem / private_nonrouted / hmc_odd</t>
  </si>
  <si>
    <t>100.97.0.0</t>
  </si>
  <si>
    <t>varic-dcs / networkseg / anthem / extranet-dmz / edi</t>
  </si>
  <si>
    <t>162.95.138.0/25</t>
  </si>
  <si>
    <t>networkseg / anthem / extranet-dmz / edi</t>
  </si>
  <si>
    <t>varic-dcs</t>
  </si>
  <si>
    <t>162.95.138.1</t>
  </si>
  <si>
    <t>HHS Exchanges DMZ</t>
  </si>
  <si>
    <t>162.95.218.192/26</t>
  </si>
  <si>
    <t>162.95.218.193</t>
  </si>
  <si>
    <t>vaash-wdc04 / networkseg / anthem / extranet-dmz / edi</t>
  </si>
  <si>
    <t>162.95.89.0/25</t>
  </si>
  <si>
    <t>162.95.89.1</t>
  </si>
  <si>
    <t>Verizon SIP Prod -Ashburn, VA</t>
  </si>
  <si>
    <t>172.30.6.0/24</t>
  </si>
  <si>
    <t>networkseg / anthem / dmz / verizon-sbc</t>
  </si>
  <si>
    <t>172.30.6.1</t>
  </si>
  <si>
    <t>Verizon SIP Prod - Elk Grove, IL</t>
  </si>
  <si>
    <t>172.30.8.0/24</t>
  </si>
  <si>
    <t>172.30.8.1</t>
  </si>
  <si>
    <t>192.168.0.0/24</t>
  </si>
  <si>
    <t>BackEnd / Server / Test / AVX</t>
  </si>
  <si>
    <t>vahar-mai-lab</t>
  </si>
  <si>
    <t>192.168.0.1</t>
  </si>
  <si>
    <t>VA1 Firewall DMZ1 Subnet</t>
  </si>
  <si>
    <t>192.168.1.0/24</t>
  </si>
  <si>
    <t>192.168.1.1</t>
  </si>
  <si>
    <t>varic-dcs-f5-dmz-vips(ARIN Assigned to BCBSVA)</t>
  </si>
  <si>
    <t>192.251.11.0/24</t>
  </si>
  <si>
    <t>varic-dcs-lab</t>
  </si>
  <si>
    <t>192.251.11.1</t>
  </si>
  <si>
    <t>VA-LAB DMZ Mgmt(ARIN Assigned to BCBSVA)</t>
  </si>
  <si>
    <t>192.251.12.0/24</t>
  </si>
  <si>
    <t>192.251.12.1</t>
  </si>
  <si>
    <t>varic-dcs-lab-dmz-vlan2509(ARIN Assigned to BCBSVA)</t>
  </si>
  <si>
    <t>192.251.9.0/24</t>
  </si>
  <si>
    <t>192.251.9.1</t>
  </si>
  <si>
    <t>F5 VIP varic-dcs-192-22-81-net</t>
  </si>
  <si>
    <t>198.22.81.0/24</t>
  </si>
  <si>
    <t>FrontEnd / DMZ / Web Servers / IHS</t>
  </si>
  <si>
    <t>198.22.81.1</t>
  </si>
  <si>
    <t>F5 VIP varic-dcs-192-22-82-net</t>
  </si>
  <si>
    <t>198.22.82.0/24</t>
  </si>
  <si>
    <t>198.22.82.1</t>
  </si>
  <si>
    <t>Richmond DMZ Management</t>
  </si>
  <si>
    <t>198.22.84.0/24</t>
  </si>
  <si>
    <t>198.22.84.1</t>
  </si>
  <si>
    <t>varic-dcs-f5-dmz-web-vlan2012-servers</t>
  </si>
  <si>
    <t>2.136.12.0/24</t>
  </si>
  <si>
    <t>2.136.12.1</t>
  </si>
  <si>
    <t>F5 VIP Range / VPN DMZ</t>
  </si>
  <si>
    <t>2.136.128.0/24</t>
  </si>
  <si>
    <t>2.136.128.1</t>
  </si>
  <si>
    <t>varic-dcs-f5-app-vlan2016-servers</t>
  </si>
  <si>
    <t>2.136.16.0/24</t>
  </si>
  <si>
    <t>FrontEnd / DMZ / Web Servers / IIS</t>
  </si>
  <si>
    <t>2.136.16.1</t>
  </si>
  <si>
    <t>varic-dcs-f5-app-vlan2018-servers</t>
  </si>
  <si>
    <t>2.136.18.0/24</t>
  </si>
  <si>
    <t>FrontEnd / DMZ / General / Mail Servers</t>
  </si>
  <si>
    <t>2.136.18.1</t>
  </si>
  <si>
    <t>Development Web DMZ F5 Load Balanced Range (FUTURE)</t>
  </si>
  <si>
    <t>2.136.40.0/24</t>
  </si>
  <si>
    <t>2.136.40.1</t>
  </si>
  <si>
    <t>Development Web DMZ NON Load Balanced Range (FUTURE)</t>
  </si>
  <si>
    <t>2.136.41.0/24</t>
  </si>
  <si>
    <t>2.136.41.1</t>
  </si>
  <si>
    <t>Development App DMZ F5 Load Balanced Range</t>
  </si>
  <si>
    <t>2.136.44.0/24</t>
  </si>
  <si>
    <t>2.136.44.1</t>
  </si>
  <si>
    <t>2.136.48.0/24</t>
  </si>
  <si>
    <t>6000-0816</t>
  </si>
  <si>
    <t>2.136.48.1</t>
  </si>
  <si>
    <t>Web DMZ Data Power</t>
  </si>
  <si>
    <t>22.112.10.0/24</t>
  </si>
  <si>
    <t>FrontEnd / DMZ / MiddleWare / DataPower</t>
  </si>
  <si>
    <t>22.112.10.1</t>
  </si>
  <si>
    <t>vahar-mai-FrontEnd / DMZ / Servers / PCI</t>
  </si>
  <si>
    <t>22.112.33.0/24</t>
  </si>
  <si>
    <t>FrontEnd / DMZ / Servers / PCI</t>
  </si>
  <si>
    <t>22.112.33.1</t>
  </si>
  <si>
    <t>App DMZ Servers</t>
  </si>
  <si>
    <t>22.112.40.0/24</t>
  </si>
  <si>
    <t>22.112.40.1</t>
  </si>
  <si>
    <t>BackEnd / DMZ / Private_NonRouted / Misc</t>
  </si>
  <si>
    <t>22.112.68.0/23</t>
  </si>
  <si>
    <t>22.112.68.1</t>
  </si>
  <si>
    <t>Web DMZ Servers</t>
  </si>
  <si>
    <t>22.112.8.0/24</t>
  </si>
  <si>
    <t>22.112.8.1</t>
  </si>
  <si>
    <t>vahar-mai-non-prod Web Data Power Servers</t>
  </si>
  <si>
    <t>22.114.10.0/24</t>
  </si>
  <si>
    <t>22.114.10.1</t>
  </si>
  <si>
    <t>vahar-mai-non-prod Web DMZ Servers_behind_F5</t>
  </si>
  <si>
    <t>22.114.11.0/24</t>
  </si>
  <si>
    <t>22.114.11.1</t>
  </si>
  <si>
    <t>vahar-mai-non-prod App DMZ Servers</t>
  </si>
  <si>
    <t>22.114.40.0/24</t>
  </si>
  <si>
    <t>22.114.40.1</t>
  </si>
  <si>
    <t>vahar-mai-non-prod Web DMZ Servers</t>
  </si>
  <si>
    <t>22.114.8.0/24</t>
  </si>
  <si>
    <t>22.114.8.1</t>
  </si>
  <si>
    <t>22.114.9.0/24</t>
  </si>
  <si>
    <t>22.114.9.1</t>
  </si>
  <si>
    <t>FrontEnd / DMZ / Servers / FTP</t>
  </si>
  <si>
    <t>varic-dcs-web_dmz_hcl_101</t>
  </si>
  <si>
    <t>22.136.101.0/24</t>
  </si>
  <si>
    <t>22.136.101.1</t>
  </si>
  <si>
    <t>22.136.12.0/24</t>
  </si>
  <si>
    <t>22.136.12.1</t>
  </si>
  <si>
    <t>varic-dcs-vpn</t>
  </si>
  <si>
    <t>22.136.128.0/24</t>
  </si>
  <si>
    <t>FrontEnd / DMZ / Security / Remote Access</t>
  </si>
  <si>
    <t>22.136.128.1</t>
  </si>
  <si>
    <t>vafwvpn Citrix DMZ dmz_ctx_832</t>
  </si>
  <si>
    <t>22.136.132.0/24</t>
  </si>
  <si>
    <t>networkseg / anthem / dmz / citrix</t>
  </si>
  <si>
    <t>22.136.132.1</t>
  </si>
  <si>
    <t>networkseg / anthem / dmz / video-sbc</t>
  </si>
  <si>
    <t>22.136.133.0/24</t>
  </si>
  <si>
    <t>22.136.133.1</t>
  </si>
  <si>
    <t>Frontend / DMZ / Security / SBC</t>
  </si>
  <si>
    <t>22.136.134.0/24</t>
  </si>
  <si>
    <t>FrontEnd / DMZ / Security / SBC</t>
  </si>
  <si>
    <t>22.136.134.1</t>
  </si>
  <si>
    <t>Richmond networkseg / anthem / dmz / sbc-inside</t>
  </si>
  <si>
    <t>22.136.135.0/26</t>
  </si>
  <si>
    <t>22.136.135.1</t>
  </si>
  <si>
    <t>22.136.16.0/24</t>
  </si>
  <si>
    <t>22.136.16.1</t>
  </si>
  <si>
    <t>VAFWEBIZ GTM DMZ</t>
  </si>
  <si>
    <t>22.136.29.0/28</t>
  </si>
  <si>
    <t>FrontEnd / DMZ / Network / DDI</t>
  </si>
  <si>
    <t>22.136.29.1</t>
  </si>
  <si>
    <t>varic-dcs-FrontEnd / DMZ / Servers / PCI</t>
  </si>
  <si>
    <t>22.136.33.0/24</t>
  </si>
  <si>
    <t>22.136.33.1</t>
  </si>
  <si>
    <t>DataPower F5 VLAN</t>
  </si>
  <si>
    <t>22.136.34.0/24</t>
  </si>
  <si>
    <t>22.136.34.1</t>
  </si>
  <si>
    <t>EDI FTP/sFTP DMZ</t>
  </si>
  <si>
    <t>22.136.35.0/24</t>
  </si>
  <si>
    <t>22.136.35.1</t>
  </si>
  <si>
    <t>22.136.68.0/23</t>
  </si>
  <si>
    <t>22.136.68.1</t>
  </si>
  <si>
    <t>22.163.12.0/24</t>
  </si>
  <si>
    <t>22.163.12.1</t>
  </si>
  <si>
    <t>vahar-mai-drcacer / appseg / caremore / dmz / epic</t>
  </si>
  <si>
    <t>22.163.199.0/24</t>
  </si>
  <si>
    <t>22.163.199.1</t>
  </si>
  <si>
    <t>FrontEnd / DMZ / Citrix / VIPs</t>
  </si>
  <si>
    <t>22.163.24.0/24</t>
  </si>
  <si>
    <t>22.163.24.1</t>
  </si>
  <si>
    <t>22.163.25.0/24</t>
  </si>
  <si>
    <t>22.163.25.1</t>
  </si>
  <si>
    <t>22.164.12.0/24</t>
  </si>
  <si>
    <t>22.164.12.1</t>
  </si>
  <si>
    <t>22.164.13.0/24</t>
  </si>
  <si>
    <t>22.164.13.1</t>
  </si>
  <si>
    <t>22.164.14.0/24</t>
  </si>
  <si>
    <t>22.164.14.1</t>
  </si>
  <si>
    <t>22.164.15.0/24</t>
  </si>
  <si>
    <t>22.164.15.1</t>
  </si>
  <si>
    <t>22.164.16.0/24</t>
  </si>
  <si>
    <t>22.164.16.1</t>
  </si>
  <si>
    <t>22.164.17.0/24</t>
  </si>
  <si>
    <t>22.164.17.1</t>
  </si>
  <si>
    <t>APP DMZ - FrontEnd / DMZ / General / Misc</t>
  </si>
  <si>
    <t>22.164.18.0/24</t>
  </si>
  <si>
    <t>22.164.18.1</t>
  </si>
  <si>
    <t>22.164.222.0/23</t>
  </si>
  <si>
    <t>22.164.222.1</t>
  </si>
  <si>
    <t>22.164.33.0/24</t>
  </si>
  <si>
    <t>22.164.33.1</t>
  </si>
  <si>
    <t>22.164.34.0/24</t>
  </si>
  <si>
    <t>22.164.34.1</t>
  </si>
  <si>
    <t>22.164.35.0/24</t>
  </si>
  <si>
    <t>22.164.35.1</t>
  </si>
  <si>
    <t>22.164.81.0/24</t>
  </si>
  <si>
    <t>22.164.81.1</t>
  </si>
  <si>
    <t>22.164.82.0/24</t>
  </si>
  <si>
    <t>22.164.82.1</t>
  </si>
  <si>
    <t>22.164.83.0/24</t>
  </si>
  <si>
    <t>22.164.83.1</t>
  </si>
  <si>
    <t>22.164.84.0/24</t>
  </si>
  <si>
    <t>22.164.84.1</t>
  </si>
  <si>
    <t>Frontend / DMZ / General / Misc</t>
  </si>
  <si>
    <t>22.165.12.0/24</t>
  </si>
  <si>
    <t>22.165.12.1</t>
  </si>
  <si>
    <t>22.165.222.0/23</t>
  </si>
  <si>
    <t>22.165.222.1</t>
  </si>
  <si>
    <t>22.165.32.0/24</t>
  </si>
  <si>
    <t>22.165.32.1</t>
  </si>
  <si>
    <t>22.165.33.0/24</t>
  </si>
  <si>
    <t>22.165.33.1</t>
  </si>
  <si>
    <t>22.165.34.0/24</t>
  </si>
  <si>
    <t>22.165.34.1</t>
  </si>
  <si>
    <t>22.165.40.0/24</t>
  </si>
  <si>
    <t>22.165.40.1</t>
  </si>
  <si>
    <t>22.165.84.0/24</t>
  </si>
  <si>
    <t>22.165.84.1</t>
  </si>
  <si>
    <t>22.166.222.0/23</t>
  </si>
  <si>
    <t>22.166.222.1</t>
  </si>
  <si>
    <t>22.167.222.0/23</t>
  </si>
  <si>
    <t>Various thrird party sites</t>
  </si>
  <si>
    <t>22.167.222.1</t>
  </si>
  <si>
    <t>22.190.0.0/23</t>
  </si>
  <si>
    <t>22.190.0.1</t>
  </si>
  <si>
    <t>Caremore Remote Access VIPs (Pulse VPN)</t>
  </si>
  <si>
    <t>22.190.128.0/26</t>
  </si>
  <si>
    <t>22.190.128.1</t>
  </si>
  <si>
    <t>DDI DMZ Block - FrontEnd / DMZ / Network / DDI</t>
  </si>
  <si>
    <t>22.190.2.0/28</t>
  </si>
  <si>
    <t>22.190.2.1</t>
  </si>
  <si>
    <t>22.190.3.0/24</t>
  </si>
  <si>
    <t>22.190.3.1</t>
  </si>
  <si>
    <t>22.190.68.0/23</t>
  </si>
  <si>
    <t>22.190.68.1</t>
  </si>
  <si>
    <t>22.237.0.0/26</t>
  </si>
  <si>
    <t>22.237.0.1</t>
  </si>
  <si>
    <t>22.237.1.0/26</t>
  </si>
  <si>
    <t>22.237.1.1</t>
  </si>
  <si>
    <t>FrontEnd / DMZ / Network / OPW</t>
  </si>
  <si>
    <t>22.237.1.64/26</t>
  </si>
  <si>
    <t>NA</t>
  </si>
  <si>
    <t>22.237.1.65</t>
  </si>
  <si>
    <t>22.237.100.0/26</t>
  </si>
  <si>
    <t>22.237.100.1</t>
  </si>
  <si>
    <t>22.237.101.0/26</t>
  </si>
  <si>
    <t>22.237.101.1</t>
  </si>
  <si>
    <t>22.237.102.0/26</t>
  </si>
  <si>
    <t>22.237.102.1</t>
  </si>
  <si>
    <t>22.237.103.0/26</t>
  </si>
  <si>
    <t>22.237.103.1</t>
  </si>
  <si>
    <t>22.237.126.0/23</t>
  </si>
  <si>
    <t>22.237.126.1</t>
  </si>
  <si>
    <t>FrontEnd-DMZ-Servers-PCI</t>
  </si>
  <si>
    <t>22.237.2.0/26</t>
  </si>
  <si>
    <t>22.237.2.1</t>
  </si>
  <si>
    <t>22.237.3.0/26</t>
  </si>
  <si>
    <t>22.237.3.1</t>
  </si>
  <si>
    <t>22.237.3.64/26</t>
  </si>
  <si>
    <t>22.237.3.65</t>
  </si>
  <si>
    <t>22.237.32.0/26</t>
  </si>
  <si>
    <t>22.237.32.1</t>
  </si>
  <si>
    <t>22.237.33.0/26</t>
  </si>
  <si>
    <t>22.237.33.1</t>
  </si>
  <si>
    <t>22.237.33.64/26</t>
  </si>
  <si>
    <t>22.237.33.65</t>
  </si>
  <si>
    <t>22.237.35.0/26</t>
  </si>
  <si>
    <t>22.237.35.1</t>
  </si>
  <si>
    <t>22.237.35.64/26</t>
  </si>
  <si>
    <t>22.237.35.65</t>
  </si>
  <si>
    <t>22.237.36.0/26</t>
  </si>
  <si>
    <t>22.237.36.1</t>
  </si>
  <si>
    <t>22.237.37.0/26</t>
  </si>
  <si>
    <t>22.237.37.1</t>
  </si>
  <si>
    <t>22.237.38.0/26</t>
  </si>
  <si>
    <t>22.237.38.1</t>
  </si>
  <si>
    <t>22.237.39.0/26</t>
  </si>
  <si>
    <t>22.237.39.1</t>
  </si>
  <si>
    <t>22.237.4.0/26</t>
  </si>
  <si>
    <t>22.237.4.1</t>
  </si>
  <si>
    <t>22.237.5.0/26</t>
  </si>
  <si>
    <t>22.237.5.1</t>
  </si>
  <si>
    <t>22.237.6.0/26</t>
  </si>
  <si>
    <t>22.237.6.1</t>
  </si>
  <si>
    <t>22.237.62.0/23</t>
  </si>
  <si>
    <t>22.237.62.1</t>
  </si>
  <si>
    <t>22.237.64.0/26</t>
  </si>
  <si>
    <t>22.237.64.1</t>
  </si>
  <si>
    <t>22.237.65.0/26</t>
  </si>
  <si>
    <t>22.237.65.1</t>
  </si>
  <si>
    <t>22.237.65.64/26</t>
  </si>
  <si>
    <t>22.237.65.65</t>
  </si>
  <si>
    <t>22.237.66.0/26</t>
  </si>
  <si>
    <t>22.237.66.1</t>
  </si>
  <si>
    <t>22.237.67.0/26</t>
  </si>
  <si>
    <t>22.237.67.1</t>
  </si>
  <si>
    <t>22.237.67.64/26</t>
  </si>
  <si>
    <t>22.237.67.65</t>
  </si>
  <si>
    <t>22.237.68.0/26</t>
  </si>
  <si>
    <t>22.237.68.1</t>
  </si>
  <si>
    <t>22.237.69.0/26</t>
  </si>
  <si>
    <t>22.237.69.1</t>
  </si>
  <si>
    <t>22.237.7.0/26</t>
  </si>
  <si>
    <t>22.237.7.1</t>
  </si>
  <si>
    <t>22.237.70.0/26</t>
  </si>
  <si>
    <t>22.237.70.1</t>
  </si>
  <si>
    <t>22.237.71.0/26</t>
  </si>
  <si>
    <t>22.237.71.1</t>
  </si>
  <si>
    <t>22.237.96.0/26</t>
  </si>
  <si>
    <t>22.237.96.1</t>
  </si>
  <si>
    <t>22.237.97.0/26</t>
  </si>
  <si>
    <t>22.237.97.1</t>
  </si>
  <si>
    <t>22.237.97.64/26</t>
  </si>
  <si>
    <t>22.237.97.65</t>
  </si>
  <si>
    <t>22.237.99.0/26</t>
  </si>
  <si>
    <t>22.237.99.1</t>
  </si>
  <si>
    <t>22.237.99.64/26</t>
  </si>
  <si>
    <t>22.237.99.65</t>
  </si>
  <si>
    <t>22.241.126.0/23</t>
  </si>
  <si>
    <t>mostl-che-lab</t>
  </si>
  <si>
    <t>22.241.126.1</t>
  </si>
  <si>
    <t>22.88.128.0/26</t>
  </si>
  <si>
    <t>22.88.128.1</t>
  </si>
  <si>
    <t>22.88.128.128/26</t>
  </si>
  <si>
    <t>22.88.128.129</t>
  </si>
  <si>
    <t>22.88.128.64/26</t>
  </si>
  <si>
    <t>22.88.128.65</t>
  </si>
  <si>
    <t>22.88.130.0/26</t>
  </si>
  <si>
    <t>22.88.130.1</t>
  </si>
  <si>
    <t>22.88.131.0/26</t>
  </si>
  <si>
    <t>22.88.131.1</t>
  </si>
  <si>
    <t>22.88.131.64/26</t>
  </si>
  <si>
    <t>22.88.131.65</t>
  </si>
  <si>
    <t>22.88.132.0/26</t>
  </si>
  <si>
    <t>22.88.132.1</t>
  </si>
  <si>
    <t>22.88.133.0/26</t>
  </si>
  <si>
    <t>22.88.133.1</t>
  </si>
  <si>
    <t>22.88.134.0/26</t>
  </si>
  <si>
    <t>22.88.134.1</t>
  </si>
  <si>
    <t>22.88.135.0/26</t>
  </si>
  <si>
    <t>22.88.135.1</t>
  </si>
  <si>
    <t>22.88.64.0/26</t>
  </si>
  <si>
    <t>22.88.64.1</t>
  </si>
  <si>
    <t>22.88.64.128/26</t>
  </si>
  <si>
    <t>22.88.64.129</t>
  </si>
  <si>
    <t>22.88.64.192/26</t>
  </si>
  <si>
    <t>22.88.64.193</t>
  </si>
  <si>
    <t>22.88.64.64/26</t>
  </si>
  <si>
    <t>22.88.64.65</t>
  </si>
  <si>
    <t>22.88.65.0/26</t>
  </si>
  <si>
    <t>22.88.65.1</t>
  </si>
  <si>
    <t>22.88.65.128/26</t>
  </si>
  <si>
    <t>22.88.65.129</t>
  </si>
  <si>
    <t>22.88.65.64/26</t>
  </si>
  <si>
    <t>22.88.65.65</t>
  </si>
  <si>
    <t>22.88.66.0/26</t>
  </si>
  <si>
    <t>22.88.66.1</t>
  </si>
  <si>
    <t>22.88.67.0/26</t>
  </si>
  <si>
    <t>22.88.67.1</t>
  </si>
  <si>
    <t>22.88.67.64/26</t>
  </si>
  <si>
    <t>22.88.67.65</t>
  </si>
  <si>
    <t>22.88.68.0/26</t>
  </si>
  <si>
    <t>22.88.68.1</t>
  </si>
  <si>
    <t>22.88.69.0/26</t>
  </si>
  <si>
    <t>22.88.69.1</t>
  </si>
  <si>
    <t>22.88.70.0/26</t>
  </si>
  <si>
    <t>22.88.70.1</t>
  </si>
  <si>
    <t>22.88.71.0/26</t>
  </si>
  <si>
    <t>22.88.71.1</t>
  </si>
  <si>
    <t>vaharfwebiz Inside Interfaces</t>
  </si>
  <si>
    <t>30.112.252.0/28</t>
  </si>
  <si>
    <t>Management / Network / Firewalls / Misc</t>
  </si>
  <si>
    <t>30.112.252.1</t>
  </si>
  <si>
    <t>vaharfwlabebiz01 inside interfaces</t>
  </si>
  <si>
    <t>30.112.252.16/28</t>
  </si>
  <si>
    <t>30.112.252.17</t>
  </si>
  <si>
    <t>vaharfwctx_inside_vlan1602</t>
  </si>
  <si>
    <t>30.112.252.32/28</t>
  </si>
  <si>
    <t>30.112.252.33</t>
  </si>
  <si>
    <t>vaharfwctx_Citrix_vlan1603</t>
  </si>
  <si>
    <t>30.112.252.48/28</t>
  </si>
  <si>
    <t>30.112.252.49</t>
  </si>
  <si>
    <t>vahar-mai-FrontEnd / Egress / Telecom / Genesys</t>
  </si>
  <si>
    <t>30.112.60.0/24</t>
  </si>
  <si>
    <t>30.112.60.1</t>
  </si>
  <si>
    <t>vahar-mai-daas-128</t>
  </si>
  <si>
    <t>30.114.128.0/24</t>
  </si>
  <si>
    <t>FrontEnd / Egress / Citrix / Desktop</t>
  </si>
  <si>
    <t>30.114.128.1</t>
  </si>
  <si>
    <t>Anthem Commercial DEVAD PVS</t>
  </si>
  <si>
    <t>30.114.236.0/22</t>
  </si>
  <si>
    <t>FrontEnd / Egress / Citrix / PVS</t>
  </si>
  <si>
    <t>30.114.236.1</t>
  </si>
  <si>
    <t>Citrix Infrastructure</t>
  </si>
  <si>
    <t>30.114.240.0/24</t>
  </si>
  <si>
    <t>FrontEnd / Egress / Citrix / Infrastructure</t>
  </si>
  <si>
    <t>30.114.240.1</t>
  </si>
  <si>
    <t>FrontEnd / Egress / Citrix / Application</t>
  </si>
  <si>
    <t>30.114.241.0/24</t>
  </si>
  <si>
    <t>30.114.241.1</t>
  </si>
  <si>
    <t>Citrix Application Servers</t>
  </si>
  <si>
    <t>30.114.242.0/24</t>
  </si>
  <si>
    <t>30.114.242.1</t>
  </si>
  <si>
    <t>30.114.243.0/24</t>
  </si>
  <si>
    <t>30.114.243.1</t>
  </si>
  <si>
    <t>30.114.248.0/22</t>
  </si>
  <si>
    <t>30.114.248.1</t>
  </si>
  <si>
    <t>F5 VIP Range - VIPs that will never be recovered in DRTEST</t>
  </si>
  <si>
    <t>30.116.0.0/24</t>
  </si>
  <si>
    <t>30.116.0.1</t>
  </si>
  <si>
    <t>F5 VIP Range - VIPs that would either be in DRTEST or DR Recovered</t>
  </si>
  <si>
    <t>30.116.1.0/24</t>
  </si>
  <si>
    <t>30.116.1.1</t>
  </si>
  <si>
    <t>DR Recovery ServersNot Permanent ServersServers will be used in DR_Test</t>
  </si>
  <si>
    <t>30.116.128.0/24</t>
  </si>
  <si>
    <t>Disaster Recovery / Anthem / General / Misc</t>
  </si>
  <si>
    <t>30.116.128.1</t>
  </si>
  <si>
    <t>30.116.129.0/24</t>
  </si>
  <si>
    <t>30.116.129.1</t>
  </si>
  <si>
    <t>30.116.130.0/24</t>
  </si>
  <si>
    <t>30.116.130.1</t>
  </si>
  <si>
    <t>30.116.131.0/24</t>
  </si>
  <si>
    <t>30.116.131.1</t>
  </si>
  <si>
    <t>30.116.132.0/24</t>
  </si>
  <si>
    <t>30.116.132.1</t>
  </si>
  <si>
    <t>30.116.133.0/24</t>
  </si>
  <si>
    <t>30.116.133.1</t>
  </si>
  <si>
    <t>30.116.134.0/24</t>
  </si>
  <si>
    <t>30.116.134.1</t>
  </si>
  <si>
    <t>DR Recovery Servers Not Permanent ServersServers will be used in DR_Test</t>
  </si>
  <si>
    <t>30.116.135.0/24</t>
  </si>
  <si>
    <t>30.116.135.1</t>
  </si>
  <si>
    <t>DR Recovered Data Bases</t>
  </si>
  <si>
    <t>30.116.136.0/24</t>
  </si>
  <si>
    <t>Disaster Recovery / Anthem / Database / Misc</t>
  </si>
  <si>
    <t>30.116.136.1</t>
  </si>
  <si>
    <t>30.116.137.0/24</t>
  </si>
  <si>
    <t>30.116.137.1</t>
  </si>
  <si>
    <t>30.116.138.0/24</t>
  </si>
  <si>
    <t>30.116.138.1</t>
  </si>
  <si>
    <t>30.116.139.0/24</t>
  </si>
  <si>
    <t>30.116.139.1</t>
  </si>
  <si>
    <t>30.116.152.0/24</t>
  </si>
  <si>
    <t>30.116.152.1</t>
  </si>
  <si>
    <t>30.116.153.0/24</t>
  </si>
  <si>
    <t>30.116.153.1</t>
  </si>
  <si>
    <t>Backend / Transport / Routed / IAAS-NSX-A</t>
  </si>
  <si>
    <t>30.116.166.0/24</t>
  </si>
  <si>
    <t>30.116.166.1</t>
  </si>
  <si>
    <t>Backend / Transport / Routed / IAAS-NSX-B</t>
  </si>
  <si>
    <t>30.116.168.0/24</t>
  </si>
  <si>
    <t>30.116.168.1</t>
  </si>
  <si>
    <t>BackEnd / Storage / Replication / vSphere IAAS</t>
  </si>
  <si>
    <t>30.116.186.0/24</t>
  </si>
  <si>
    <t>Backend / Storage / Replication / vSphere IAAS</t>
  </si>
  <si>
    <t>30.116.186.1</t>
  </si>
  <si>
    <t>BackEnd / Storage / Replication / vSphere</t>
  </si>
  <si>
    <t>30.116.188.0/26</t>
  </si>
  <si>
    <t>Backend / Storage / Replication / vSphere</t>
  </si>
  <si>
    <t>30.116.188.1</t>
  </si>
  <si>
    <t>BackEnd / Storage / Replication / FCIP_A</t>
  </si>
  <si>
    <t>30.116.189.0/26</t>
  </si>
  <si>
    <t>Backend / Storage / Replication / FCIP_A</t>
  </si>
  <si>
    <t>30.116.189.1</t>
  </si>
  <si>
    <t>BackEnd / Storage / Replication / FCIP_B</t>
  </si>
  <si>
    <t>30.116.189.128/26</t>
  </si>
  <si>
    <t>Backend / Storage / Replication / FCIP_B</t>
  </si>
  <si>
    <t>30.116.189.129</t>
  </si>
  <si>
    <t>Backend / Storage / Replication / NetApp</t>
  </si>
  <si>
    <t>30.116.189.192/26</t>
  </si>
  <si>
    <t>30.116.189.193</t>
  </si>
  <si>
    <t>30.116.189.64/26</t>
  </si>
  <si>
    <t>30.116.189.65</t>
  </si>
  <si>
    <t>vahar-mai-Backend / Storage / Replication / Teradata</t>
  </si>
  <si>
    <t>30.116.207.0/26</t>
  </si>
  <si>
    <t>Backend / Storage / Replication / Teradata</t>
  </si>
  <si>
    <t>30.116.207.1</t>
  </si>
  <si>
    <t>BackEnd / Transport / VTEP / IAAS NSX Host</t>
  </si>
  <si>
    <t>30.116.216.0/24</t>
  </si>
  <si>
    <t>Backend / Transport / VTEP / IAAS NSX Host</t>
  </si>
  <si>
    <t>30.116.216.1</t>
  </si>
  <si>
    <t>BackEnd / Transport / VTEP / IAAS NSX Edge</t>
  </si>
  <si>
    <t>30.116.218.0/24</t>
  </si>
  <si>
    <t>Backend / Transport / VTEP / IAAS NSX Edge</t>
  </si>
  <si>
    <t>30.116.218.1</t>
  </si>
  <si>
    <t>Backend / Storage / SDS / ICOS</t>
  </si>
  <si>
    <t>30.116.223.0/24</t>
  </si>
  <si>
    <t>30.116.223.1</t>
  </si>
  <si>
    <t>TSM Dedicated Backup - DHCP enabled Clients</t>
  </si>
  <si>
    <t>30.116.224.0/21</t>
  </si>
  <si>
    <t>30.116.224.1</t>
  </si>
  <si>
    <t>TSM Dedicated DR Test Recovery</t>
  </si>
  <si>
    <t>30.116.232.0/21</t>
  </si>
  <si>
    <t>Backend / Storage / Replication / TSM</t>
  </si>
  <si>
    <t>30.116.232.1</t>
  </si>
  <si>
    <t>vahar-mai-be-iscsiB-nonrouted-agp</t>
  </si>
  <si>
    <t>30.116.240.0/24</t>
  </si>
  <si>
    <t>30.116.240.1</t>
  </si>
  <si>
    <t>Subnets for 7720 replication</t>
  </si>
  <si>
    <t>30.116.241.192/26</t>
  </si>
  <si>
    <t>Backend / Storage / Replication / Mainframe_7720_NIC4</t>
  </si>
  <si>
    <t>30.116.241.193</t>
  </si>
  <si>
    <t>BackEnd / Storage / Backup / ICOS</t>
  </si>
  <si>
    <t>30.116.243.0/24</t>
  </si>
  <si>
    <t>Backend / Storage / Backup / ICOS</t>
  </si>
  <si>
    <t>30.116.243.1</t>
  </si>
  <si>
    <t>vahar-mai-be-nfs-nonrouted-agp</t>
  </si>
  <si>
    <t>30.116.244.0/24</t>
  </si>
  <si>
    <t>30.116.244.1</t>
  </si>
  <si>
    <t>Harrisonburg - Backend / transport / vtep / nsx</t>
  </si>
  <si>
    <t>30.116.245.0/24</t>
  </si>
  <si>
    <t>Backend / Transport / VTEP / NSX</t>
  </si>
  <si>
    <t>30.116.245.1</t>
  </si>
  <si>
    <t>vahar-mai-be-iscsiA-nonrouted-agp</t>
  </si>
  <si>
    <t>30.116.246.0/24</t>
  </si>
  <si>
    <t>30.116.246.1</t>
  </si>
  <si>
    <t>vahar-mai-be-av</t>
  </si>
  <si>
    <t>30.116.247.0/24</t>
  </si>
  <si>
    <t>Backend / Storage / NAS A/V / NAS</t>
  </si>
  <si>
    <t>30.116.247.1</t>
  </si>
  <si>
    <t>Backend / Storage / Replication / Mainframe_7720_NIC1_1221</t>
  </si>
  <si>
    <t>30.116.248.0/26</t>
  </si>
  <si>
    <t>Backend / Storage / Replication / Mainframe_7720_NIC1</t>
  </si>
  <si>
    <t>30.116.248.1</t>
  </si>
  <si>
    <t>Backend / Storage / Replication / Mainframe_7720_NIC3_1223</t>
  </si>
  <si>
    <t>30.116.248.128/26</t>
  </si>
  <si>
    <t>Backend / Storage / Replication / Mainframe_7720_NIC3</t>
  </si>
  <si>
    <t>30.116.248.129</t>
  </si>
  <si>
    <t>Backend / Storage / Replication / Mainframe_7720_NIC4_1224</t>
  </si>
  <si>
    <t>30.116.248.192/26</t>
  </si>
  <si>
    <t>30.116.248.193</t>
  </si>
  <si>
    <t>Backend / Storage / Replication / Mainframe_7720_NIC2_1222</t>
  </si>
  <si>
    <t>30.116.248.64/26</t>
  </si>
  <si>
    <t>Backend / Storage / Replication / Mainframe_7720_NIC2</t>
  </si>
  <si>
    <t>30.116.248.65</t>
  </si>
  <si>
    <t>vahar-mai-dist_replication</t>
  </si>
  <si>
    <t>30.116.249.0/26</t>
  </si>
  <si>
    <t>Backend / Storage / Replication / Exadata</t>
  </si>
  <si>
    <t>30.116.249.1</t>
  </si>
  <si>
    <t>Harrisonburg Internal vMotion</t>
  </si>
  <si>
    <t>30.116.250.0/24</t>
  </si>
  <si>
    <t>Management / Server Mgmt / vMotion / Internal</t>
  </si>
  <si>
    <t>30.116.250.1</t>
  </si>
  <si>
    <t>Harrisonburg DMZ vMotion</t>
  </si>
  <si>
    <t>30.116.251.0/24</t>
  </si>
  <si>
    <t>Management / Server Mgmt / vMotion / DMZ</t>
  </si>
  <si>
    <t>30.116.251.1</t>
  </si>
  <si>
    <t>vaharfwlab Inside Interfaces</t>
  </si>
  <si>
    <t>30.116.252.0/28</t>
  </si>
  <si>
    <t>30.116.252.1</t>
  </si>
  <si>
    <t>vaharmgmt Inside Interfaces</t>
  </si>
  <si>
    <t>30.116.252.16/28</t>
  </si>
  <si>
    <t>30.116.252.17</t>
  </si>
  <si>
    <t>vahar-mai-fwpci-vlan1412</t>
  </si>
  <si>
    <t>30.116.252.224/28</t>
  </si>
  <si>
    <t>30.116.252.225</t>
  </si>
  <si>
    <t>vahar-mai-lab-dist&gt;nsx-edge-vlan-1115</t>
  </si>
  <si>
    <t>30.116.252.240/28</t>
  </si>
  <si>
    <t>30.116.252.241</t>
  </si>
  <si>
    <t>vaharfwdr Inside Interfaces</t>
  </si>
  <si>
    <t>30.116.252.32/28</t>
  </si>
  <si>
    <t>30.116.252.33</t>
  </si>
  <si>
    <t>vaharfwdr DMZ Network</t>
  </si>
  <si>
    <t>30.116.252.64/28</t>
  </si>
  <si>
    <t>30.116.252.65</t>
  </si>
  <si>
    <t>vahar-mai-fwad_ad_vlan1420</t>
  </si>
  <si>
    <t>30.116.253.128/28</t>
  </si>
  <si>
    <t>30.116.253.129</t>
  </si>
  <si>
    <t>Management Segment</t>
  </si>
  <si>
    <t>30.116.253.240/28</t>
  </si>
  <si>
    <t>30.116.253.241</t>
  </si>
  <si>
    <t>vahar-mai-fwdb-db-teradata_firewall</t>
  </si>
  <si>
    <t>30.116.253.64/28</t>
  </si>
  <si>
    <t>30.116.253.65</t>
  </si>
  <si>
    <t>Active Directory Servers</t>
  </si>
  <si>
    <t>30.116.32.0/24</t>
  </si>
  <si>
    <t>30.116.32.1</t>
  </si>
  <si>
    <t>GBD iSCSIA</t>
  </si>
  <si>
    <t>30.116.48.0/21</t>
  </si>
  <si>
    <t>30.116.48.1</t>
  </si>
  <si>
    <t>GBD iSCSIB</t>
  </si>
  <si>
    <t>30.116.56.0/21</t>
  </si>
  <si>
    <t>30.116.56.1</t>
  </si>
  <si>
    <t>Servers
Not Database
No part of DR Recovery</t>
  </si>
  <si>
    <t>30.116.64.0/24</t>
  </si>
  <si>
    <t>30.116.64.1</t>
  </si>
  <si>
    <t>30.116.65.0/24</t>
  </si>
  <si>
    <t>30.116.65.1</t>
  </si>
  <si>
    <t>30.116.66.0/24</t>
  </si>
  <si>
    <t>30.116.66.1</t>
  </si>
  <si>
    <t>30.116.67.0/24</t>
  </si>
  <si>
    <t>30.116.67.1</t>
  </si>
  <si>
    <t>Database Servers
Not part of DR_Test</t>
  </si>
  <si>
    <t>30.116.72.0/24</t>
  </si>
  <si>
    <t>30.116.72.1</t>
  </si>
  <si>
    <t>30.116.73.0/24</t>
  </si>
  <si>
    <t>30.116.73.1</t>
  </si>
  <si>
    <t>Backend / Storage / Replication / TSM-Protectier</t>
  </si>
  <si>
    <t>30.116.80.0/26</t>
  </si>
  <si>
    <t>30.116.80.1</t>
  </si>
  <si>
    <t>30.116.81.0/26</t>
  </si>
  <si>
    <t>30.116.81.1</t>
  </si>
  <si>
    <t>Backend / Storage / Replication / Mainframe_7720_NIC1_381</t>
  </si>
  <si>
    <t>30.116.82.0/26</t>
  </si>
  <si>
    <t>30.116.82.1</t>
  </si>
  <si>
    <t>Backend / Storage / Replication / Mainframe_7720_NIC3_383</t>
  </si>
  <si>
    <t>30.116.82.128/26</t>
  </si>
  <si>
    <t>30.116.82.129</t>
  </si>
  <si>
    <t>Backend / Storage / Replication / Mainframe_7720_NIC4_384</t>
  </si>
  <si>
    <t>30.116.82.192/26</t>
  </si>
  <si>
    <t>30.116.82.193</t>
  </si>
  <si>
    <t>Backend / Storage / Replication / Mainframe_7720_NIC2_382</t>
  </si>
  <si>
    <t>30.116.82.64/26</t>
  </si>
  <si>
    <t>30.116.82.65</t>
  </si>
  <si>
    <t>Backend / Storage / vSAN / DMZ</t>
  </si>
  <si>
    <t>30.116.84.0/24</t>
  </si>
  <si>
    <t>30.116.84.1</t>
  </si>
  <si>
    <t>Backend / Storage / vSAN / General</t>
  </si>
  <si>
    <t>30.116.85.0/24</t>
  </si>
  <si>
    <t>30.116.85.1</t>
  </si>
  <si>
    <t>Backend / Storage / vSAN / Tier0</t>
  </si>
  <si>
    <t>30.116.86.0/24</t>
  </si>
  <si>
    <t>30.116.86.1</t>
  </si>
  <si>
    <t>30.116.87.0/24</t>
  </si>
  <si>
    <t>30.116.87.1</t>
  </si>
  <si>
    <t>Replication Subnets</t>
  </si>
  <si>
    <t>30.116.9.0/24</t>
  </si>
  <si>
    <t>30.116.9.1</t>
  </si>
  <si>
    <t>vahar-mai_Internal_Network_Device_Mgmt_VLAN2700</t>
  </si>
  <si>
    <t>30.117.0.0/24</t>
  </si>
  <si>
    <t>30.117.0.1</t>
  </si>
  <si>
    <t>Internal F5 Network Device Management</t>
  </si>
  <si>
    <t>30.117.1.0/24</t>
  </si>
  <si>
    <t>Management / Network / Load Balancers / Internal</t>
  </si>
  <si>
    <t>30.117.1.1</t>
  </si>
  <si>
    <t>ESX Management - does not have L2Outs into the ACI fabric by design. Thus any server ILO/IDRAC/MGMT port will not be able to reach its gateway of 30.117.24.1 going forward" - 03/18/2019"</t>
  </si>
  <si>
    <t>30.117.10.0/24</t>
  </si>
  <si>
    <t>Management / Server Mgmt / ESX Management / Internal</t>
  </si>
  <si>
    <t>30.117.10.1</t>
  </si>
  <si>
    <t>Management / Network / Monitoring / Misc</t>
  </si>
  <si>
    <t>30.117.100.0/24</t>
  </si>
  <si>
    <t>30.117.100.1</t>
  </si>
  <si>
    <t>Management / Network / Switches / DMZ</t>
  </si>
  <si>
    <t>30.117.101.0/24</t>
  </si>
  <si>
    <t>30.117.101.1</t>
  </si>
  <si>
    <t>30.117.102.0/24</t>
  </si>
  <si>
    <t>30.117.102.1</t>
  </si>
  <si>
    <t>Management / Network / Telecom Mgmt / Misc</t>
  </si>
  <si>
    <t>30.117.103.0/24</t>
  </si>
  <si>
    <t>30.117.103.1</t>
  </si>
  <si>
    <t>Management / Server Mgmt / ISDM/ICO Management / Misc</t>
  </si>
  <si>
    <t>30.117.104.0/24</t>
  </si>
  <si>
    <t>30.117.104.1</t>
  </si>
  <si>
    <t>Management / Server Mgmt / Mainframe Management / Misc</t>
  </si>
  <si>
    <t>30.117.105.0/24</t>
  </si>
  <si>
    <t>30.117.105.1</t>
  </si>
  <si>
    <t>Management / Server Mgmt / ESX Management / DMZ</t>
  </si>
  <si>
    <t>30.117.108.0/22</t>
  </si>
  <si>
    <t>30.117.108.1</t>
  </si>
  <si>
    <t>VIO Management</t>
  </si>
  <si>
    <t>30.117.11.0/24</t>
  </si>
  <si>
    <t>30.117.11.1</t>
  </si>
  <si>
    <t>Management / Server Mgmt / ESX Management / IAAS</t>
  </si>
  <si>
    <t>30.117.112.0/24</t>
  </si>
  <si>
    <t>30.117.112.1</t>
  </si>
  <si>
    <t>Management / Server Mgmt / ESX Management / IAAS-Private</t>
  </si>
  <si>
    <t>30.117.114.0/24</t>
  </si>
  <si>
    <t>30.117.114.1</t>
  </si>
  <si>
    <t>Management / Server Mgmt / vMotion / IAAS</t>
  </si>
  <si>
    <t>30.117.116.0/24</t>
  </si>
  <si>
    <t>30.117.116.1</t>
  </si>
  <si>
    <t>SAN Management</t>
  </si>
  <si>
    <t>30.117.12.0/24</t>
  </si>
  <si>
    <t>Management / Server Mgmt / Storage / Misc</t>
  </si>
  <si>
    <t>30.117.12.1</t>
  </si>
  <si>
    <t>Management / Facilities / Environmentals / PDU</t>
  </si>
  <si>
    <t>30.117.127.0/24</t>
  </si>
  <si>
    <t>30.117.127.1</t>
  </si>
  <si>
    <t>Management / Network / AAA / ISE</t>
  </si>
  <si>
    <t>30.117.128.0/24</t>
  </si>
  <si>
    <t>30.117.128.1</t>
  </si>
  <si>
    <t>30.117.129.0/24</t>
  </si>
  <si>
    <t>30.117.129.1</t>
  </si>
  <si>
    <t>30.117.13.0/24</t>
  </si>
  <si>
    <t>30.117.13.1</t>
  </si>
  <si>
    <t>Management / Network / Load Balancers / DMZ</t>
  </si>
  <si>
    <t>30.117.130.0/24</t>
  </si>
  <si>
    <t>30.117.130.1</t>
  </si>
  <si>
    <t>30.117.131.0/24</t>
  </si>
  <si>
    <t>30.117.131.1</t>
  </si>
  <si>
    <t>30.117.132.0/24</t>
  </si>
  <si>
    <t>30.117.132.1</t>
  </si>
  <si>
    <t>Management / Network / Security Devices (IPS/IDS) / Misc</t>
  </si>
  <si>
    <t>30.117.133.0/24</t>
  </si>
  <si>
    <t>30.117.133.1</t>
  </si>
  <si>
    <t>30.117.134.0/24</t>
  </si>
  <si>
    <t>30.117.134.1</t>
  </si>
  <si>
    <t>30.117.135.0/24</t>
  </si>
  <si>
    <t>30.117.135.1</t>
  </si>
  <si>
    <t>30.117.136.0/24</t>
  </si>
  <si>
    <t>30.117.136.1</t>
  </si>
  <si>
    <t>Management / Server Mgmt / Data Power / DMZ</t>
  </si>
  <si>
    <t>30.117.137.0/24</t>
  </si>
  <si>
    <t>30.117.137.1</t>
  </si>
  <si>
    <t>Management / Server Mgmt / Data Power / Internal</t>
  </si>
  <si>
    <t>30.117.138.0/24</t>
  </si>
  <si>
    <t>30.117.138.1</t>
  </si>
  <si>
    <t>Facilities Management (PDU)</t>
  </si>
  <si>
    <t>30.117.14.0/24</t>
  </si>
  <si>
    <t>null</t>
  </si>
  <si>
    <t>30.117.14.1</t>
  </si>
  <si>
    <t>30.117.140.0/22</t>
  </si>
  <si>
    <t>30.117.140.1</t>
  </si>
  <si>
    <t>30.117.144.0/22</t>
  </si>
  <si>
    <t>30.117.144.1</t>
  </si>
  <si>
    <t>Management / Server Mgmt / ILO / DMZ</t>
  </si>
  <si>
    <t>30.117.148.0/24</t>
  </si>
  <si>
    <t>30.117.148.1</t>
  </si>
  <si>
    <t>Management / Server Mgmt / ILO / Internal</t>
  </si>
  <si>
    <t>30.117.149.0/24</t>
  </si>
  <si>
    <t>30.117.149.1</t>
  </si>
  <si>
    <t>Mainframe Management</t>
  </si>
  <si>
    <t>30.117.15.0/24</t>
  </si>
  <si>
    <t>30.117.15.1</t>
  </si>
  <si>
    <t>30.117.150.0/24</t>
  </si>
  <si>
    <t>30.117.150.1</t>
  </si>
  <si>
    <t>30.117.151.0/24</t>
  </si>
  <si>
    <t>30.117.151.1</t>
  </si>
  <si>
    <t>30.117.152.0/24</t>
  </si>
  <si>
    <t>30.117.152.1</t>
  </si>
  <si>
    <t>Management / Server Mgmt / VIO Management / DMZ</t>
  </si>
  <si>
    <t>30.117.153.0/24</t>
  </si>
  <si>
    <t>30.117.153.1</t>
  </si>
  <si>
    <t>30.117.154.0/24</t>
  </si>
  <si>
    <t>30.117.154.1</t>
  </si>
  <si>
    <t>30.117.156.0/22</t>
  </si>
  <si>
    <t>30.117.156.1</t>
  </si>
  <si>
    <t>DMZ Server Management</t>
  </si>
  <si>
    <t>30.117.16.0/24</t>
  </si>
  <si>
    <t>30.117.16.1</t>
  </si>
  <si>
    <t>30.117.160.0/22</t>
  </si>
  <si>
    <t>30.117.160.1</t>
  </si>
  <si>
    <t>Management / Server Mgmt / Database / Hadoop_Management</t>
  </si>
  <si>
    <t>30.117.164.0/24</t>
  </si>
  <si>
    <t>30.117.164.1</t>
  </si>
  <si>
    <t>30.117.165.0/24</t>
  </si>
  <si>
    <t>30.117.165.1</t>
  </si>
  <si>
    <t>30.117.166.0/24</t>
  </si>
  <si>
    <t>30.117.166.1</t>
  </si>
  <si>
    <t>30.117.167.0/24</t>
  </si>
  <si>
    <t>30.117.167.1</t>
  </si>
  <si>
    <t>30.117.168.0/24</t>
  </si>
  <si>
    <t>30.117.168.1</t>
  </si>
  <si>
    <t>30.117.169.0/24</t>
  </si>
  <si>
    <t>30.117.169.1</t>
  </si>
  <si>
    <t>30.117.17.0/24</t>
  </si>
  <si>
    <t>30.117.17.1</t>
  </si>
  <si>
    <t>30.117.170.0/24</t>
  </si>
  <si>
    <t>30.117.170.1</t>
  </si>
  <si>
    <t>Management / Server mgmt / ISDM/ICO Management / Misc</t>
  </si>
  <si>
    <t>30.117.171.0/24</t>
  </si>
  <si>
    <t>30.117.171.1</t>
  </si>
  <si>
    <t>30.117.172.0/24</t>
  </si>
  <si>
    <t>30.117.172.1</t>
  </si>
  <si>
    <t>vahar-mai-drvavab / networkseg / anthem / management / rubrik</t>
  </si>
  <si>
    <t>30.117.173.0/24</t>
  </si>
  <si>
    <t>30.117.173.1</t>
  </si>
  <si>
    <t>30.117.174.0/24</t>
  </si>
  <si>
    <t>30.117.174.1</t>
  </si>
  <si>
    <t>30.117.175.0/24</t>
  </si>
  <si>
    <t>30.117.175.1</t>
  </si>
  <si>
    <t>30.117.176.0/24</t>
  </si>
  <si>
    <t>30.117.176.1</t>
  </si>
  <si>
    <t>30.117.177.0/24</t>
  </si>
  <si>
    <t>30.117.177.1</t>
  </si>
  <si>
    <t>30.117.178.0/24</t>
  </si>
  <si>
    <t>30.117.178.1</t>
  </si>
  <si>
    <t>30.117.179.0/24</t>
  </si>
  <si>
    <t>30.117.179.1</t>
  </si>
  <si>
    <t>DMZ ESX Management</t>
  </si>
  <si>
    <t>30.117.18.0/24</t>
  </si>
  <si>
    <t>30.117.18.1</t>
  </si>
  <si>
    <t>30.117.180.0/24</t>
  </si>
  <si>
    <t>30.117.180.1</t>
  </si>
  <si>
    <t>30.117.181.0/24</t>
  </si>
  <si>
    <t>30.117.181.1</t>
  </si>
  <si>
    <t>30.117.182.0/24</t>
  </si>
  <si>
    <t>30.117.182.1</t>
  </si>
  <si>
    <t>DMZ VIO Management</t>
  </si>
  <si>
    <t>30.117.19.0/24</t>
  </si>
  <si>
    <t>30.117.19.1</t>
  </si>
  <si>
    <t>External (DMZ) Network Device Management</t>
  </si>
  <si>
    <t>30.117.2.0/24</t>
  </si>
  <si>
    <t>30.117.2.1</t>
  </si>
  <si>
    <t>vahar-mai_datapower_mgmt</t>
  </si>
  <si>
    <t>30.117.21.0/24</t>
  </si>
  <si>
    <t>30.117.21.1</t>
  </si>
  <si>
    <t>vahar-mai_datappower_dmz_mgmt</t>
  </si>
  <si>
    <t>30.117.22.0/24</t>
  </si>
  <si>
    <t>30.117.22.1</t>
  </si>
  <si>
    <t>Management / Server Mgmt / Heartbeat / Imperva</t>
  </si>
  <si>
    <t>30.117.236.0/22</t>
  </si>
  <si>
    <t>30.117.236.1</t>
  </si>
  <si>
    <t>Legacy server management</t>
  </si>
  <si>
    <t>30.117.24.0/24</t>
  </si>
  <si>
    <t>30.117.24.1</t>
  </si>
  <si>
    <t>30.117.25.0/24</t>
  </si>
  <si>
    <t>30.117.25.1</t>
  </si>
  <si>
    <t>Harrisonburg Network Management Interconnect</t>
  </si>
  <si>
    <t>30.117.252.0/28</t>
  </si>
  <si>
    <t>30.117.252.1</t>
  </si>
  <si>
    <t>Harrisonburg DMZ Network Management Interconnect</t>
  </si>
  <si>
    <t>30.117.252.16/28</t>
  </si>
  <si>
    <t>30.117.252.17</t>
  </si>
  <si>
    <t>dist_fwpci_f5_gen_vlan_1429</t>
  </si>
  <si>
    <t>30.117.252.240/28</t>
  </si>
  <si>
    <t>30.117.252.241</t>
  </si>
  <si>
    <t>Harrisonburg Firewall Management Interconnect</t>
  </si>
  <si>
    <t>30.117.252.32/28</t>
  </si>
  <si>
    <t>30.117.252.33</t>
  </si>
  <si>
    <t>Harrisonburg Security Management Interconnect</t>
  </si>
  <si>
    <t>30.117.252.48/28</t>
  </si>
  <si>
    <t>30.117.252.49</t>
  </si>
  <si>
    <t>vahar-mai-dist_fe_fwdevops_f5_udeploy-vlan1431</t>
  </si>
  <si>
    <t>30.117.253.16/28</t>
  </si>
  <si>
    <t>30.117.253.17</t>
  </si>
  <si>
    <t>vahar-mai-dist_fe_devops_f5_misc-vlan1432</t>
  </si>
  <si>
    <t>30.117.253.32/28</t>
  </si>
  <si>
    <t>30.117.253.33</t>
  </si>
  <si>
    <t>phn_hadoop_mgmt_26</t>
  </si>
  <si>
    <t>30.117.26.0/24</t>
  </si>
  <si>
    <t>30.117.26.1</t>
  </si>
  <si>
    <t>Partner Hosting Network - Oracle Management</t>
  </si>
  <si>
    <t>30.117.27.0/24</t>
  </si>
  <si>
    <t>Management / Server Mgmt / Oracle / Internal</t>
  </si>
  <si>
    <t>30.117.27.1</t>
  </si>
  <si>
    <t>30.117.28.0/24</t>
  </si>
  <si>
    <t>30.117.28.1</t>
  </si>
  <si>
    <t>30.117.29.0/24</t>
  </si>
  <si>
    <t>30.117.29.1</t>
  </si>
  <si>
    <t>External F5 (DMZ) Network Device Management</t>
  </si>
  <si>
    <t>30.117.3.0/24</t>
  </si>
  <si>
    <t>30.117.3.1</t>
  </si>
  <si>
    <t>30.117.30.0/24</t>
  </si>
  <si>
    <t>30.117.30.1</t>
  </si>
  <si>
    <t>30.117.31.0/24</t>
  </si>
  <si>
    <t>30.117.31.1</t>
  </si>
  <si>
    <t>Network Monitoring Subnet</t>
  </si>
  <si>
    <t>30.117.33.0/24</t>
  </si>
  <si>
    <t>30.117.33.1</t>
  </si>
  <si>
    <t>CyberArk Servers - Tier 0
NO OTHER SERVERS THAN CYBERARK</t>
  </si>
  <si>
    <t>30.117.34.0/24</t>
  </si>
  <si>
    <t>FrontEnd / Internal / Security / CyberArc</t>
  </si>
  <si>
    <t>30.117.34.1</t>
  </si>
  <si>
    <t>Management / Server Mgmt / Heartbeat / SQL</t>
  </si>
  <si>
    <t>30.117.35.0/24</t>
  </si>
  <si>
    <t>30.117.35.1</t>
  </si>
  <si>
    <t>30.117.36.0/24</t>
  </si>
  <si>
    <t>30.117.36.1</t>
  </si>
  <si>
    <t>30.117.37.0/24</t>
  </si>
  <si>
    <t>30.117.37.1</t>
  </si>
  <si>
    <t>30.117.38.0/24</t>
  </si>
  <si>
    <t>30.117.38.1</t>
  </si>
  <si>
    <t>30.117.39.0/24</t>
  </si>
  <si>
    <t>30.117.39.1</t>
  </si>
  <si>
    <t>vahar-har-firewall-mgmt-lom</t>
  </si>
  <si>
    <t>30.117.4.0/24</t>
  </si>
  <si>
    <t>30.117.4.1</t>
  </si>
  <si>
    <t>30.117.40.0/24</t>
  </si>
  <si>
    <t>30.117.40.1</t>
  </si>
  <si>
    <t>30.117.42.0/24</t>
  </si>
  <si>
    <t>30.117.42.1</t>
  </si>
  <si>
    <t>30.117.44.0/22</t>
  </si>
  <si>
    <t>30.117.44.1</t>
  </si>
  <si>
    <t>30.117.48.0/24</t>
  </si>
  <si>
    <t>30.117.48.1</t>
  </si>
  <si>
    <t>vahar-har-firewall-mgmt-general</t>
  </si>
  <si>
    <t>30.117.5.0/24</t>
  </si>
  <si>
    <t>30.117.5.1</t>
  </si>
  <si>
    <t>30.117.52.0/24</t>
  </si>
  <si>
    <t>30.117.52.1</t>
  </si>
  <si>
    <t>Management / Network / Switches / ACI</t>
  </si>
  <si>
    <t>30.117.56.0/22</t>
  </si>
  <si>
    <t>30.117.56.1</t>
  </si>
  <si>
    <t>Security Management</t>
  </si>
  <si>
    <t>30.117.6.0/24</t>
  </si>
  <si>
    <t>30.117.6.1</t>
  </si>
  <si>
    <t>30.117.60.0/24</t>
  </si>
  <si>
    <t>30.117.60.1</t>
  </si>
  <si>
    <t>30.117.64.0/22</t>
  </si>
  <si>
    <t>30.117.64.1</t>
  </si>
  <si>
    <t>30.117.68.0/22</t>
  </si>
  <si>
    <t>30.117.68.1</t>
  </si>
  <si>
    <t>30.117.7.0/24</t>
  </si>
  <si>
    <t>30.117.7.1</t>
  </si>
  <si>
    <t>30.117.72.0/24</t>
  </si>
  <si>
    <t>30.117.72.1</t>
  </si>
  <si>
    <t>30.117.76.0/22</t>
  </si>
  <si>
    <t>30.117.76.1</t>
  </si>
  <si>
    <t>Internal Server Management</t>
  </si>
  <si>
    <t>30.117.8.0/24</t>
  </si>
  <si>
    <t>30.117.8.1</t>
  </si>
  <si>
    <t>30.117.80.0/24</t>
  </si>
  <si>
    <t>30.117.80.1</t>
  </si>
  <si>
    <t>30.117.84.0/22</t>
  </si>
  <si>
    <t>30.117.84.1</t>
  </si>
  <si>
    <t>30.117.9.0/24</t>
  </si>
  <si>
    <t>30.117.9.1</t>
  </si>
  <si>
    <t>30.117.96.0/24</t>
  </si>
  <si>
    <t>30.117.96.1</t>
  </si>
  <si>
    <t>30.117.97.0/24</t>
  </si>
  <si>
    <t>30.117.97.1</t>
  </si>
  <si>
    <t>30.117.98.0/24</t>
  </si>
  <si>
    <t>30.117.98.1</t>
  </si>
  <si>
    <t>30.117.99.0/24</t>
  </si>
  <si>
    <t>30.117.99.1</t>
  </si>
  <si>
    <t>vahar-mai-lab-iis-0 - Frontend / Internal / Webservers / IIS</t>
  </si>
  <si>
    <t>30.118.0.0/24</t>
  </si>
  <si>
    <t>30.118.0.1</t>
  </si>
  <si>
    <t>vahar-mai-lab-iis-1 - Frontend / Internal / Webservers / IIS</t>
  </si>
  <si>
    <t>30.118.1.0/24</t>
  </si>
  <si>
    <t>30.118.1.1</t>
  </si>
  <si>
    <t>BackEnd / Server / iSCSI-A / GBD</t>
  </si>
  <si>
    <t>30.118.100.0/22</t>
  </si>
  <si>
    <t>30.118.100.1</t>
  </si>
  <si>
    <t>BackEnd / Server / iSCSI-B / GBD</t>
  </si>
  <si>
    <t>30.118.108.0/22</t>
  </si>
  <si>
    <t>30.118.108.1</t>
  </si>
  <si>
    <t>Backend / Storage / SDS / BE_Storage_A</t>
  </si>
  <si>
    <t>30.118.112.0/24</t>
  </si>
  <si>
    <t>30.118.112.1</t>
  </si>
  <si>
    <t>Backend / Storage / SDS / BE_Storage_B</t>
  </si>
  <si>
    <t>30.118.113.0/24</t>
  </si>
  <si>
    <t>30.118.113.1</t>
  </si>
  <si>
    <t>Backend / Storage / SDS / FE_Storage_A</t>
  </si>
  <si>
    <t>30.118.114.0/24</t>
  </si>
  <si>
    <t>30.118.114.1</t>
  </si>
  <si>
    <t>Backend / Storage / SDS / FE_Storage_B</t>
  </si>
  <si>
    <t>30.118.115.0/24</t>
  </si>
  <si>
    <t>30.118.115.1</t>
  </si>
  <si>
    <t>vahar-mai-lab-general-mail-12</t>
  </si>
  <si>
    <t>30.118.12.0/24</t>
  </si>
  <si>
    <t>30.118.12.1</t>
  </si>
  <si>
    <t>30.118.126.0/23</t>
  </si>
  <si>
    <t>30.118.126.1</t>
  </si>
  <si>
    <t>vahar-mai-lab-Mid-Tier-General-128</t>
  </si>
  <si>
    <t>30.118.128.0/24</t>
  </si>
  <si>
    <t>30.118.128.1</t>
  </si>
  <si>
    <t>vahar-mai-lab-Mid-Tier-Server-General-Misc-3129</t>
  </si>
  <si>
    <t>30.118.129.0/24</t>
  </si>
  <si>
    <t>30.118.129.1</t>
  </si>
  <si>
    <t>vahar-mai-lab-general-print-13</t>
  </si>
  <si>
    <t>30.118.13.0/24</t>
  </si>
  <si>
    <t>FrontEnd / Internal / General / Print Servers</t>
  </si>
  <si>
    <t>30.118.13.1</t>
  </si>
  <si>
    <t>vahar-mai-lab-Mid-Tier-Server-WebSphere-130</t>
  </si>
  <si>
    <t>30.118.130.0/24</t>
  </si>
  <si>
    <t>30.118.130.1</t>
  </si>
  <si>
    <t>vahar-mai-lab-Mid-Tier-Server-Middleware-WebSphere-3131</t>
  </si>
  <si>
    <t>30.118.131.0/24</t>
  </si>
  <si>
    <t>30.118.131.1</t>
  </si>
  <si>
    <t>vahar-mai-lab-Mid-Tier-Server-DataPower-132</t>
  </si>
  <si>
    <t>30.118.132.0/24</t>
  </si>
  <si>
    <t>Mid-Tier / Server / MiddleWare / DataPower</t>
  </si>
  <si>
    <t>30.118.132.1</t>
  </si>
  <si>
    <t>vahar-mai-lab-Mid-Tier-Server-General-Misc-3133</t>
  </si>
  <si>
    <t>30.118.133.0/24</t>
  </si>
  <si>
    <t>30.118.133.1</t>
  </si>
  <si>
    <t>vahar-mai-lab-Mid-Tier-Server-MQ-134</t>
  </si>
  <si>
    <t>30.118.134.0/24</t>
  </si>
  <si>
    <t>30.118.134.1</t>
  </si>
  <si>
    <t>vahar-mai-lab-Mid-Tier-MiddleWare-Misc</t>
  </si>
  <si>
    <t>30.118.135.0/24</t>
  </si>
  <si>
    <t>30.118.135.1</t>
  </si>
  <si>
    <t>vahar-mai-lab-genesys-138</t>
  </si>
  <si>
    <t>30.118.138.0/24</t>
  </si>
  <si>
    <t>30.118.138.1</t>
  </si>
  <si>
    <t>vahar-mai-lab-general-misc-14</t>
  </si>
  <si>
    <t>30.118.14.0/24</t>
  </si>
  <si>
    <t>30.118.14.1</t>
  </si>
  <si>
    <t>FrontEnd / Egress / Citrix / App</t>
  </si>
  <si>
    <t>30.118.140.0/24</t>
  </si>
  <si>
    <t>30.118.140.1</t>
  </si>
  <si>
    <t>BackEnd / Mainframe / Physical / OSPF</t>
  </si>
  <si>
    <t>30.118.148.0/24</t>
  </si>
  <si>
    <t>Backend / Mainframe / Physical / OSPF</t>
  </si>
  <si>
    <t>30.118.148.1</t>
  </si>
  <si>
    <t>30.118.149.0/24</t>
  </si>
  <si>
    <t>30.118.149.1</t>
  </si>
  <si>
    <t>vahar-mai-lab-general-misc-15</t>
  </si>
  <si>
    <t>30.118.15.0/24</t>
  </si>
  <si>
    <t>30.118.15.1</t>
  </si>
  <si>
    <t>BackEnd / Server / Database / Mongo</t>
  </si>
  <si>
    <t>30.118.150.0/24</t>
  </si>
  <si>
    <t>30.118.150.1</t>
  </si>
  <si>
    <t>BackEnd / Server / Database / Mongo_Monitoring</t>
  </si>
  <si>
    <t>30.118.151.0/24</t>
  </si>
  <si>
    <t>Backend / Server / Database / Mongo_Monitoring</t>
  </si>
  <si>
    <t>30.118.151.1</t>
  </si>
  <si>
    <t>Frontend / Mainframe / Virtual / Dynamic</t>
  </si>
  <si>
    <t>30.118.152.0/24</t>
  </si>
  <si>
    <t>NOT-IMPLEMENTED</t>
  </si>
  <si>
    <t>FrontEnd / Mainframe / Virtual / Dynamic</t>
  </si>
  <si>
    <t>30.118.152.1</t>
  </si>
  <si>
    <t>30.118.155.0/24</t>
  </si>
  <si>
    <t>30.118.155.1</t>
  </si>
  <si>
    <t>Frontend / Mainframe / Virtual / Static</t>
  </si>
  <si>
    <t>30.118.156.0/24</t>
  </si>
  <si>
    <t>FrontEnd / Mainframe / Virtual / Static</t>
  </si>
  <si>
    <t>30.118.156.1</t>
  </si>
  <si>
    <t>vahar-mai-lab-web-16</t>
  </si>
  <si>
    <t>30.118.16.0/24</t>
  </si>
  <si>
    <t>30.118.16.1</t>
  </si>
  <si>
    <t>vahar-mai-lab-BackEnd / Server / Database / Hadoop</t>
  </si>
  <si>
    <t>30.118.160.0/22</t>
  </si>
  <si>
    <t>Backend / Server / Database / Hadoop_Prod2</t>
  </si>
  <si>
    <t>30.118.160.1</t>
  </si>
  <si>
    <t>vahar-mai-lab-BackEnd / Server / Database / Hadoop_Prod1</t>
  </si>
  <si>
    <t>30.118.164.0/22</t>
  </si>
  <si>
    <t>Backend / Server / Database / Hadoop_Prod1</t>
  </si>
  <si>
    <t>30.118.164.1</t>
  </si>
  <si>
    <t>vahar-mai-lab-BackEnd / Server / Database / Hadoop_Prod3</t>
  </si>
  <si>
    <t>30.118.168.0/22</t>
  </si>
  <si>
    <t>Backend / Server / Database / Hadoop_Prod3</t>
  </si>
  <si>
    <t>30.118.168.1</t>
  </si>
  <si>
    <t>vahar-mai-lab-web-17</t>
  </si>
  <si>
    <t>30.118.17.0/24</t>
  </si>
  <si>
    <t>30.118.17.1</t>
  </si>
  <si>
    <t>vahar-mai-lab-BackEnd / Server / Database / Hadoop_Disc</t>
  </si>
  <si>
    <t>30.118.172.0/22</t>
  </si>
  <si>
    <t>Backend / Server / Database / Hadoop_Disc</t>
  </si>
  <si>
    <t>30.118.172.1</t>
  </si>
  <si>
    <t>30.118.176.0/24</t>
  </si>
  <si>
    <t>30.118.176.1</t>
  </si>
  <si>
    <t>30.118.177.0/24</t>
  </si>
  <si>
    <t>30.118.177.1</t>
  </si>
  <si>
    <t>30.118.178.0/24</t>
  </si>
  <si>
    <t>30.118.178.1</t>
  </si>
  <si>
    <t>30.118.179.0/24</t>
  </si>
  <si>
    <t>30.118.179.1</t>
  </si>
  <si>
    <t>vahar-mai-lab-web-18</t>
  </si>
  <si>
    <t>30.118.18.0/24</t>
  </si>
  <si>
    <t>30.118.18.1</t>
  </si>
  <si>
    <t>30.118.188.0/24</t>
  </si>
  <si>
    <t>30.118.188.1</t>
  </si>
  <si>
    <t>30.118.189.0/24</t>
  </si>
  <si>
    <t>30.118.189.1</t>
  </si>
  <si>
    <t>vahar-mai-lab-web-19</t>
  </si>
  <si>
    <t>30.118.19.0/24</t>
  </si>
  <si>
    <t>30.118.19.1</t>
  </si>
  <si>
    <t>30.118.190.0/24</t>
  </si>
  <si>
    <t>30.118.190.1</t>
  </si>
  <si>
    <t>30.118.191.0/24</t>
  </si>
  <si>
    <t>30.118.191.1</t>
  </si>
  <si>
    <t>vahar-mai-lab-database-general-192</t>
  </si>
  <si>
    <t>30.118.192.0/24</t>
  </si>
  <si>
    <t>30.118.192.1</t>
  </si>
  <si>
    <t>vahar-mai-lab-database-general-monitor-193</t>
  </si>
  <si>
    <t>30.118.193.0/24</t>
  </si>
  <si>
    <t>Backend / Server / Database / General_Monitoring</t>
  </si>
  <si>
    <t>30.118.193.1</t>
  </si>
  <si>
    <t>vahar-mai-lab-database-misc-194</t>
  </si>
  <si>
    <t>30.118.194.0/24</t>
  </si>
  <si>
    <t>30.118.194.1</t>
  </si>
  <si>
    <t>vahar-mai-lab-database-misc-monitor-195</t>
  </si>
  <si>
    <t>30.118.195.0/24</t>
  </si>
  <si>
    <t>Backend / Server / Database / Misc_Monitoring</t>
  </si>
  <si>
    <t>30.118.195.1</t>
  </si>
  <si>
    <t>vahar-mai-lab-database-MS_SQL-196</t>
  </si>
  <si>
    <t>30.118.196.0/24</t>
  </si>
  <si>
    <t>30.118.196.1</t>
  </si>
  <si>
    <t>vahar-mai-lab-database-MS_SQL-197</t>
  </si>
  <si>
    <t>30.118.197.0/24</t>
  </si>
  <si>
    <t>30.118.197.1</t>
  </si>
  <si>
    <t>BackEnd / Server / Database / MS_SQL</t>
  </si>
  <si>
    <t>30.118.198.0/24</t>
  </si>
  <si>
    <t>30.118.198.1</t>
  </si>
  <si>
    <t>vahar-mai-lab-database-MS_SQL-199</t>
  </si>
  <si>
    <t>30.118.199.0/24</t>
  </si>
  <si>
    <t>Backend / Server / Database / MS_SQL_Monitoring</t>
  </si>
  <si>
    <t>30.118.199.1</t>
  </si>
  <si>
    <t>vahar-mai-lab-iis-2 - Frontend / Internal / Webservers / IIS</t>
  </si>
  <si>
    <t>30.118.2.0/24</t>
  </si>
  <si>
    <t>30.118.2.1</t>
  </si>
  <si>
    <t>vahar-mai-lab-database-Oracle-200</t>
  </si>
  <si>
    <t>30.118.200.0/24</t>
  </si>
  <si>
    <t>30.118.200.1</t>
  </si>
  <si>
    <t>vahar-mai-lab-database-Oracle-201</t>
  </si>
  <si>
    <t>30.118.201.0/24</t>
  </si>
  <si>
    <t>30.118.201.1</t>
  </si>
  <si>
    <t>vahar-mai-lab-database-Oracle-203</t>
  </si>
  <si>
    <t>30.118.203.0/24</t>
  </si>
  <si>
    <t>Backend / Server / Database / Oracle_Monitoring</t>
  </si>
  <si>
    <t>30.118.203.1</t>
  </si>
  <si>
    <t>vahar-mai-lab-database-DB2-204</t>
  </si>
  <si>
    <t>30.118.204.0/24</t>
  </si>
  <si>
    <t>30.118.204.1</t>
  </si>
  <si>
    <t>vahar-mai-lab-database-DB2-205</t>
  </si>
  <si>
    <t>30.118.205.0/24</t>
  </si>
  <si>
    <t>30.118.205.1</t>
  </si>
  <si>
    <t>vahar-mai-lab-database-DB2</t>
  </si>
  <si>
    <t>30.118.206.0/24</t>
  </si>
  <si>
    <t>30.118.206.1</t>
  </si>
  <si>
    <t>vahar-mai-lab-database-DB2-207 Monitoring</t>
  </si>
  <si>
    <t>30.118.207.0/24</t>
  </si>
  <si>
    <t>Backend / Server / Database / DB2_Monitoring</t>
  </si>
  <si>
    <t>30.118.207.1</t>
  </si>
  <si>
    <t>vahar-mai-lab-database-Sybase-208</t>
  </si>
  <si>
    <t>30.118.208.0/24</t>
  </si>
  <si>
    <t>30.118.208.1</t>
  </si>
  <si>
    <t>vahar-mai-lab-database-Sybase-209</t>
  </si>
  <si>
    <t>30.118.209.0/24</t>
  </si>
  <si>
    <t>30.118.209.1</t>
  </si>
  <si>
    <t>vahar-mai-lab-database-Sybase-211</t>
  </si>
  <si>
    <t>30.118.211.0/24</t>
  </si>
  <si>
    <t>Backend / Server / Database / Sybase_Monitoring</t>
  </si>
  <si>
    <t>30.118.211.1</t>
  </si>
  <si>
    <t>vahar-mai-lab-database-Teradata-212</t>
  </si>
  <si>
    <t>30.118.212.0/24</t>
  </si>
  <si>
    <t>Backend / Server / Database / Teradata</t>
  </si>
  <si>
    <t>30.118.212.1</t>
  </si>
  <si>
    <t>vahar-mai-lab-database-Teradata-213</t>
  </si>
  <si>
    <t>30.118.213.0/24</t>
  </si>
  <si>
    <t>30.118.213.1</t>
  </si>
  <si>
    <t>vahar-mai-lab-database-Teradata-215</t>
  </si>
  <si>
    <t>30.118.215.0/24</t>
  </si>
  <si>
    <t>Backend / Server / Database / Teradata_Monitoring</t>
  </si>
  <si>
    <t>30.118.215.1</t>
  </si>
  <si>
    <t>vahar-mai-lab-database-Netezza_Pure_Data-216</t>
  </si>
  <si>
    <t>30.118.216.0/24</t>
  </si>
  <si>
    <t>Backend / Server / Database / Netezza_Pure_Data</t>
  </si>
  <si>
    <t>30.118.216.1</t>
  </si>
  <si>
    <t>vahar-mai-lab-database-Netezza_Pure_Data-219</t>
  </si>
  <si>
    <t>30.118.219.0/24</t>
  </si>
  <si>
    <t>Backend / Server / Database / Netezza_Pure_Data_Monitoring</t>
  </si>
  <si>
    <t>30.118.219.1</t>
  </si>
  <si>
    <t>30.118.220.0/24</t>
  </si>
  <si>
    <t>30.118.220.1</t>
  </si>
  <si>
    <t>vahar-mai-lab-database-Hadoop-223</t>
  </si>
  <si>
    <t>30.118.223.0/24</t>
  </si>
  <si>
    <t>Backend / Server / Database / Hadoop_Monitoring</t>
  </si>
  <si>
    <t>30.118.223.1</t>
  </si>
  <si>
    <t>vahar-mai-non-prod-tsm</t>
  </si>
  <si>
    <t>30.118.224.0/21</t>
  </si>
  <si>
    <t>30.118.224.1</t>
  </si>
  <si>
    <t>Backend / Storage / Backup / TSM - IAAS-NSX</t>
  </si>
  <si>
    <t>30.118.232.0/26</t>
  </si>
  <si>
    <t>30.118.232.1</t>
  </si>
  <si>
    <t>Backend / Storage / Backup / TSM - PAAS-NSX</t>
  </si>
  <si>
    <t>30.118.232.128/26</t>
  </si>
  <si>
    <t>30.118.232.129</t>
  </si>
  <si>
    <t>30.118.232.64/26</t>
  </si>
  <si>
    <t>30.118.232.65</t>
  </si>
  <si>
    <t>30.118.233.0/24</t>
  </si>
  <si>
    <t>30.118.233.1</t>
  </si>
  <si>
    <t>BackEnd / Internal / Private_NonRouted / Misc</t>
  </si>
  <si>
    <t>30.118.234.0/23</t>
  </si>
  <si>
    <t>30.118.234.1</t>
  </si>
  <si>
    <t>BackEnd / Internal / Private_NonRouted / Secure_db2</t>
  </si>
  <si>
    <t>30.118.236.0/23</t>
  </si>
  <si>
    <t>30.118.236.1</t>
  </si>
  <si>
    <t>30.118.24.0/24</t>
  </si>
  <si>
    <t>30.118.24.1</t>
  </si>
  <si>
    <t>vahar-mai-lab-storage-anti-virus-242</t>
  </si>
  <si>
    <t>30.118.242.0/24</t>
  </si>
  <si>
    <t>Backend / Server / NAS / AV</t>
  </si>
  <si>
    <t>30.118.242.1</t>
  </si>
  <si>
    <t>vahar-mai-lab-nas-general</t>
  </si>
  <si>
    <t>30.118.243.0/24</t>
  </si>
  <si>
    <t>Backend / Server / NAS / General</t>
  </si>
  <si>
    <t>30.118.243.1</t>
  </si>
  <si>
    <t>30.118.248.0/24</t>
  </si>
  <si>
    <t>30.118.248.1</t>
  </si>
  <si>
    <t>30.118.25.0/24</t>
  </si>
  <si>
    <t>30.118.25.1</t>
  </si>
  <si>
    <t>30.118.250.0/24</t>
  </si>
  <si>
    <t>30.118.250.1</t>
  </si>
  <si>
    <t>30.118.28.0/24</t>
  </si>
  <si>
    <t>30.118.28.1</t>
  </si>
  <si>
    <t>FrontEnd / Internal / IAAS / Misc</t>
  </si>
  <si>
    <t>30.118.29.0/24</t>
  </si>
  <si>
    <t>30.118.29.1</t>
  </si>
  <si>
    <t>vahar-mai-lab-ihs-3 - Frontend / Internal / Webservers / IHS</t>
  </si>
  <si>
    <t>30.118.3.0/24</t>
  </si>
  <si>
    <t>30.118.3.1</t>
  </si>
  <si>
    <t>30.118.30.0/24</t>
  </si>
  <si>
    <t>30.118.30.1</t>
  </si>
  <si>
    <t>30.118.31.0/24</t>
  </si>
  <si>
    <t>30.118.31.1</t>
  </si>
  <si>
    <t>30.118.32.0/24</t>
  </si>
  <si>
    <t>30.118.32.1</t>
  </si>
  <si>
    <t>vahar-mai-lab-ihs-4 - Frontend / Internal / Webservers / IHS</t>
  </si>
  <si>
    <t>30.118.4.0/24</t>
  </si>
  <si>
    <t>30.118.4.1</t>
  </si>
  <si>
    <t>30.118.40.0/24</t>
  </si>
  <si>
    <t>30.118.40.1</t>
  </si>
  <si>
    <t>30.118.41.0/24</t>
  </si>
  <si>
    <t>30.118.41.1</t>
  </si>
  <si>
    <t>FrontEnd / Internal / PAAS / Misc</t>
  </si>
  <si>
    <t>30.118.44.0/22</t>
  </si>
  <si>
    <t>30.118.44.1</t>
  </si>
  <si>
    <t>30.118.48.0/23</t>
  </si>
  <si>
    <t>30.118.48.1</t>
  </si>
  <si>
    <t>30.118.5.0/24</t>
  </si>
  <si>
    <t>30.118.5.1</t>
  </si>
  <si>
    <t>30.118.50.0/24</t>
  </si>
  <si>
    <t>30.118.50.1</t>
  </si>
  <si>
    <t>30.118.51.0/24</t>
  </si>
  <si>
    <t>30.118.51.1</t>
  </si>
  <si>
    <t>F5 VIP - vahar-mai-lab - Front-End / Internal / Network / VIPs</t>
  </si>
  <si>
    <t>30.118.52.0/22</t>
  </si>
  <si>
    <t>30.118.52.1</t>
  </si>
  <si>
    <t>vahar-mai-lab-web-misc-0</t>
  </si>
  <si>
    <t>30.118.6.0/24</t>
  </si>
  <si>
    <t>30.118.6.1</t>
  </si>
  <si>
    <t>BackEnd / Server / Database / Splunk</t>
  </si>
  <si>
    <t>30.118.60.0/24</t>
  </si>
  <si>
    <t>30.118.60.1</t>
  </si>
  <si>
    <t>vahar-mai-lab-IPNA</t>
  </si>
  <si>
    <t>30.118.62.0/24</t>
  </si>
  <si>
    <t>FrontEnd / Internal / Network / DDI</t>
  </si>
  <si>
    <t>30.118.62.1</t>
  </si>
  <si>
    <t>vahar-mai-lab-FrontEnd / Egress / Load Testing / Misc #1</t>
  </si>
  <si>
    <t>30.118.64.0/21</t>
  </si>
  <si>
    <t>FrontEnd / Egress / Load Testing / Misc</t>
  </si>
  <si>
    <t>30.118.64.1</t>
  </si>
  <si>
    <t>30.118.7.0/24</t>
  </si>
  <si>
    <t>30.118.7.1</t>
  </si>
  <si>
    <t>vahar-mai-lab-FrontEnd / Egress / Load Testing / Misc #2</t>
  </si>
  <si>
    <t>30.118.72.0/21</t>
  </si>
  <si>
    <t>30.118.72.1</t>
  </si>
  <si>
    <t>vahar-mai-lab-general-file-8</t>
  </si>
  <si>
    <t>30.118.8.0/24</t>
  </si>
  <si>
    <t>30.118.8.1</t>
  </si>
  <si>
    <t>vahar-mai-lab-FrontEnd / Egress / Load Testing / Misc #3</t>
  </si>
  <si>
    <t>30.118.80.0/21</t>
  </si>
  <si>
    <t>30.118.80.1</t>
  </si>
  <si>
    <t>vahar-mai-lab-FrontEnd / Egress / Load Testing / Misc #4</t>
  </si>
  <si>
    <t>30.118.88.0/21</t>
  </si>
  <si>
    <t>30.118.88.1</t>
  </si>
  <si>
    <t>vahar-mai-lab-general-file-9</t>
  </si>
  <si>
    <t>30.118.9.0/24</t>
  </si>
  <si>
    <t>30.118.9.1</t>
  </si>
  <si>
    <t>BackEnd / Server / NAS / GBD</t>
  </si>
  <si>
    <t>30.118.96.0/22</t>
  </si>
  <si>
    <t>30.118.96.1</t>
  </si>
  <si>
    <t>varic-ehd-server-01-data</t>
  </si>
  <si>
    <t>30.120.150.0/24</t>
  </si>
  <si>
    <t>migration-unknown</t>
  </si>
  <si>
    <t>30.120.150.1</t>
  </si>
  <si>
    <t>varic-dcs-Security</t>
  </si>
  <si>
    <t>30.124.251.0/24</t>
  </si>
  <si>
    <t>30.124.251.1</t>
  </si>
  <si>
    <t>varic-dcs-f5-Server network</t>
  </si>
  <si>
    <t>30.128.100.0/24</t>
  </si>
  <si>
    <t>30.128.100.1</t>
  </si>
  <si>
    <t>Teradata Nodes only - F5 routed</t>
  </si>
  <si>
    <t>30.128.101.0/24</t>
  </si>
  <si>
    <t>30.128.101.1</t>
  </si>
  <si>
    <t>30.128.102.0/24</t>
  </si>
  <si>
    <t>30.128.102.1</t>
  </si>
  <si>
    <t>varic-dcs PureSystems Management</t>
  </si>
  <si>
    <t>30.128.11.0/24</t>
  </si>
  <si>
    <t>30.128.11.1</t>
  </si>
  <si>
    <t>ISDM Guest Networks</t>
  </si>
  <si>
    <t>30.128.114.0/24</t>
  </si>
  <si>
    <t>30.128.114.1</t>
  </si>
  <si>
    <t>30.128.116.0/24</t>
  </si>
  <si>
    <t>30.128.116.1</t>
  </si>
  <si>
    <t>30.128.117.0/24</t>
  </si>
  <si>
    <t>30.128.117.1</t>
  </si>
  <si>
    <t>30.128.118.0/24</t>
  </si>
  <si>
    <t>30.128.118.1</t>
  </si>
  <si>
    <t>30.128.119.0/24</t>
  </si>
  <si>
    <t>30.128.119.1</t>
  </si>
  <si>
    <t>ILO</t>
  </si>
  <si>
    <t>30.128.12.0/24</t>
  </si>
  <si>
    <t>30.128.12.1</t>
  </si>
  <si>
    <t>varic-dcs-Data Center Server Networks</t>
  </si>
  <si>
    <t>30.128.128.0/24</t>
  </si>
  <si>
    <t>30.128.128.1</t>
  </si>
  <si>
    <t>varic-dcs-dca-VMotion Servers (ONLY)</t>
  </si>
  <si>
    <t>30.128.129.0/24</t>
  </si>
  <si>
    <t>30.128.129.1</t>
  </si>
  <si>
    <t>30.128.13.0/24</t>
  </si>
  <si>
    <t>30.128.13.1</t>
  </si>
  <si>
    <t>Oracle RAC Private Network</t>
  </si>
  <si>
    <t>30.128.130.0/24</t>
  </si>
  <si>
    <t>30.128.130.1</t>
  </si>
  <si>
    <t>30.128.131.0/24</t>
  </si>
  <si>
    <t>30.128.131.1</t>
  </si>
  <si>
    <t>30.128.132.0/24</t>
  </si>
  <si>
    <t>30.128.132.1</t>
  </si>
  <si>
    <t>30.128.133.0/24</t>
  </si>
  <si>
    <t>30.128.133.1</t>
  </si>
  <si>
    <t>30.128.134.0/24</t>
  </si>
  <si>
    <t>30.128.134.1</t>
  </si>
  <si>
    <t>Richmond Server range</t>
  </si>
  <si>
    <t>30.128.135.0/24</t>
  </si>
  <si>
    <t>30.128.135.1</t>
  </si>
  <si>
    <t>30.128.14.0/24</t>
  </si>
  <si>
    <t>30.128.14.1</t>
  </si>
  <si>
    <t>ENTERPRISE Server Farm</t>
  </si>
  <si>
    <t>30.128.140.0/24</t>
  </si>
  <si>
    <t>30.128.140.1</t>
  </si>
  <si>
    <t>ENTERPRISE Server Farm Load Balanced</t>
  </si>
  <si>
    <t>30.128.143.0/24</t>
  </si>
  <si>
    <t>30.128.143.1</t>
  </si>
  <si>
    <t>30.128.15.0/24</t>
  </si>
  <si>
    <t>30.128.15.1</t>
  </si>
  <si>
    <t>Management / Server Management / Internal / ILO</t>
  </si>
  <si>
    <t>30.128.16.0/24</t>
  </si>
  <si>
    <t>30.128.16.1</t>
  </si>
  <si>
    <t>Richmond Data Center Servers</t>
  </si>
  <si>
    <t>30.128.160.0/24</t>
  </si>
  <si>
    <t>30.128.160.1</t>
  </si>
  <si>
    <t>varic-dcs-F5_vlan163</t>
  </si>
  <si>
    <t>30.128.163.0/24</t>
  </si>
  <si>
    <t>30.128.163.1</t>
  </si>
  <si>
    <t>30.128.166.0/24</t>
  </si>
  <si>
    <t>30.128.166.1</t>
  </si>
  <si>
    <t>30.128.168.0/24</t>
  </si>
  <si>
    <t>30.128.168.1</t>
  </si>
  <si>
    <t>Management/Server Mgmt/Storage/Misc</t>
  </si>
  <si>
    <t>30.128.17.0/24</t>
  </si>
  <si>
    <t>30.128.17.1</t>
  </si>
  <si>
    <t>varic-dcs-server-vlan170</t>
  </si>
  <si>
    <t>30.128.170.0/24</t>
  </si>
  <si>
    <t>30.128.170.1</t>
  </si>
  <si>
    <t>varic-dcs-F5-vlan173</t>
  </si>
  <si>
    <t>30.128.173.0/24</t>
  </si>
  <si>
    <t>30.128.173.1</t>
  </si>
  <si>
    <t>30.128.18.0/24</t>
  </si>
  <si>
    <t>30.128.18.1</t>
  </si>
  <si>
    <t>30.128.186.0/24</t>
  </si>
  <si>
    <t>30.128.186.1</t>
  </si>
  <si>
    <t>30.128.188.0/26</t>
  </si>
  <si>
    <t>30.128.188.1</t>
  </si>
  <si>
    <t>30.128.189.0/26</t>
  </si>
  <si>
    <t>30.128.189.1</t>
  </si>
  <si>
    <t>30.128.189.128/26</t>
  </si>
  <si>
    <t>30.128.189.129</t>
  </si>
  <si>
    <t>30.128.189.192/26</t>
  </si>
  <si>
    <t>30.128.189.193</t>
  </si>
  <si>
    <t>30.128.19.0/24</t>
  </si>
  <si>
    <t>30.128.19.1</t>
  </si>
  <si>
    <t>varic-dcs-Data_Center_Server_PodE_VADCSW7_</t>
  </si>
  <si>
    <t>30.128.190.0/24</t>
  </si>
  <si>
    <t>30.128.190.1</t>
  </si>
  <si>
    <t>Legacy Server Network</t>
  </si>
  <si>
    <t>30.128.193.0/24</t>
  </si>
  <si>
    <t>30.128.193.1</t>
  </si>
  <si>
    <t>varic-dcs-server-vlan195</t>
  </si>
  <si>
    <t>30.128.195.0/24</t>
  </si>
  <si>
    <t>30.128.195.1</t>
  </si>
  <si>
    <t>Administration DATA CENTER</t>
  </si>
  <si>
    <t>30.128.2.0/24</t>
  </si>
  <si>
    <t>30.128.2.1</t>
  </si>
  <si>
    <t>30.128.20.0/24</t>
  </si>
  <si>
    <t>30.128.20.1</t>
  </si>
  <si>
    <t>varic-dcs-server-vlan200</t>
  </si>
  <si>
    <t>30.128.200.0/24</t>
  </si>
  <si>
    <t>30.128.200.1</t>
  </si>
  <si>
    <t>varic-dcs-server-vlan201</t>
  </si>
  <si>
    <t>30.128.201.0/24</t>
  </si>
  <si>
    <t>30.128.201.1</t>
  </si>
  <si>
    <t>Server VLAN</t>
  </si>
  <si>
    <t>30.128.202.0/24</t>
  </si>
  <si>
    <t>30.128.202.1</t>
  </si>
  <si>
    <t>varic-dcs-server-vlan2205</t>
  </si>
  <si>
    <t>30.128.205.0/24</t>
  </si>
  <si>
    <t>30.128.205.1</t>
  </si>
  <si>
    <t>varic-dcs-Backend / Storage / Replication / Teradata</t>
  </si>
  <si>
    <t>30.128.207.0/26</t>
  </si>
  <si>
    <t>30.128.207.1</t>
  </si>
  <si>
    <t>ISDM F5 Guest Networks</t>
  </si>
  <si>
    <t>30.128.209.0/24</t>
  </si>
  <si>
    <t>30.128.209.1</t>
  </si>
  <si>
    <t>ESX vMotion Management / Server Mgmt / vMotion / Internal</t>
  </si>
  <si>
    <t>30.128.21.0/24</t>
  </si>
  <si>
    <t>30.128.21.1</t>
  </si>
  <si>
    <t>30.128.22.0/24</t>
  </si>
  <si>
    <t>30.128.22.1</t>
  </si>
  <si>
    <t>POD G VADCSW9 and 10</t>
  </si>
  <si>
    <t>30.128.220.0/24</t>
  </si>
  <si>
    <t>30.128.220.1</t>
  </si>
  <si>
    <t>30.128.223.0/24</t>
  </si>
  <si>
    <t>30.128.223.1</t>
  </si>
  <si>
    <t>varic-dcs-tsm-svr-2224</t>
  </si>
  <si>
    <t>30.128.224.0/21</t>
  </si>
  <si>
    <t>30.128.224.1</t>
  </si>
  <si>
    <t>30.128.23.0/24</t>
  </si>
  <si>
    <t>30.128.23.1</t>
  </si>
  <si>
    <t>30.128.24.0/24</t>
  </si>
  <si>
    <t>30.128.24.1</t>
  </si>
  <si>
    <t>varic-dcs-server-vlan241</t>
  </si>
  <si>
    <t>30.128.241.0/24</t>
  </si>
  <si>
    <t>30.128.241.1</t>
  </si>
  <si>
    <t>Richmond - Backend / transport / vtep / nsx</t>
  </si>
  <si>
    <t>30.128.245.0/24</t>
  </si>
  <si>
    <t>30.128.245.1</t>
  </si>
  <si>
    <t>30.128.246.192/26</t>
  </si>
  <si>
    <t>30.128.246.193</t>
  </si>
  <si>
    <t>Mainframe Replication 7720</t>
  </si>
  <si>
    <t>30.128.247.0/26</t>
  </si>
  <si>
    <t>30.128.247.1</t>
  </si>
  <si>
    <t>30.128.247.128/26</t>
  </si>
  <si>
    <t>30.128.247.129</t>
  </si>
  <si>
    <t>30.128.247.192/26</t>
  </si>
  <si>
    <t>30.128.247.193</t>
  </si>
  <si>
    <t>30.128.247.64/26</t>
  </si>
  <si>
    <t>30.128.247.65</t>
  </si>
  <si>
    <t>30.128.248.0/26</t>
  </si>
  <si>
    <t>30.128.248.1</t>
  </si>
  <si>
    <t>30.128.248.128/26</t>
  </si>
  <si>
    <t>30.128.248.129</t>
  </si>
  <si>
    <t>30.128.248.192/26</t>
  </si>
  <si>
    <t>30.128.248.193</t>
  </si>
  <si>
    <t>30.128.248.64/26</t>
  </si>
  <si>
    <t>30.128.248.65</t>
  </si>
  <si>
    <t>varic-dcs-dist-replication</t>
  </si>
  <si>
    <t>30.128.249.0/26</t>
  </si>
  <si>
    <t>30.128.249.1</t>
  </si>
  <si>
    <t>30.128.25.0/24</t>
  </si>
  <si>
    <t>30.128.25.1</t>
  </si>
  <si>
    <t>varic-dcs-internal-dns-vlan</t>
  </si>
  <si>
    <t>30.128.252.96/28</t>
  </si>
  <si>
    <t>30.128.252.97</t>
  </si>
  <si>
    <t>30.128.26.0/24</t>
  </si>
  <si>
    <t>30.128.26.1</t>
  </si>
  <si>
    <t>30.128.29.0/24</t>
  </si>
  <si>
    <t>30.128.29.1</t>
  </si>
  <si>
    <t>30.128.3.0/24</t>
  </si>
  <si>
    <t>30.128.3.1</t>
  </si>
  <si>
    <t>F5 VIP range Load balancing Data Center</t>
  </si>
  <si>
    <t>30.128.33.0/24</t>
  </si>
  <si>
    <t>30.128.33.1</t>
  </si>
  <si>
    <t>30.128.35.0/24</t>
  </si>
  <si>
    <t>30.128.35.1</t>
  </si>
  <si>
    <t>F5 Load Balancing DATA CENTER</t>
  </si>
  <si>
    <t>30.128.39.0/24</t>
  </si>
  <si>
    <t>30.128.39.1</t>
  </si>
  <si>
    <t>30.128.4.0/24</t>
  </si>
  <si>
    <t>30.128.4.1</t>
  </si>
  <si>
    <t>STORAGE DATA CENTER</t>
  </si>
  <si>
    <t>30.128.41.0/24</t>
  </si>
  <si>
    <t>30.128.41.1</t>
  </si>
  <si>
    <t>30.128.44.0/24</t>
  </si>
  <si>
    <t>30.128.44.1</t>
  </si>
  <si>
    <t>varic-dcs / networkseg / anthem / management / rubrick</t>
  </si>
  <si>
    <t>30.128.48.0/21</t>
  </si>
  <si>
    <t>30.128.48.1</t>
  </si>
  <si>
    <t>30.128.5.0/24</t>
  </si>
  <si>
    <t>30.128.5.1</t>
  </si>
  <si>
    <t>30.128.6.0/24</t>
  </si>
  <si>
    <t>30.128.6.1</t>
  </si>
  <si>
    <t>varic-dcs-server-vlan60</t>
  </si>
  <si>
    <t>30.128.60.0/24</t>
  </si>
  <si>
    <t>30.128.60.1</t>
  </si>
  <si>
    <t>varic-dcs-video</t>
  </si>
  <si>
    <t>30.128.64.0/24</t>
  </si>
  <si>
    <t>30.128.64.1</t>
  </si>
  <si>
    <t>varic-dcs-genesys</t>
  </si>
  <si>
    <t>30.128.65.0/24</t>
  </si>
  <si>
    <t>30.128.65.1</t>
  </si>
  <si>
    <t>SourceOne Infrastructure Mngmt</t>
  </si>
  <si>
    <t>30.128.66.0/24</t>
  </si>
  <si>
    <t>30.128.66.1</t>
  </si>
  <si>
    <t>SourceOne Infrastructure</t>
  </si>
  <si>
    <t>30.128.67.0/24</t>
  </si>
  <si>
    <t>30.128.67.1</t>
  </si>
  <si>
    <t>varic-dcs-nas-av</t>
  </si>
  <si>
    <t>30.128.68.0/24</t>
  </si>
  <si>
    <t>30.128.68.1</t>
  </si>
  <si>
    <t>ESX vMotion</t>
  </si>
  <si>
    <t>30.128.7.0/24</t>
  </si>
  <si>
    <t>30.128.7.1</t>
  </si>
  <si>
    <t>Imaging Ethernet</t>
  </si>
  <si>
    <t>30.128.70.0/24</t>
  </si>
  <si>
    <t>30.128.70.1</t>
  </si>
  <si>
    <t>varic-dcs-Virtual Servers</t>
  </si>
  <si>
    <t>30.128.80.0/24</t>
  </si>
  <si>
    <t>30.128.80.1</t>
  </si>
  <si>
    <t>30.128.81.0/24</t>
  </si>
  <si>
    <t>30.128.81.1</t>
  </si>
  <si>
    <t>30.128.82.0/24</t>
  </si>
  <si>
    <t>30.128.82.1</t>
  </si>
  <si>
    <t>30.128.83.0/24</t>
  </si>
  <si>
    <t>30.128.83.1</t>
  </si>
  <si>
    <t>30.128.96.0/24</t>
  </si>
  <si>
    <t>30.128.96.1</t>
  </si>
  <si>
    <t>30.128.97.0/24</t>
  </si>
  <si>
    <t>30.128.97.1</t>
  </si>
  <si>
    <t>30.128.98.0/24</t>
  </si>
  <si>
    <t>30.128.98.1</t>
  </si>
  <si>
    <t>30.128.99.0/24</t>
  </si>
  <si>
    <t>30.128.99.1</t>
  </si>
  <si>
    <t>varic-dcs-secure-nads-int-mgmt</t>
  </si>
  <si>
    <t>30.129.1.0/24</t>
  </si>
  <si>
    <t>30.129.1.1</t>
  </si>
  <si>
    <t>30.129.112.0/24</t>
  </si>
  <si>
    <t>30.129.112.1</t>
  </si>
  <si>
    <t>30.129.114.0/24</t>
  </si>
  <si>
    <t>30.129.114.1</t>
  </si>
  <si>
    <t>30.129.116.0/24</t>
  </si>
  <si>
    <t>30.129.116.1</t>
  </si>
  <si>
    <t>varic-dcs-sec-vconsole</t>
  </si>
  <si>
    <t>30.129.128.0/24</t>
  </si>
  <si>
    <t>30.129.128.1</t>
  </si>
  <si>
    <t>varic-dcs-sec-vmotion</t>
  </si>
  <si>
    <t>30.129.129.0/24</t>
  </si>
  <si>
    <t>30.129.129.1</t>
  </si>
  <si>
    <t>Production ESX sConsole</t>
  </si>
  <si>
    <t>30.129.130.0/24</t>
  </si>
  <si>
    <t>30.129.130.1</t>
  </si>
  <si>
    <t>non-Production ESX sConsole - Note, MGMT segments can house both prod and non-prod devices.</t>
  </si>
  <si>
    <t>30.129.131.0/24</t>
  </si>
  <si>
    <t>30.129.131.1</t>
  </si>
  <si>
    <t>Development ISDM Netwlrok</t>
  </si>
  <si>
    <t>30.129.133.0/24</t>
  </si>
  <si>
    <t>30.129.133.1</t>
  </si>
  <si>
    <t>Secure AIX Management</t>
  </si>
  <si>
    <t>30.129.134.0/24</t>
  </si>
  <si>
    <t>30.129.134.1</t>
  </si>
  <si>
    <t>30.129.137.0/24</t>
  </si>
  <si>
    <t>30.129.137.1</t>
  </si>
  <si>
    <t>30.129.138.0/24</t>
  </si>
  <si>
    <t>30.129.138.1</t>
  </si>
  <si>
    <t>ACI cannot extend a PRD VLAN over a NPRD trunk and the ESX server doesn't have resources to add another trunk. - Management / Server Mgmt / ESX Management / Internal</t>
  </si>
  <si>
    <t>30.129.139.0/24</t>
  </si>
  <si>
    <t>30.129.139.1</t>
  </si>
  <si>
    <t>30.129.143.0/24</t>
  </si>
  <si>
    <t>30.129.143.1</t>
  </si>
  <si>
    <t>Mainframe Management Network</t>
  </si>
  <si>
    <t>30.129.15.0/24</t>
  </si>
  <si>
    <t>30.129.15.1</t>
  </si>
  <si>
    <t>varic-dcs BulletProof Server</t>
  </si>
  <si>
    <t>30.129.192.0/24</t>
  </si>
  <si>
    <t>30.129.192.1</t>
  </si>
  <si>
    <t>30.129.236.0/22</t>
  </si>
  <si>
    <t>30.129.236.1</t>
  </si>
  <si>
    <t>ISE Management Subnet</t>
  </si>
  <si>
    <t>30.129.248.0/24</t>
  </si>
  <si>
    <t>30.129.248.1</t>
  </si>
  <si>
    <t>varic-dcs Voice Device Management</t>
  </si>
  <si>
    <t>30.129.249.0/24</t>
  </si>
  <si>
    <t>30.129.249.1</t>
  </si>
  <si>
    <t>varic-dcs DMZ Switch Management 2750</t>
  </si>
  <si>
    <t>30.129.250.0/24</t>
  </si>
  <si>
    <t>30.129.250.1</t>
  </si>
  <si>
    <t>varic-dcs Internal Switch Management 2751</t>
  </si>
  <si>
    <t>30.129.251.0/24</t>
  </si>
  <si>
    <t>30.129.251.1</t>
  </si>
  <si>
    <t>varic-dcs-secure-nads-DMZ-mgmt</t>
  </si>
  <si>
    <t>30.129.3.0/24</t>
  </si>
  <si>
    <t>30.129.3.1</t>
  </si>
  <si>
    <t>30.129.33.0/24</t>
  </si>
  <si>
    <t>30.129.33.1</t>
  </si>
  <si>
    <t>30.129.34.0/24</t>
  </si>
  <si>
    <t>30.129.34.1</t>
  </si>
  <si>
    <t>vrf member VMOTION_INTERNAL</t>
  </si>
  <si>
    <t>30.129.35.0/24</t>
  </si>
  <si>
    <t>30.129.35.1</t>
  </si>
  <si>
    <t>varic-dcs-firewall-mgmt-lom</t>
  </si>
  <si>
    <t>30.129.4.0/24</t>
  </si>
  <si>
    <t>30.129.4.1</t>
  </si>
  <si>
    <t>varic-dcs-firewall-mgmt-general</t>
  </si>
  <si>
    <t>30.129.5.0/24</t>
  </si>
  <si>
    <t>30.129.5.1</t>
  </si>
  <si>
    <t>varic-dcs-ISE-servers</t>
  </si>
  <si>
    <t>30.129.52.0/24</t>
  </si>
  <si>
    <t>30.129.52.1</t>
  </si>
  <si>
    <t>varic-dcs-security-mgmt</t>
  </si>
  <si>
    <t>30.129.6.0/24</t>
  </si>
  <si>
    <t>30.129.6.1</t>
  </si>
  <si>
    <t>30.129.67.0/24</t>
  </si>
  <si>
    <t>30.129.67.1</t>
  </si>
  <si>
    <t>varic-dcs-security-mgmt-lom</t>
  </si>
  <si>
    <t>30.129.7.0/24</t>
  </si>
  <si>
    <t>30.129.7.1</t>
  </si>
  <si>
    <t>Partner Hosting Network - Oracle Management_2571</t>
  </si>
  <si>
    <t>30.129.71.0/24</t>
  </si>
  <si>
    <t>30.129.71.1</t>
  </si>
  <si>
    <t>30.129.75.0/24</t>
  </si>
  <si>
    <t>30.129.75.1</t>
  </si>
  <si>
    <t>Partner Hosting Network - Cisco Management</t>
  </si>
  <si>
    <t>30.129.76.0/24</t>
  </si>
  <si>
    <t>30.129.76.1</t>
  </si>
  <si>
    <t>30.129.79.0/24</t>
  </si>
  <si>
    <t>30.129.79.1</t>
  </si>
  <si>
    <t>ibm-server-net</t>
  </si>
  <si>
    <t>30.130.113.0/24</t>
  </si>
  <si>
    <t>30.130.113.1</t>
  </si>
  <si>
    <t>30.130.16.0/24</t>
  </si>
  <si>
    <t>30.130.16.1</t>
  </si>
  <si>
    <t>30.130.17.0/24</t>
  </si>
  <si>
    <t>30.130.17.1</t>
  </si>
  <si>
    <t>30.130.18.0/24</t>
  </si>
  <si>
    <t>30.130.18.1</t>
  </si>
  <si>
    <t>30.130.19.0/24</t>
  </si>
  <si>
    <t>30.130.19.1</t>
  </si>
  <si>
    <t>30.130.20.0/24</t>
  </si>
  <si>
    <t>30.130.20.1</t>
  </si>
  <si>
    <t>30.130.208.0/24</t>
  </si>
  <si>
    <t>30.130.208.1</t>
  </si>
  <si>
    <t>30.130.22.0/24</t>
  </si>
  <si>
    <t>30.130.22.1</t>
  </si>
  <si>
    <t>30.130.24.0/24</t>
  </si>
  <si>
    <t>30.130.24.1</t>
  </si>
  <si>
    <t>ibm-datacenter</t>
  </si>
  <si>
    <t>30.130.34.0/24</t>
  </si>
  <si>
    <t>30.130.34.1</t>
  </si>
  <si>
    <t>30.130.35.0/24</t>
  </si>
  <si>
    <t>30.130.35.1</t>
  </si>
  <si>
    <t>30.130.36.0/24</t>
  </si>
  <si>
    <t>30.130.36.1</t>
  </si>
  <si>
    <t>30.130.37.0/24</t>
  </si>
  <si>
    <t>30.130.37.1</t>
  </si>
  <si>
    <t>30.130.38.0/24</t>
  </si>
  <si>
    <t>30.130.38.1</t>
  </si>
  <si>
    <t>30.130.49.0/24</t>
  </si>
  <si>
    <t>30.130.49.1</t>
  </si>
  <si>
    <t>varics-ibm-30-130-50-net</t>
  </si>
  <si>
    <t>30.130.50.0/24</t>
  </si>
  <si>
    <t>30.130.50.1</t>
  </si>
  <si>
    <t>30.130.51.0/24</t>
  </si>
  <si>
    <t>30.130.51.1</t>
  </si>
  <si>
    <t>30.130.52.0/24</t>
  </si>
  <si>
    <t>30.130.52.1</t>
  </si>
  <si>
    <t>30.130.53.0/24</t>
  </si>
  <si>
    <t>30.130.53.1</t>
  </si>
  <si>
    <t>mostl-che-datacenter-ilo-01</t>
  </si>
  <si>
    <t>30.132.0.0/24</t>
  </si>
  <si>
    <t>mostl-che</t>
  </si>
  <si>
    <t>30.132.0.1</t>
  </si>
  <si>
    <t>30.132.10.0/24</t>
  </si>
  <si>
    <t>30.132.10.1</t>
  </si>
  <si>
    <t>mostl-che PureSystems Management</t>
  </si>
  <si>
    <t>30.132.11.0/24</t>
  </si>
  <si>
    <t>30.132.11.1</t>
  </si>
  <si>
    <t>30.132.116.0/24</t>
  </si>
  <si>
    <t>30.132.116.1</t>
  </si>
  <si>
    <t>mostl-che-datacenter-ilo</t>
  </si>
  <si>
    <t>30.132.12.0/24</t>
  </si>
  <si>
    <t>30.132.12.1</t>
  </si>
  <si>
    <t>mostl-che-datacenter-physical-server-network-03</t>
  </si>
  <si>
    <t>30.132.128.0/24</t>
  </si>
  <si>
    <t>30.132.128.1</t>
  </si>
  <si>
    <t>mostl-che-datacenter-physical-server-network-04</t>
  </si>
  <si>
    <t>30.132.129.0/24</t>
  </si>
  <si>
    <t>30.132.129.1</t>
  </si>
  <si>
    <t>30.132.13.0/24</t>
  </si>
  <si>
    <t>30.132.13.1</t>
  </si>
  <si>
    <t>30.132.14.0/24</t>
  </si>
  <si>
    <t>30.132.14.1</t>
  </si>
  <si>
    <t>30.132.15.0/24</t>
  </si>
  <si>
    <t>30.132.15.1</t>
  </si>
  <si>
    <t>mostl-che-datacenter-virtualservers-01</t>
  </si>
  <si>
    <t>30.132.16.0/24</t>
  </si>
  <si>
    <t>30.132.16.1</t>
  </si>
  <si>
    <t>mostl-che-dist-virtual servers-02</t>
  </si>
  <si>
    <t>30.132.17.0/24</t>
  </si>
  <si>
    <t>30.132.17.1</t>
  </si>
  <si>
    <t>mostl-che-dist-virtual servers-03</t>
  </si>
  <si>
    <t>30.132.18.0/24</t>
  </si>
  <si>
    <t>30.132.18.1</t>
  </si>
  <si>
    <t>30.132.188.0/26</t>
  </si>
  <si>
    <t>30.132.188.1</t>
  </si>
  <si>
    <t>30.132.189.0/26</t>
  </si>
  <si>
    <t>30.132.189.1</t>
  </si>
  <si>
    <t>30.132.189.128/26</t>
  </si>
  <si>
    <t>30.132.189.129</t>
  </si>
  <si>
    <t>30.132.189.192/26</t>
  </si>
  <si>
    <t>30.132.189.193</t>
  </si>
  <si>
    <t>mostl-che-datacenter-ilo-02</t>
  </si>
  <si>
    <t>30.132.2.0/24</t>
  </si>
  <si>
    <t>30.132.2.1</t>
  </si>
  <si>
    <t>MO Mainframe Systems</t>
  </si>
  <si>
    <t>30.132.203.0/24</t>
  </si>
  <si>
    <t>30.132.203.1</t>
  </si>
  <si>
    <t>mostl-che-Backend / Storage / Replication / Teradata</t>
  </si>
  <si>
    <t>30.132.207.0/26</t>
  </si>
  <si>
    <t>30.132.207.1</t>
  </si>
  <si>
    <t>30.132.209.0/24</t>
  </si>
  <si>
    <t>30.132.209.1</t>
  </si>
  <si>
    <t>mostl-che-dist-virtual servers-06</t>
  </si>
  <si>
    <t>30.132.21.0/24</t>
  </si>
  <si>
    <t>30.132.21.1</t>
  </si>
  <si>
    <t>30.132.210.0/24</t>
  </si>
  <si>
    <t>30.132.210.1</t>
  </si>
  <si>
    <t>mostl-che-dist_tsm_svr_2224</t>
  </si>
  <si>
    <t>30.132.224.0/21</t>
  </si>
  <si>
    <t>30.132.224.1</t>
  </si>
  <si>
    <t>30.132.247.0/26</t>
  </si>
  <si>
    <t>30.132.247.1</t>
  </si>
  <si>
    <t>30.132.247.128/26</t>
  </si>
  <si>
    <t>30.132.247.129</t>
  </si>
  <si>
    <t>30.132.247.192/26</t>
  </si>
  <si>
    <t>30.132.247.193</t>
  </si>
  <si>
    <t>30.132.247.64/26</t>
  </si>
  <si>
    <t>30.132.247.65</t>
  </si>
  <si>
    <t>Mainframe 7720 Replication</t>
  </si>
  <si>
    <t>30.132.248.0/26</t>
  </si>
  <si>
    <t>30.132.248.1</t>
  </si>
  <si>
    <t>30.132.248.128/26</t>
  </si>
  <si>
    <t>30.132.248.129</t>
  </si>
  <si>
    <t>30.132.248.192/26</t>
  </si>
  <si>
    <t>30.132.248.193</t>
  </si>
  <si>
    <t>30.132.248.64/26</t>
  </si>
  <si>
    <t>30.132.248.65</t>
  </si>
  <si>
    <t>mostl-che-datacenter-ilo-03</t>
  </si>
  <si>
    <t>30.132.3.0/24</t>
  </si>
  <si>
    <t>30.132.3.1</t>
  </si>
  <si>
    <t>mostl-che-datacenter-f5-backend-server-network-01</t>
  </si>
  <si>
    <t>30.132.32.0/24</t>
  </si>
  <si>
    <t>30.132.32.1</t>
  </si>
  <si>
    <t>mostl-che-datacenter-f5-backend-server-network-02</t>
  </si>
  <si>
    <t>30.132.33.0/24</t>
  </si>
  <si>
    <t>30.132.33.1</t>
  </si>
  <si>
    <t>mostl-che-datacenter-physical-server-network-01</t>
  </si>
  <si>
    <t>30.132.48.0/24</t>
  </si>
  <si>
    <t>30.132.48.1</t>
  </si>
  <si>
    <t>mostl-che-datacenter-physical-server-network-02</t>
  </si>
  <si>
    <t>30.132.50.0/24</t>
  </si>
  <si>
    <t>30.132.50.1</t>
  </si>
  <si>
    <t>F5 VIP Range mostl-che-datacenter-f5-vips-01</t>
  </si>
  <si>
    <t>30.132.52.0/24</t>
  </si>
  <si>
    <t>30.132.52.1</t>
  </si>
  <si>
    <t>mostl-che-genesys</t>
  </si>
  <si>
    <t>30.132.65.0/24</t>
  </si>
  <si>
    <t>30.132.65.1</t>
  </si>
  <si>
    <t>mostl-che-nas-av</t>
  </si>
  <si>
    <t>30.132.68.0/24</t>
  </si>
  <si>
    <t>30.132.68.1</t>
  </si>
  <si>
    <t>30.132.7.0/24</t>
  </si>
  <si>
    <t>30.132.7.1</t>
  </si>
  <si>
    <t>mostl-che-sec-ilo</t>
  </si>
  <si>
    <t>30.133.0.0/24</t>
  </si>
  <si>
    <t>30.133.0.1</t>
  </si>
  <si>
    <t>mostl-che-secure-nads-mgmt</t>
  </si>
  <si>
    <t>30.133.1.0/24</t>
  </si>
  <si>
    <t>30.133.1.1</t>
  </si>
  <si>
    <t>30.133.130.0/24</t>
  </si>
  <si>
    <t>30.133.130.1</t>
  </si>
  <si>
    <t>non-Production ESX sConsole</t>
  </si>
  <si>
    <t>30.133.131.0/24</t>
  </si>
  <si>
    <t>30.133.131.1</t>
  </si>
  <si>
    <t>30.133.134.0/24</t>
  </si>
  <si>
    <t>30.133.134.1</t>
  </si>
  <si>
    <t>30.133.15.0/24</t>
  </si>
  <si>
    <t>30.133.15.1</t>
  </si>
  <si>
    <t>mostl-che Voice Device Management</t>
  </si>
  <si>
    <t>30.133.249.0/24</t>
  </si>
  <si>
    <t>30.133.249.1</t>
  </si>
  <si>
    <t>30.133.250.0/24</t>
  </si>
  <si>
    <t>30.133.250.1</t>
  </si>
  <si>
    <t>Internal Network Device Management</t>
  </si>
  <si>
    <t>30.133.251.0/24</t>
  </si>
  <si>
    <t>30.133.251.1</t>
  </si>
  <si>
    <t>mostl-che-secure-nads-dmz-mgmt</t>
  </si>
  <si>
    <t>30.133.3.0/24</t>
  </si>
  <si>
    <t>30.133.3.1</t>
  </si>
  <si>
    <t>30.133.33.0/24</t>
  </si>
  <si>
    <t>30.133.33.1</t>
  </si>
  <si>
    <t>30.133.34.0/24</t>
  </si>
  <si>
    <t>30.133.34.1</t>
  </si>
  <si>
    <t>30.133.35.0/24</t>
  </si>
  <si>
    <t>30.133.35.1</t>
  </si>
  <si>
    <t>mostl-che-firewall-mgmt-lom</t>
  </si>
  <si>
    <t>30.133.4.0/24</t>
  </si>
  <si>
    <t>30.133.4.1</t>
  </si>
  <si>
    <t>mostl-che-sec-vconsole</t>
  </si>
  <si>
    <t>30.133.48.0/24</t>
  </si>
  <si>
    <t>30.133.48.1</t>
  </si>
  <si>
    <t>mostl-che-sec-vmotion</t>
  </si>
  <si>
    <t>30.133.49.0/24</t>
  </si>
  <si>
    <t>30.133.49.1</t>
  </si>
  <si>
    <t>mostl-che-firewall-mgmt-general</t>
  </si>
  <si>
    <t>30.133.5.0/24</t>
  </si>
  <si>
    <t>30.133.5.1</t>
  </si>
  <si>
    <t>mostl-che-ISE-servers</t>
  </si>
  <si>
    <t>30.133.52.0/24</t>
  </si>
  <si>
    <t>30.133.52.1</t>
  </si>
  <si>
    <t>mostl-che-security-mgmt</t>
  </si>
  <si>
    <t>30.133.6.0/24</t>
  </si>
  <si>
    <t>30.133.6.1</t>
  </si>
  <si>
    <t>mostl-che-security-mgmt-lom</t>
  </si>
  <si>
    <t>30.133.7.0/24</t>
  </si>
  <si>
    <t>30.133.7.1</t>
  </si>
  <si>
    <t>varic-dcs-lab-dca-06-server</t>
  </si>
  <si>
    <t>30.135.105.0/24</t>
  </si>
  <si>
    <t>30.135.105.1</t>
  </si>
  <si>
    <t>30.135.106.0/24</t>
  </si>
  <si>
    <t>30.135.106.1</t>
  </si>
  <si>
    <t>varic-dcs-lab-dca-06-server (AIX)</t>
  </si>
  <si>
    <t>30.135.107.0/24</t>
  </si>
  <si>
    <t>30.135.107.1</t>
  </si>
  <si>
    <t>30.135.108.0/29</t>
  </si>
  <si>
    <t>30.135.108.1</t>
  </si>
  <si>
    <t>varic-dcs-dev-lab</t>
  </si>
  <si>
    <t>30.135.11.0/24</t>
  </si>
  <si>
    <t>30.135.11.1</t>
  </si>
  <si>
    <t>Richmond Development Telephony</t>
  </si>
  <si>
    <t>30.135.114.0/24</t>
  </si>
  <si>
    <t>FrontEnd / Egress / Telecom / Voice_Core</t>
  </si>
  <si>
    <t>30.135.114.1</t>
  </si>
  <si>
    <t>30.135.12.0/24</t>
  </si>
  <si>
    <t>30.135.12.1</t>
  </si>
  <si>
    <t>BackEnd / Internal / Private_NonRouted / RAC</t>
  </si>
  <si>
    <t>30.135.128.0/24</t>
  </si>
  <si>
    <t>30.135.128.1</t>
  </si>
  <si>
    <t>AVI POC test-vips</t>
  </si>
  <si>
    <t>30.135.137.0/24</t>
  </si>
  <si>
    <t>30.135.137.1</t>
  </si>
  <si>
    <t>QA F5 Network</t>
  </si>
  <si>
    <t>30.135.139.0/24</t>
  </si>
  <si>
    <t>30.135.139.1</t>
  </si>
  <si>
    <t>30.135.160.0/24</t>
  </si>
  <si>
    <t>30.135.160.1</t>
  </si>
  <si>
    <t>30.135.161.0/24</t>
  </si>
  <si>
    <t>30.135.161.1</t>
  </si>
  <si>
    <t>30.135.162.0/24</t>
  </si>
  <si>
    <t>30.135.162.1</t>
  </si>
  <si>
    <t>30.135.163.0/24</t>
  </si>
  <si>
    <t>30.135.163.1</t>
  </si>
  <si>
    <t>30.135.164.0/24</t>
  </si>
  <si>
    <t>30.135.164.1</t>
  </si>
  <si>
    <t>30.135.165.0/24</t>
  </si>
  <si>
    <t>30.135.165.1</t>
  </si>
  <si>
    <t>30.135.166.0/24</t>
  </si>
  <si>
    <t>30.135.166.1</t>
  </si>
  <si>
    <t>30.135.167.0/24</t>
  </si>
  <si>
    <t>30.135.167.1</t>
  </si>
  <si>
    <t>varic-dcs-lab-orl-svr-3192</t>
  </si>
  <si>
    <t>30.135.192.0/24</t>
  </si>
  <si>
    <t>30.135.192.1</t>
  </si>
  <si>
    <t>varic-dcs-lab-orl-svr-3193</t>
  </si>
  <si>
    <t>30.135.193.0/24</t>
  </si>
  <si>
    <t>30.135.193.1</t>
  </si>
  <si>
    <t>varic-dcs-lab-orl-svr-3194</t>
  </si>
  <si>
    <t>30.135.194.0/24</t>
  </si>
  <si>
    <t>30.135.194.1</t>
  </si>
  <si>
    <t>varic-dcs-lab-orl-svr-3195</t>
  </si>
  <si>
    <t>30.135.195.0/24</t>
  </si>
  <si>
    <t>30.135.195.1</t>
  </si>
  <si>
    <t>varic-dcs-lab-orl-svr-3196</t>
  </si>
  <si>
    <t>30.135.196.0/24</t>
  </si>
  <si>
    <t>30.135.196.1</t>
  </si>
  <si>
    <t>varic-dcs-lab-orl-svr-3197</t>
  </si>
  <si>
    <t>30.135.197.0/24</t>
  </si>
  <si>
    <t>30.135.197.1</t>
  </si>
  <si>
    <t>varic-dcs-lab-orl-svr-3198</t>
  </si>
  <si>
    <t>30.135.198.0/24</t>
  </si>
  <si>
    <t>30.135.198.1</t>
  </si>
  <si>
    <t>varic-dcs-lab-orl-svr-3199</t>
  </si>
  <si>
    <t>30.135.199.0/24</t>
  </si>
  <si>
    <t>30.135.199.1</t>
  </si>
  <si>
    <t>varic-dcs-lab-dist_svr_ilo_3002</t>
  </si>
  <si>
    <t>30.135.2.0/24</t>
  </si>
  <si>
    <t>30.135.2.1</t>
  </si>
  <si>
    <t>30.135.20.0/24</t>
  </si>
  <si>
    <t>30.135.20.1</t>
  </si>
  <si>
    <t>varic-dcs-lab-orl-svr-3200</t>
  </si>
  <si>
    <t>30.135.200.0/24</t>
  </si>
  <si>
    <t>30.135.200.1</t>
  </si>
  <si>
    <t>varic-dcs-lab-orl-svr-3201</t>
  </si>
  <si>
    <t>30.135.201.0/24</t>
  </si>
  <si>
    <t>30.135.201.1</t>
  </si>
  <si>
    <t>varic-dcs-lab-orl-svr-3202</t>
  </si>
  <si>
    <t>30.135.202.0/24</t>
  </si>
  <si>
    <t>30.135.202.1</t>
  </si>
  <si>
    <t>varic-dcs-lab-orl-svr-3203</t>
  </si>
  <si>
    <t>30.135.203.0/24</t>
  </si>
  <si>
    <t>30.135.203.1</t>
  </si>
  <si>
    <t>varic-dcs-lab-orl-svr-3204</t>
  </si>
  <si>
    <t>30.135.204.0/24</t>
  </si>
  <si>
    <t>30.135.204.1</t>
  </si>
  <si>
    <t>varic-dcs-lab-orl-svr-3205</t>
  </si>
  <si>
    <t>30.135.205.0/24</t>
  </si>
  <si>
    <t>30.135.205.1</t>
  </si>
  <si>
    <t>varic-dcs-lab-orl-svr-3206</t>
  </si>
  <si>
    <t>30.135.206.0/24</t>
  </si>
  <si>
    <t>30.135.206.1</t>
  </si>
  <si>
    <t>varic-dcs-lab-orl-svr-3207</t>
  </si>
  <si>
    <t>30.135.207.0/24</t>
  </si>
  <si>
    <t>30.135.207.1</t>
  </si>
  <si>
    <t>30.135.209.0/24</t>
  </si>
  <si>
    <t>30.135.209.1</t>
  </si>
  <si>
    <t>varic-dcs-dev</t>
  </si>
  <si>
    <t>30.135.21.0/24</t>
  </si>
  <si>
    <t>30.135.21.1</t>
  </si>
  <si>
    <t>30.135.210.0/24</t>
  </si>
  <si>
    <t>30.135.210.1</t>
  </si>
  <si>
    <t>30.135.22.0/24</t>
  </si>
  <si>
    <t>30.135.22.1</t>
  </si>
  <si>
    <t>varic-dcs-lab-tsm-svr-3224</t>
  </si>
  <si>
    <t>30.135.224.0/21</t>
  </si>
  <si>
    <t>30.135.224.1</t>
  </si>
  <si>
    <t>30.135.233.0/24</t>
  </si>
  <si>
    <t>30.135.233.1</t>
  </si>
  <si>
    <t>ISDM Develeopment F5 Guest</t>
  </si>
  <si>
    <t>30.135.29.0/24</t>
  </si>
  <si>
    <t>30.135.29.1</t>
  </si>
  <si>
    <t>varic-dcs-lab-dist_svr_ilo_3003</t>
  </si>
  <si>
    <t>30.135.3.0/24</t>
  </si>
  <si>
    <t>30.135.3.1</t>
  </si>
  <si>
    <t>30.135.30.0/24</t>
  </si>
  <si>
    <t>30.135.30.1</t>
  </si>
  <si>
    <t>F5 VIP Range varic-dcs-lab-llb-vip</t>
  </si>
  <si>
    <t>30.135.34.0/24</t>
  </si>
  <si>
    <t>30.135.34.1</t>
  </si>
  <si>
    <t>30.135.36.0/24</t>
  </si>
  <si>
    <t>30.135.36.1</t>
  </si>
  <si>
    <t>30.135.39.0/24</t>
  </si>
  <si>
    <t>30.135.39.1</t>
  </si>
  <si>
    <t>varic-dcs-lab-dist_svr_ilo_3004</t>
  </si>
  <si>
    <t>30.135.4.0/24</t>
  </si>
  <si>
    <t>30.135.4.1</t>
  </si>
  <si>
    <t>varic-dcs-lab-dca-07-server AIX</t>
  </si>
  <si>
    <t>30.135.43.0/24</t>
  </si>
  <si>
    <t>30.135.43.1</t>
  </si>
  <si>
    <t>varic-dcs-lab-dca-07-server</t>
  </si>
  <si>
    <t>30.135.44.0/24</t>
  </si>
  <si>
    <t>30.135.44.1</t>
  </si>
  <si>
    <t>varic-dcs-lab-core-01 development servers</t>
  </si>
  <si>
    <t>30.135.64.0/24</t>
  </si>
  <si>
    <t>30.135.64.1</t>
  </si>
  <si>
    <t>varic-dcs-lab-core-01-server</t>
  </si>
  <si>
    <t>30.135.65.0/24</t>
  </si>
  <si>
    <t>30.135.65.1</t>
  </si>
  <si>
    <t>30.135.7.0/24</t>
  </si>
  <si>
    <t>30.135.7.1</t>
  </si>
  <si>
    <t>varic-dcs-lab-dca-07_F5-server</t>
  </si>
  <si>
    <t>30.135.87.0/24</t>
  </si>
  <si>
    <t>30.135.87.1</t>
  </si>
  <si>
    <t>varic-dcs-lab-dca-06-F5-server</t>
  </si>
  <si>
    <t>30.135.88.0/24</t>
  </si>
  <si>
    <t>30.135.88.1</t>
  </si>
  <si>
    <t>varic-dcs-lab-dca-05-f5-server</t>
  </si>
  <si>
    <t>30.135.89.0/24</t>
  </si>
  <si>
    <t>30.135.89.1</t>
  </si>
  <si>
    <t>varic-dcs-lab-dca-04-f5-server</t>
  </si>
  <si>
    <t>30.135.90.0/24</t>
  </si>
  <si>
    <t>30.135.90.1</t>
  </si>
  <si>
    <t>varic-dcs-lab-dca-03-f5-server</t>
  </si>
  <si>
    <t>30.135.91.0/24</t>
  </si>
  <si>
    <t>30.135.91.1</t>
  </si>
  <si>
    <t>varic-dcs-lab F5 Servers</t>
  </si>
  <si>
    <t>30.135.92.0/24</t>
  </si>
  <si>
    <t>30.135.92.1</t>
  </si>
  <si>
    <t>varic-dcs-lab-core-01-f5_server</t>
  </si>
  <si>
    <t>30.135.95.0/24</t>
  </si>
  <si>
    <t>30.135.95.1</t>
  </si>
  <si>
    <t>F5 VIP Range - varic-dcs-llb-edst-vips</t>
  </si>
  <si>
    <t>30.136.127.0/24</t>
  </si>
  <si>
    <t>30.136.127.1</t>
  </si>
  <si>
    <t>Genesys Servers</t>
  </si>
  <si>
    <t>30.136.60.0/24</t>
  </si>
  <si>
    <t>30.136.60.1</t>
  </si>
  <si>
    <t>Load Balanced Genesys Servers</t>
  </si>
  <si>
    <t>30.136.62.0/24</t>
  </si>
  <si>
    <t>30.136.62.1</t>
  </si>
  <si>
    <t>[telcom-ctrl-A]</t>
  </si>
  <si>
    <t>30.136.66.0/24</t>
  </si>
  <si>
    <t>FrontEnd / Egress / Telecom / Voice_Core_1</t>
  </si>
  <si>
    <t>30.136.66.1</t>
  </si>
  <si>
    <t>FrontEnd / Egress / Telecom / Voice_Core_2</t>
  </si>
  <si>
    <t>FrontEnd / Egress / Telecom / Voice_Core_3</t>
  </si>
  <si>
    <t>voice-B</t>
  </si>
  <si>
    <t>30.136.67.0/24</t>
  </si>
  <si>
    <t>FrontEnd / Egress / Telecom / Voice_Core_5</t>
  </si>
  <si>
    <t>30.136.67.1</t>
  </si>
  <si>
    <t>FrontEnd / Egress / Telecom / Voice_Core_9</t>
  </si>
  <si>
    <t>voice-C</t>
  </si>
  <si>
    <t>30.136.68.0/24</t>
  </si>
  <si>
    <t>30.136.68.1</t>
  </si>
  <si>
    <t>FrontEnd / Egress / Telecom / Voice_Core_4</t>
  </si>
  <si>
    <t>varic-dcs-VoiceCore-4</t>
  </si>
  <si>
    <t>30.136.71.0/24</t>
  </si>
  <si>
    <t>30.136.71.1</t>
  </si>
  <si>
    <t>Video Production</t>
  </si>
  <si>
    <t>30.136.72.0/24</t>
  </si>
  <si>
    <t>FrontEnd / Egress / General / Video</t>
  </si>
  <si>
    <t>30.136.72.1</t>
  </si>
  <si>
    <t>30.136.81.0/24</t>
  </si>
  <si>
    <t>30.136.81.1</t>
  </si>
  <si>
    <t>30.136.82.0/24</t>
  </si>
  <si>
    <t>30.136.82.1</t>
  </si>
  <si>
    <t>VA SSL VPN</t>
  </si>
  <si>
    <t>30.138.0.0/17</t>
  </si>
  <si>
    <t>FrontEnd / Egress / Network / VPN Inside</t>
  </si>
  <si>
    <t>30.138.0.1</t>
  </si>
  <si>
    <t>varic-dcs-daas-workstations-user-static-ip-assignment</t>
  </si>
  <si>
    <t>30.138.128.0/24</t>
  </si>
  <si>
    <t>30.138.128.1</t>
  </si>
  <si>
    <t>varic-dcs-daas-workstations-user</t>
  </si>
  <si>
    <t>30.138.129.0/24</t>
  </si>
  <si>
    <t>30.138.129.1</t>
  </si>
  <si>
    <t>30.138.130.0/24</t>
  </si>
  <si>
    <t>30.138.130.1</t>
  </si>
  <si>
    <t>30.138.131.0/24</t>
  </si>
  <si>
    <t>30.138.131.1</t>
  </si>
  <si>
    <t>30.138.132.0/24</t>
  </si>
  <si>
    <t>30.138.132.1</t>
  </si>
  <si>
    <t>30.138.133.0/24</t>
  </si>
  <si>
    <t>30.138.133.1</t>
  </si>
  <si>
    <t>30.138.134.0/24</t>
  </si>
  <si>
    <t>30.138.134.1</t>
  </si>
  <si>
    <t>30.138.135.0/24</t>
  </si>
  <si>
    <t>30.138.135.1</t>
  </si>
  <si>
    <t>30.138.136.0/24</t>
  </si>
  <si>
    <t>30.138.136.1</t>
  </si>
  <si>
    <t>30.138.137.0/24</t>
  </si>
  <si>
    <t>30.138.137.1</t>
  </si>
  <si>
    <t>30.138.138.0/24</t>
  </si>
  <si>
    <t>30.138.138.1</t>
  </si>
  <si>
    <t>30.138.139.0/24</t>
  </si>
  <si>
    <t>30.138.139.1</t>
  </si>
  <si>
    <t>30.138.140.0/24</t>
  </si>
  <si>
    <t>30.138.140.1</t>
  </si>
  <si>
    <t>30.138.141.0/24</t>
  </si>
  <si>
    <t>30.138.141.1</t>
  </si>
  <si>
    <t>30.138.142.0/24</t>
  </si>
  <si>
    <t>30.138.142.1</t>
  </si>
  <si>
    <t>30.138.143.0/24</t>
  </si>
  <si>
    <t>30.138.143.1</t>
  </si>
  <si>
    <t>30.138.144.0/24</t>
  </si>
  <si>
    <t>30.138.144.1</t>
  </si>
  <si>
    <t>30.138.145.0/24</t>
  </si>
  <si>
    <t>30.138.145.1</t>
  </si>
  <si>
    <t>30.138.146.0/24</t>
  </si>
  <si>
    <t>30.138.146.1</t>
  </si>
  <si>
    <t>30.138.147.0/24</t>
  </si>
  <si>
    <t>30.138.147.1</t>
  </si>
  <si>
    <t>30.138.148.0/24</t>
  </si>
  <si>
    <t>30.138.148.1</t>
  </si>
  <si>
    <t>30.138.149.0/24</t>
  </si>
  <si>
    <t>30.138.149.1</t>
  </si>
  <si>
    <t>30.138.150.0/24</t>
  </si>
  <si>
    <t>30.138.150.1</t>
  </si>
  <si>
    <t>30.138.151.0/24</t>
  </si>
  <si>
    <t>30.138.151.1</t>
  </si>
  <si>
    <t>30.138.152.0/24</t>
  </si>
  <si>
    <t>30.138.152.1</t>
  </si>
  <si>
    <t>30.138.153.0/24</t>
  </si>
  <si>
    <t>30.138.153.1</t>
  </si>
  <si>
    <t>varic-dcs-daas-workstations-user-3756</t>
  </si>
  <si>
    <t>30.138.156.0/22</t>
  </si>
  <si>
    <t>30.138.156.1</t>
  </si>
  <si>
    <t>varic-dcs-daas-workstations-user-3760</t>
  </si>
  <si>
    <t>30.138.160.0/22</t>
  </si>
  <si>
    <t>30.138.160.1</t>
  </si>
  <si>
    <t>varic-dcs-daas-workstations-user-3764</t>
  </si>
  <si>
    <t>30.138.164.0/22</t>
  </si>
  <si>
    <t>30.138.164.1</t>
  </si>
  <si>
    <t>varic-dcs-daas-workstations-users-3768</t>
  </si>
  <si>
    <t>30.138.168.0/22</t>
  </si>
  <si>
    <t>30.138.168.1</t>
  </si>
  <si>
    <t>varic-dcs-daas-workstations-users-3772</t>
  </si>
  <si>
    <t>30.138.172.0/22</t>
  </si>
  <si>
    <t>30.138.172.1</t>
  </si>
  <si>
    <t>varic-dcs-daas-workstations-users-3776</t>
  </si>
  <si>
    <t>30.138.176.0/22</t>
  </si>
  <si>
    <t>30.138.176.1</t>
  </si>
  <si>
    <t>varic-dcs-daas-workstations-users-3780</t>
  </si>
  <si>
    <t>30.138.180.0/22</t>
  </si>
  <si>
    <t>30.138.180.1</t>
  </si>
  <si>
    <t>varic-dcs-daas-workstation-users-vlan3781</t>
  </si>
  <si>
    <t>30.138.184.0/22</t>
  </si>
  <si>
    <t>30.138.184.1</t>
  </si>
  <si>
    <t>varic-dcs-ctx-int</t>
  </si>
  <si>
    <t>30.138.191.0/24</t>
  </si>
  <si>
    <t>30.138.191.1</t>
  </si>
  <si>
    <t>30.138.192.0/24</t>
  </si>
  <si>
    <t>30.138.192.1</t>
  </si>
  <si>
    <t>Anthem Commercial Prod PVS</t>
  </si>
  <si>
    <t>30.138.232.0/21</t>
  </si>
  <si>
    <t>30.138.232.1</t>
  </si>
  <si>
    <t>RIC - Citrix Application - PVS</t>
  </si>
  <si>
    <t>30.138.248.0/22</t>
  </si>
  <si>
    <t>30.138.248.1</t>
  </si>
  <si>
    <t>F5 VIP Range - mostl-che-llb-edst-vips</t>
  </si>
  <si>
    <t>30.140.127.0/24</t>
  </si>
  <si>
    <t>30.140.127.1</t>
  </si>
  <si>
    <t>30.140.60.0/24</t>
  </si>
  <si>
    <t>30.140.60.1</t>
  </si>
  <si>
    <t>30.140.62.0/24</t>
  </si>
  <si>
    <t>IGNORE-FUTURE-EXPANSION</t>
  </si>
  <si>
    <t>30.140.62.1</t>
  </si>
  <si>
    <t>[telcom-ctrl-a]</t>
  </si>
  <si>
    <t>30.140.66.0/24</t>
  </si>
  <si>
    <t>30.140.66.1</t>
  </si>
  <si>
    <t>30.140.67.0/24</t>
  </si>
  <si>
    <t>30.140.67.1</t>
  </si>
  <si>
    <t>30.140.68.0/24</t>
  </si>
  <si>
    <t>30.140.68.1</t>
  </si>
  <si>
    <t>[telcom-ctrl-a]_WestCore</t>
  </si>
  <si>
    <t>30.140.70.0/24</t>
  </si>
  <si>
    <t>30.140.70.1</t>
  </si>
  <si>
    <t>30.140.72.0/24</t>
  </si>
  <si>
    <t>30.140.72.1</t>
  </si>
  <si>
    <t>30.140.76.0/24</t>
  </si>
  <si>
    <t>30.140.76.1</t>
  </si>
  <si>
    <t>Mo SSL VPN</t>
  </si>
  <si>
    <t>30.142.0.0/17</t>
  </si>
  <si>
    <t>30.142.0.1</t>
  </si>
  <si>
    <t>mostl-che-ctx-int</t>
  </si>
  <si>
    <t>30.142.191.0/24</t>
  </si>
  <si>
    <t>30.142.191.1</t>
  </si>
  <si>
    <t>30.142.236.0/22</t>
  </si>
  <si>
    <t>30.142.236.1</t>
  </si>
  <si>
    <t>STL - Citrix Application-PVS</t>
  </si>
  <si>
    <t>30.142.248.0/22</t>
  </si>
  <si>
    <t>30.142.248.1</t>
  </si>
  <si>
    <t>mostl-che-bldg-security_facilities_2</t>
  </si>
  <si>
    <t>30.144.15.0/24</t>
  </si>
  <si>
    <t>30.144.15.1</t>
  </si>
  <si>
    <t>mostl-che-dca-pod-22-23</t>
  </si>
  <si>
    <t>30.144.57.0/24</t>
  </si>
  <si>
    <t>30.144.57.1</t>
  </si>
  <si>
    <t>mostl-olv-Servers</t>
  </si>
  <si>
    <t>30.148.6.0/24</t>
  </si>
  <si>
    <t>30.148.6.1</t>
  </si>
  <si>
    <t>prod space for nucorp to be routed to non-prod space temporarily</t>
  </si>
  <si>
    <t>30.160.127.0/24</t>
  </si>
  <si>
    <t>appseg / anthem / legacy / ahc</t>
  </si>
  <si>
    <t>30.160.127.1</t>
  </si>
  <si>
    <t>F5 VIP - vaash-fil-lab-llb-int</t>
  </si>
  <si>
    <t>30.160.135.0/24</t>
  </si>
  <si>
    <t>vaash-fil-lab</t>
  </si>
  <si>
    <t>30.160.135.1</t>
  </si>
  <si>
    <t>vaash-vcs-lab / appseg / anthem / baremetal / ahc</t>
  </si>
  <si>
    <t>30.160.191.0/24</t>
  </si>
  <si>
    <t>appseg / anthem / baremetal / ahc</t>
  </si>
  <si>
    <t>30.160.191.1</t>
  </si>
  <si>
    <t>vaash-vcs / appseg / anthem / baremetal / ahc</t>
  </si>
  <si>
    <t>30.160.64.0/24</t>
  </si>
  <si>
    <t>30.160.64.1</t>
  </si>
  <si>
    <t>Hadoop in POD 4</t>
  </si>
  <si>
    <t>30.161.120.0/22</t>
  </si>
  <si>
    <t>Backend / Server / Database / Hadoop_Prod4</t>
  </si>
  <si>
    <t>30.161.120.1</t>
  </si>
  <si>
    <t>F5 VIP - Tier0 Load balancers</t>
  </si>
  <si>
    <t>30.161.248.0/24</t>
  </si>
  <si>
    <t>30.161.248.1</t>
  </si>
  <si>
    <t>30.164.1.0/24</t>
  </si>
  <si>
    <t>30.164.1.1</t>
  </si>
  <si>
    <t>30.164.10.0/24</t>
  </si>
  <si>
    <t>30.164.10.1</t>
  </si>
  <si>
    <t>30.164.100.0/24</t>
  </si>
  <si>
    <t>30.164.100.1</t>
  </si>
  <si>
    <t>30.164.101.0/24</t>
  </si>
  <si>
    <t>30.164.101.1</t>
  </si>
  <si>
    <t>30.164.102.0/24</t>
  </si>
  <si>
    <t>30.164.102.1</t>
  </si>
  <si>
    <t>30.164.103.0/24</t>
  </si>
  <si>
    <t>30.164.103.1</t>
  </si>
  <si>
    <t>30.164.104.0/24</t>
  </si>
  <si>
    <t>30.164.104.1</t>
  </si>
  <si>
    <t>30.164.105.0/24</t>
  </si>
  <si>
    <t>30.164.105.1</t>
  </si>
  <si>
    <t>30.164.106.0/24</t>
  </si>
  <si>
    <t>30.164.106.1</t>
  </si>
  <si>
    <t>30.164.107.0/24</t>
  </si>
  <si>
    <t>30.164.107.1</t>
  </si>
  <si>
    <t>30.164.11.0/24</t>
  </si>
  <si>
    <t>30.164.11.1</t>
  </si>
  <si>
    <t>30.164.112.0/23</t>
  </si>
  <si>
    <t>30.164.112.1</t>
  </si>
  <si>
    <t>30.164.114.0/23</t>
  </si>
  <si>
    <t>30.164.114.1</t>
  </si>
  <si>
    <t>30.164.116.0/22</t>
  </si>
  <si>
    <t>30.164.116.1</t>
  </si>
  <si>
    <t>30.164.12.0/24</t>
  </si>
  <si>
    <t>30.164.12.1</t>
  </si>
  <si>
    <t>Frontend / Egress / Citrix / PVS</t>
  </si>
  <si>
    <t>30.164.120.0/22</t>
  </si>
  <si>
    <t>30.164.120.1</t>
  </si>
  <si>
    <t>FrontEnd / Egress / Telecom / Genesys</t>
  </si>
  <si>
    <t>30.164.127.0/24</t>
  </si>
  <si>
    <t>30.164.127.1</t>
  </si>
  <si>
    <t>30.164.128.0/24</t>
  </si>
  <si>
    <t>30.164.128.1</t>
  </si>
  <si>
    <t>30.164.129.0/24</t>
  </si>
  <si>
    <t>30.164.129.1</t>
  </si>
  <si>
    <t>30.164.13.0/24</t>
  </si>
  <si>
    <t>30.164.13.1</t>
  </si>
  <si>
    <t>30.164.130.0/24</t>
  </si>
  <si>
    <t>30.164.130.1</t>
  </si>
  <si>
    <t>30.164.131.0/24</t>
  </si>
  <si>
    <t>30.164.131.1</t>
  </si>
  <si>
    <t>30.164.132.0/24</t>
  </si>
  <si>
    <t>30.164.132.1</t>
  </si>
  <si>
    <t>Mid-Tier / Server / General / PCI</t>
  </si>
  <si>
    <t>30.164.133.0/24</t>
  </si>
  <si>
    <t>30.164.133.1</t>
  </si>
  <si>
    <t>30.164.134.0/24</t>
  </si>
  <si>
    <t>30.164.134.1</t>
  </si>
  <si>
    <t>30.164.135.0/24</t>
  </si>
  <si>
    <t>30.164.135.1</t>
  </si>
  <si>
    <t>30.164.136.0/24</t>
  </si>
  <si>
    <t>30.164.136.1</t>
  </si>
  <si>
    <t>30.164.137.0/24</t>
  </si>
  <si>
    <t>30.164.137.1</t>
  </si>
  <si>
    <t>30.164.138.0/24</t>
  </si>
  <si>
    <t>30.164.138.1</t>
  </si>
  <si>
    <t>30.164.139.0/24</t>
  </si>
  <si>
    <t>30.164.139.1</t>
  </si>
  <si>
    <t>FrontEnd / Internal / Security / Red Forest</t>
  </si>
  <si>
    <t>30.164.14.0/24</t>
  </si>
  <si>
    <t>30.164.14.1</t>
  </si>
  <si>
    <t>30.164.140.0/24</t>
  </si>
  <si>
    <t>30.164.140.1</t>
  </si>
  <si>
    <t>30.164.141.0/24</t>
  </si>
  <si>
    <t>30.164.141.1</t>
  </si>
  <si>
    <t>30.164.15.0/24</t>
  </si>
  <si>
    <t>30.164.15.1</t>
  </si>
  <si>
    <t>Backend / Storage / Database / Mongo_Monitoring</t>
  </si>
  <si>
    <t>30.164.151.0/24</t>
  </si>
  <si>
    <t>30.164.151.1</t>
  </si>
  <si>
    <t>BackEnd / Server / Database / General</t>
  </si>
  <si>
    <t>30.164.159.0/24</t>
  </si>
  <si>
    <t>30.164.159.1</t>
  </si>
  <si>
    <t>30.164.16.0/24</t>
  </si>
  <si>
    <t>30.164.16.1</t>
  </si>
  <si>
    <t>30.164.160.0/24</t>
  </si>
  <si>
    <t>30.164.160.1</t>
  </si>
  <si>
    <t>BackEnd / Server / Database / General_Monitoring</t>
  </si>
  <si>
    <t>30.164.161.0/24</t>
  </si>
  <si>
    <t>30.164.161.1</t>
  </si>
  <si>
    <t>30.164.162.0/24</t>
  </si>
  <si>
    <t>30.164.162.1</t>
  </si>
  <si>
    <t>BackEnd / Server / Database / MS_SQL_Monitoring</t>
  </si>
  <si>
    <t>30.164.163.0/24</t>
  </si>
  <si>
    <t>30.164.163.1</t>
  </si>
  <si>
    <t>BackEnd / Server / Database / Oracle</t>
  </si>
  <si>
    <t>30.164.164.0/24</t>
  </si>
  <si>
    <t>30.164.164.1</t>
  </si>
  <si>
    <t>BackEnd / Server / Database / Oracle_Monitoring</t>
  </si>
  <si>
    <t>30.164.165.0/24</t>
  </si>
  <si>
    <t>30.164.165.1</t>
  </si>
  <si>
    <t>30.164.166.0/24</t>
  </si>
  <si>
    <t>30.164.166.1</t>
  </si>
  <si>
    <t>30.164.167.0/24</t>
  </si>
  <si>
    <t>30.164.167.1</t>
  </si>
  <si>
    <t>BackEnd / Server / Database / Sybase</t>
  </si>
  <si>
    <t>30.164.168.0/24</t>
  </si>
  <si>
    <t>30.164.168.1</t>
  </si>
  <si>
    <t>BackEnd / Server / Database / Sybase_Monitoring</t>
  </si>
  <si>
    <t>30.164.169.0/24</t>
  </si>
  <si>
    <t>30.164.169.1</t>
  </si>
  <si>
    <t>30.164.17.0/24</t>
  </si>
  <si>
    <t>30.164.17.1</t>
  </si>
  <si>
    <t>BackEnd / Server / Database / DB2</t>
  </si>
  <si>
    <t>30.164.170.0/24</t>
  </si>
  <si>
    <t>30.164.170.1</t>
  </si>
  <si>
    <t>BackEnd / Server / Database / DB2_Monitoring</t>
  </si>
  <si>
    <t>30.164.171.0/24</t>
  </si>
  <si>
    <t>30.164.171.1</t>
  </si>
  <si>
    <t>BackEnd / Server / Database / Netezza_Pure_Data</t>
  </si>
  <si>
    <t>30.164.172.0/24</t>
  </si>
  <si>
    <t>30.164.172.1</t>
  </si>
  <si>
    <t>BackEnd / Server / Database / Netezza_Pure_Data_Monitoring</t>
  </si>
  <si>
    <t>30.164.173.0/24</t>
  </si>
  <si>
    <t>30.164.173.1</t>
  </si>
  <si>
    <t>BackEnd / Server / Database / Hadoop_Prod1</t>
  </si>
  <si>
    <t>30.164.174.0/24</t>
  </si>
  <si>
    <t>30.164.174.1</t>
  </si>
  <si>
    <t>BackEnd / Server / Database / Hadoop_Disc</t>
  </si>
  <si>
    <t>30.164.175.0/24</t>
  </si>
  <si>
    <t>30.164.175.1</t>
  </si>
  <si>
    <t>BackEnd / Server / Database / Hadoop_Monitoring</t>
  </si>
  <si>
    <t>30.164.176.0/24</t>
  </si>
  <si>
    <t>30.164.176.1</t>
  </si>
  <si>
    <t>BackEnd / Server / Database / Teradata</t>
  </si>
  <si>
    <t>30.164.177.0/24</t>
  </si>
  <si>
    <t>30.164.177.1</t>
  </si>
  <si>
    <t>BackEnd / Server / Database / Teradata_Monitoring</t>
  </si>
  <si>
    <t>30.164.178.0/24</t>
  </si>
  <si>
    <t>30.164.178.1</t>
  </si>
  <si>
    <t>BackEnd / Server / Database / Teradata_Tape_Backup</t>
  </si>
  <si>
    <t>30.164.179.0/24</t>
  </si>
  <si>
    <t>Backend / Server / Database / Teradata_Tape_Backup</t>
  </si>
  <si>
    <t>30.164.179.1</t>
  </si>
  <si>
    <t>30.164.18.0/24</t>
  </si>
  <si>
    <t>30.164.18.1</t>
  </si>
  <si>
    <t>30.164.180.0/24</t>
  </si>
  <si>
    <t>30.164.180.1</t>
  </si>
  <si>
    <t>30.164.181.0/24</t>
  </si>
  <si>
    <t>30.164.181.1</t>
  </si>
  <si>
    <t>30.164.182.0/24</t>
  </si>
  <si>
    <t>30.164.182.1</t>
  </si>
  <si>
    <t>30.164.183.0/24</t>
  </si>
  <si>
    <t>30.164.183.1</t>
  </si>
  <si>
    <t>30.164.184.0/24</t>
  </si>
  <si>
    <t>30.164.184.1</t>
  </si>
  <si>
    <t>30.164.188.0/26</t>
  </si>
  <si>
    <t>30.164.188.1</t>
  </si>
  <si>
    <t>30.164.189.0/24</t>
  </si>
  <si>
    <t>30.164.189.1</t>
  </si>
  <si>
    <t>30.164.19.0/24</t>
  </si>
  <si>
    <t>30.164.19.1</t>
  </si>
  <si>
    <t>30.164.190.0/26</t>
  </si>
  <si>
    <t>30.164.190.1</t>
  </si>
  <si>
    <t>30.164.190.128/26</t>
  </si>
  <si>
    <t>30.164.190.129</t>
  </si>
  <si>
    <t>30.164.2.0/24</t>
  </si>
  <si>
    <t>30.164.2.1</t>
  </si>
  <si>
    <t>30.164.20.0/24</t>
  </si>
  <si>
    <t>30.164.20.1</t>
  </si>
  <si>
    <t>BackEnd / Server / NAS / General</t>
  </si>
  <si>
    <t>30.164.200.0/24</t>
  </si>
  <si>
    <t>30.164.200.1</t>
  </si>
  <si>
    <t>BackEnd / Storage / Backup / TSM</t>
  </si>
  <si>
    <t>30.164.201.0/24</t>
  </si>
  <si>
    <t>30.164.201.1</t>
  </si>
  <si>
    <t>BackEnd / Server / iSCSI-A / CareMore</t>
  </si>
  <si>
    <t>30.164.203.0/24</t>
  </si>
  <si>
    <t>Backend / Server / iSCSI-A / CareMore</t>
  </si>
  <si>
    <t>30.164.203.1</t>
  </si>
  <si>
    <t>BackEnd / Server / iSCSI-B / CareMore</t>
  </si>
  <si>
    <t>30.164.204.0/24</t>
  </si>
  <si>
    <t>Backend / Server / iSCSI-B / CareMore</t>
  </si>
  <si>
    <t>30.164.204.1</t>
  </si>
  <si>
    <t>BackEnd / Storage / SDS / BE_Storage_A</t>
  </si>
  <si>
    <t>30.164.205.0/24</t>
  </si>
  <si>
    <t>30.164.205.1</t>
  </si>
  <si>
    <t>BackEnd / Storage / SDS / BE_Storage_B</t>
  </si>
  <si>
    <t>30.164.206.0/24</t>
  </si>
  <si>
    <t>30.164.206.1</t>
  </si>
  <si>
    <t>BackEnd / Storage / SDS / FE_Storage_A</t>
  </si>
  <si>
    <t>30.164.207.0/24</t>
  </si>
  <si>
    <t>30.164.207.1</t>
  </si>
  <si>
    <t>BackEnd / Storage / SDS / FE_Storage_B</t>
  </si>
  <si>
    <t>30.164.208.0/24</t>
  </si>
  <si>
    <t>30.164.208.1</t>
  </si>
  <si>
    <t>BackEnd / Server / NAS / AV</t>
  </si>
  <si>
    <t>30.164.209.0/24</t>
  </si>
  <si>
    <t>30.164.209.1</t>
  </si>
  <si>
    <t>30.164.21.0/24</t>
  </si>
  <si>
    <t>30.164.21.1</t>
  </si>
  <si>
    <t>BackEnd / Server / NAS / CareMore</t>
  </si>
  <si>
    <t>30.164.210.0/24</t>
  </si>
  <si>
    <t>Backend / Server / NAS / CareMore</t>
  </si>
  <si>
    <t>30.164.210.1</t>
  </si>
  <si>
    <t>BackEnd / Server / Security / Misc</t>
  </si>
  <si>
    <t>30.164.211.0/24</t>
  </si>
  <si>
    <t>30.164.211.1</t>
  </si>
  <si>
    <t>BackEnd / Storage / vSAN / DMZ</t>
  </si>
  <si>
    <t>30.164.212.0/24</t>
  </si>
  <si>
    <t>30.164.212.1</t>
  </si>
  <si>
    <t>30.164.213.0/24</t>
  </si>
  <si>
    <t>30.164.213.1</t>
  </si>
  <si>
    <t>BackEnd / Server / Database / Hadoop_Prod3</t>
  </si>
  <si>
    <t>30.164.214.0/24</t>
  </si>
  <si>
    <t>30.164.214.1</t>
  </si>
  <si>
    <t>30.164.215.0/24</t>
  </si>
  <si>
    <t>30.164.215.1</t>
  </si>
  <si>
    <t>30.164.216.0/24</t>
  </si>
  <si>
    <t>30.164.216.1</t>
  </si>
  <si>
    <t>30.164.217.0/24</t>
  </si>
  <si>
    <t>30.164.217.1</t>
  </si>
  <si>
    <t>30.164.218.0/24</t>
  </si>
  <si>
    <t>30.164.218.1</t>
  </si>
  <si>
    <t>30.164.219.0/24</t>
  </si>
  <si>
    <t>30.164.219.1</t>
  </si>
  <si>
    <t>30.164.22.0/24</t>
  </si>
  <si>
    <t>30.164.22.1</t>
  </si>
  <si>
    <t>30.164.23.0/24</t>
  </si>
  <si>
    <t>30.164.23.1</t>
  </si>
  <si>
    <t>30.164.232.0/22</t>
  </si>
  <si>
    <t>30.164.232.1</t>
  </si>
  <si>
    <t>Management / Server Mgmt / Heartbeat / Imperva 
- They need to be in the same tenant as the servers</t>
  </si>
  <si>
    <t>30.164.236.0/22</t>
  </si>
  <si>
    <t>30.164.236.1</t>
  </si>
  <si>
    <t>30.164.240.0/23</t>
  </si>
  <si>
    <t>30.164.240.1</t>
  </si>
  <si>
    <t>30.164.242.0/23</t>
  </si>
  <si>
    <t>30.164.242.1</t>
  </si>
  <si>
    <t>FrontEnd / Internal / General / Udeploy</t>
  </si>
  <si>
    <t>30.164.28.0/24</t>
  </si>
  <si>
    <t>30.164.28.1</t>
  </si>
  <si>
    <t>30.164.3.0/24</t>
  </si>
  <si>
    <t>30.164.3.1</t>
  </si>
  <si>
    <t>30.164.30.0/24</t>
  </si>
  <si>
    <t>30.164.30.1</t>
  </si>
  <si>
    <t>30.164.4.0/24</t>
  </si>
  <si>
    <t>30.164.4.1</t>
  </si>
  <si>
    <t>30.164.5.0/24</t>
  </si>
  <si>
    <t>30.164.5.1</t>
  </si>
  <si>
    <t>30.164.52.0/24</t>
  </si>
  <si>
    <t>30.164.52.1</t>
  </si>
  <si>
    <t>30.164.6.0/24</t>
  </si>
  <si>
    <t>30.164.6.1</t>
  </si>
  <si>
    <t>30.164.64.0/24</t>
  </si>
  <si>
    <t>30.164.64.1</t>
  </si>
  <si>
    <t>30.164.65.0/24</t>
  </si>
  <si>
    <t>30.164.65.1</t>
  </si>
  <si>
    <t>30.164.66.0/24</t>
  </si>
  <si>
    <t>30.164.66.1</t>
  </si>
  <si>
    <t>30.164.67.0/24</t>
  </si>
  <si>
    <t>30.164.67.1</t>
  </si>
  <si>
    <t>30.164.68.0/24</t>
  </si>
  <si>
    <t>30.164.68.1</t>
  </si>
  <si>
    <t>30.164.69.0/24</t>
  </si>
  <si>
    <t>30.164.69.1</t>
  </si>
  <si>
    <t>30.164.7.0/24</t>
  </si>
  <si>
    <t>30.164.7.1</t>
  </si>
  <si>
    <t>30.164.70.0/24</t>
  </si>
  <si>
    <t>30.164.70.1</t>
  </si>
  <si>
    <t>30.164.71.0/24</t>
  </si>
  <si>
    <t>30.164.71.1</t>
  </si>
  <si>
    <t>30.164.72.0/24</t>
  </si>
  <si>
    <t>30.164.72.1</t>
  </si>
  <si>
    <t>30.164.73.0/24</t>
  </si>
  <si>
    <t>30.164.73.1</t>
  </si>
  <si>
    <t>30.164.8.0/24</t>
  </si>
  <si>
    <t>30.164.8.1</t>
  </si>
  <si>
    <t>30.164.9.0/24</t>
  </si>
  <si>
    <t>30.164.9.1</t>
  </si>
  <si>
    <t>30.164.96.0/24</t>
  </si>
  <si>
    <t>30.164.96.1</t>
  </si>
  <si>
    <t>30.164.97.0/24</t>
  </si>
  <si>
    <t>30.164.97.1</t>
  </si>
  <si>
    <t>30.164.98.0/24</t>
  </si>
  <si>
    <t>30.164.98.1</t>
  </si>
  <si>
    <t>30.164.99.0/24</t>
  </si>
  <si>
    <t>30.164.99.1</t>
  </si>
  <si>
    <t>30.165.1.0/24</t>
  </si>
  <si>
    <t>30.165.1.1</t>
  </si>
  <si>
    <t>30.165.10.0/24</t>
  </si>
  <si>
    <t>30.165.10.1</t>
  </si>
  <si>
    <t>30.165.100.0/24</t>
  </si>
  <si>
    <t>30.165.100.1</t>
  </si>
  <si>
    <t>30.165.101.0/24</t>
  </si>
  <si>
    <t>30.165.101.1</t>
  </si>
  <si>
    <t>30.165.102.0/24</t>
  </si>
  <si>
    <t>30.165.102.1</t>
  </si>
  <si>
    <t>30.165.103.0/24</t>
  </si>
  <si>
    <t>30.165.103.1</t>
  </si>
  <si>
    <t>30.165.11.0/24</t>
  </si>
  <si>
    <t>30.165.11.1</t>
  </si>
  <si>
    <t>30.165.116.0/22</t>
  </si>
  <si>
    <t>30.165.116.1</t>
  </si>
  <si>
    <t>30.165.12.0/24</t>
  </si>
  <si>
    <t>30.165.12.1</t>
  </si>
  <si>
    <t>30.165.120.0/22</t>
  </si>
  <si>
    <t>30.165.120.1</t>
  </si>
  <si>
    <t>30.165.126.0/24</t>
  </si>
  <si>
    <t>30.165.126.1</t>
  </si>
  <si>
    <t>30.165.127.0/24</t>
  </si>
  <si>
    <t>30.165.127.1</t>
  </si>
  <si>
    <t>30.165.128.0/24</t>
  </si>
  <si>
    <t>30.165.128.1</t>
  </si>
  <si>
    <t>30.165.129.0/24</t>
  </si>
  <si>
    <t>30.165.129.1</t>
  </si>
  <si>
    <t>30.165.13.0/24</t>
  </si>
  <si>
    <t>30.165.13.1</t>
  </si>
  <si>
    <t>30.165.130.0/24</t>
  </si>
  <si>
    <t>30.165.130.1</t>
  </si>
  <si>
    <t>30.165.131.0/24</t>
  </si>
  <si>
    <t>30.165.131.1</t>
  </si>
  <si>
    <t>30.165.132.0/24</t>
  </si>
  <si>
    <t>30.165.132.1</t>
  </si>
  <si>
    <t>30.165.133.0/24</t>
  </si>
  <si>
    <t>30.165.133.1</t>
  </si>
  <si>
    <t>30.165.134.0/24</t>
  </si>
  <si>
    <t>30.165.134.1</t>
  </si>
  <si>
    <t>30.165.135.0/24</t>
  </si>
  <si>
    <t>30.165.135.1</t>
  </si>
  <si>
    <t>30.165.136.0/24</t>
  </si>
  <si>
    <t>30.165.136.1</t>
  </si>
  <si>
    <t>30.165.137.0/24</t>
  </si>
  <si>
    <t>30.165.137.1</t>
  </si>
  <si>
    <t>30.165.138.0/24</t>
  </si>
  <si>
    <t>30.165.138.1</t>
  </si>
  <si>
    <t>30.165.14.0/24</t>
  </si>
  <si>
    <t>30.165.14.1</t>
  </si>
  <si>
    <t>30.165.15.0/24</t>
  </si>
  <si>
    <t>30.165.15.1</t>
  </si>
  <si>
    <t>Backend / Server / Database / General
appseg / anthem / database / general</t>
  </si>
  <si>
    <t>30.165.159.0/24</t>
  </si>
  <si>
    <t>30.165.159.1</t>
  </si>
  <si>
    <t>30.165.16.0/24</t>
  </si>
  <si>
    <t>30.165.16.1</t>
  </si>
  <si>
    <t>30.165.160.0/24</t>
  </si>
  <si>
    <t>30.165.160.1</t>
  </si>
  <si>
    <t>30.165.161.0/24</t>
  </si>
  <si>
    <t>30.165.161.1</t>
  </si>
  <si>
    <t>30.165.162.0/24</t>
  </si>
  <si>
    <t>30.165.162.1</t>
  </si>
  <si>
    <t>30.165.163.0/24</t>
  </si>
  <si>
    <t>30.165.163.1</t>
  </si>
  <si>
    <t>30.165.164.0/24</t>
  </si>
  <si>
    <t>30.165.164.1</t>
  </si>
  <si>
    <t>30.165.165.0/24</t>
  </si>
  <si>
    <t>30.165.165.1</t>
  </si>
  <si>
    <t>30.165.166.0/24</t>
  </si>
  <si>
    <t>30.165.166.1</t>
  </si>
  <si>
    <t>30.165.167.0/24</t>
  </si>
  <si>
    <t>30.165.167.1</t>
  </si>
  <si>
    <t>30.165.168.0/24</t>
  </si>
  <si>
    <t>30.165.168.1</t>
  </si>
  <si>
    <t>30.165.169.0/24</t>
  </si>
  <si>
    <t>30.165.169.1</t>
  </si>
  <si>
    <t>30.165.17.0/24</t>
  </si>
  <si>
    <t>30.165.17.1</t>
  </si>
  <si>
    <t>30.165.170.0/24</t>
  </si>
  <si>
    <t>30.165.170.1</t>
  </si>
  <si>
    <t>30.165.171.0/24</t>
  </si>
  <si>
    <t>30.165.171.1</t>
  </si>
  <si>
    <t>30.165.172.0/24</t>
  </si>
  <si>
    <t>30.165.172.1</t>
  </si>
  <si>
    <t>30.165.173.0/24</t>
  </si>
  <si>
    <t>30.165.173.1</t>
  </si>
  <si>
    <t>30.165.174.0/24</t>
  </si>
  <si>
    <t>30.165.174.1</t>
  </si>
  <si>
    <t>30.165.175.0/24</t>
  </si>
  <si>
    <t>30.165.175.1</t>
  </si>
  <si>
    <t>30.165.176.0/24</t>
  </si>
  <si>
    <t>30.165.176.1</t>
  </si>
  <si>
    <t>30.165.177.0/24</t>
  </si>
  <si>
    <t>30.165.177.1</t>
  </si>
  <si>
    <t>30.165.178.0/24</t>
  </si>
  <si>
    <t>30.165.178.1</t>
  </si>
  <si>
    <t>30.165.179.0/24</t>
  </si>
  <si>
    <t>30.165.179.1</t>
  </si>
  <si>
    <t>30.165.18.0/24</t>
  </si>
  <si>
    <t>30.165.18.1</t>
  </si>
  <si>
    <t>30.165.180.0/24</t>
  </si>
  <si>
    <t>30.165.180.1</t>
  </si>
  <si>
    <t>30.165.181.0/24</t>
  </si>
  <si>
    <t>30.165.181.1</t>
  </si>
  <si>
    <t>30.165.182.0/24</t>
  </si>
  <si>
    <t>30.165.182.1</t>
  </si>
  <si>
    <t>Backend / Server / Database / General appseg / anthem / database / general</t>
  </si>
  <si>
    <t>30.165.184.0/24</t>
  </si>
  <si>
    <t>30.165.184.1</t>
  </si>
  <si>
    <t>30.165.188.0/26</t>
  </si>
  <si>
    <t>30.165.188.1</t>
  </si>
  <si>
    <t>30.165.189.0/24</t>
  </si>
  <si>
    <t>30.165.189.1</t>
  </si>
  <si>
    <t>30.165.19.0/24</t>
  </si>
  <si>
    <t>30.165.19.1</t>
  </si>
  <si>
    <t>30.165.190.0/24</t>
  </si>
  <si>
    <t>30.165.190.1</t>
  </si>
  <si>
    <t>30.165.2.0/24</t>
  </si>
  <si>
    <t>30.165.2.1</t>
  </si>
  <si>
    <t>30.165.20.0/24</t>
  </si>
  <si>
    <t>30.165.20.1</t>
  </si>
  <si>
    <t>30.165.200.0/24</t>
  </si>
  <si>
    <t>30.165.200.1</t>
  </si>
  <si>
    <t>30.165.201.0/24</t>
  </si>
  <si>
    <t>30.165.201.1</t>
  </si>
  <si>
    <t>30.165.203.0/24</t>
  </si>
  <si>
    <t>30.165.203.1</t>
  </si>
  <si>
    <t>30.165.204.0/24</t>
  </si>
  <si>
    <t>30.165.204.1</t>
  </si>
  <si>
    <t>30.165.205.0/24</t>
  </si>
  <si>
    <t>30.165.205.1</t>
  </si>
  <si>
    <t>30.165.206.0/24</t>
  </si>
  <si>
    <t>30.165.206.1</t>
  </si>
  <si>
    <t>30.165.207.0/24</t>
  </si>
  <si>
    <t>30.165.207.1</t>
  </si>
  <si>
    <t>30.165.208.0/24</t>
  </si>
  <si>
    <t>30.165.208.1</t>
  </si>
  <si>
    <t>30.165.209.0/24</t>
  </si>
  <si>
    <t>30.165.209.1</t>
  </si>
  <si>
    <t>30.165.21.0/24</t>
  </si>
  <si>
    <t>30.165.21.1</t>
  </si>
  <si>
    <t>30.165.210.0/24</t>
  </si>
  <si>
    <t>30.165.210.1</t>
  </si>
  <si>
    <t>30.165.211.0/24</t>
  </si>
  <si>
    <t>30.165.211.1</t>
  </si>
  <si>
    <t>30.165.212.0/24</t>
  </si>
  <si>
    <t>30.165.212.1</t>
  </si>
  <si>
    <t>30.165.213.0/24</t>
  </si>
  <si>
    <t>30.165.213.1</t>
  </si>
  <si>
    <t>30.165.214.0/24</t>
  </si>
  <si>
    <t>30.165.214.1</t>
  </si>
  <si>
    <t>30.165.215.0/24</t>
  </si>
  <si>
    <t>30.165.215.1</t>
  </si>
  <si>
    <t>30.165.216.0/24</t>
  </si>
  <si>
    <t>30.165.216.1</t>
  </si>
  <si>
    <t>30.165.217.0/24</t>
  </si>
  <si>
    <t>30.165.217.1</t>
  </si>
  <si>
    <t>30.165.218.0/24</t>
  </si>
  <si>
    <t>30.165.218.1</t>
  </si>
  <si>
    <t>30.165.219.0/24</t>
  </si>
  <si>
    <t>30.165.219.1</t>
  </si>
  <si>
    <t>30.165.22.0/24</t>
  </si>
  <si>
    <t>30.165.22.1</t>
  </si>
  <si>
    <t>30.165.23.0/24</t>
  </si>
  <si>
    <t>30.165.23.1</t>
  </si>
  <si>
    <t>30.165.232.0/22</t>
  </si>
  <si>
    <t>30.165.232.1</t>
  </si>
  <si>
    <t>Management / Server Mgmt / Heartbeat / Imperva 
-�They�need�to�be�in�the�same�tenant�as�the�servers</t>
  </si>
  <si>
    <t>30.165.236.0/22</t>
  </si>
  <si>
    <t>30.165.236.1</t>
  </si>
  <si>
    <t>30.165.24.0/24</t>
  </si>
  <si>
    <t>30.165.24.1</t>
  </si>
  <si>
    <t>30.165.240.0/23</t>
  </si>
  <si>
    <t>30.165.240.1</t>
  </si>
  <si>
    <t>30.165.242.0/23</t>
  </si>
  <si>
    <t>30.165.242.1</t>
  </si>
  <si>
    <t>30.165.28.0/24</t>
  </si>
  <si>
    <t>30.165.28.1</t>
  </si>
  <si>
    <t>30.165.3.0/24</t>
  </si>
  <si>
    <t>30.165.3.1</t>
  </si>
  <si>
    <t>30.165.30.0/24</t>
  </si>
  <si>
    <t>30.165.30.1</t>
  </si>
  <si>
    <t>30.165.4.0/24</t>
  </si>
  <si>
    <t>30.165.4.1</t>
  </si>
  <si>
    <t>30.165.5.0/24</t>
  </si>
  <si>
    <t>30.165.5.1</t>
  </si>
  <si>
    <t>30.165.52.0/24</t>
  </si>
  <si>
    <t>30.165.52.1</t>
  </si>
  <si>
    <t>30.165.6.0/24</t>
  </si>
  <si>
    <t>30.165.6.1</t>
  </si>
  <si>
    <t>30.165.64.0/24</t>
  </si>
  <si>
    <t>30.165.64.1</t>
  </si>
  <si>
    <t>30.165.65.0/24</t>
  </si>
  <si>
    <t>30.165.65.1</t>
  </si>
  <si>
    <t>30.165.66.0/24</t>
  </si>
  <si>
    <t>30.165.66.1</t>
  </si>
  <si>
    <t>30.165.67.0/24</t>
  </si>
  <si>
    <t>30.165.67.1</t>
  </si>
  <si>
    <t>30.165.7.0/24</t>
  </si>
  <si>
    <t>30.165.7.1</t>
  </si>
  <si>
    <t>30.165.8.0/24</t>
  </si>
  <si>
    <t>30.165.8.1</t>
  </si>
  <si>
    <t>30.165.9.0/24</t>
  </si>
  <si>
    <t>30.165.9.1</t>
  </si>
  <si>
    <t>30.165.96.0/24</t>
  </si>
  <si>
    <t>30.165.96.1</t>
  </si>
  <si>
    <t>30.165.97.0/24</t>
  </si>
  <si>
    <t>30.165.97.1</t>
  </si>
  <si>
    <t>30.165.98.0/24</t>
  </si>
  <si>
    <t>30.165.98.1</t>
  </si>
  <si>
    <t>30.165.99.0/24</t>
  </si>
  <si>
    <t>30.165.99.1</t>
  </si>
  <si>
    <t>30.166.1.0/24</t>
  </si>
  <si>
    <t>30.166.1.1</t>
  </si>
  <si>
    <t>30.166.10.0/24</t>
  </si>
  <si>
    <t>30.166.10.1</t>
  </si>
  <si>
    <t>30.166.11.0/24</t>
  </si>
  <si>
    <t>30.166.11.1</t>
  </si>
  <si>
    <t>30.166.116.0/22</t>
  </si>
  <si>
    <t>30.166.116.1</t>
  </si>
  <si>
    <t>30.166.12.0/24</t>
  </si>
  <si>
    <t>30.166.12.1</t>
  </si>
  <si>
    <t>30.166.120.0/22</t>
  </si>
  <si>
    <t>30.166.120.1</t>
  </si>
  <si>
    <t>30.166.127.0/24</t>
  </si>
  <si>
    <t>30.166.127.1</t>
  </si>
  <si>
    <t>30.166.128.0/24</t>
  </si>
  <si>
    <t>30.166.128.1</t>
  </si>
  <si>
    <t>30.166.129.0/24</t>
  </si>
  <si>
    <t>30.166.129.1</t>
  </si>
  <si>
    <t>30.166.13.0/24</t>
  </si>
  <si>
    <t>30.166.13.1</t>
  </si>
  <si>
    <t>30.166.130.0/24</t>
  </si>
  <si>
    <t>30.166.130.1</t>
  </si>
  <si>
    <t>30.166.131.0/24</t>
  </si>
  <si>
    <t>30.166.131.1</t>
  </si>
  <si>
    <t>30.166.132.0/24</t>
  </si>
  <si>
    <t>30.166.132.1</t>
  </si>
  <si>
    <t>30.166.133.0/24</t>
  </si>
  <si>
    <t>30.166.133.1</t>
  </si>
  <si>
    <t>30.166.134.0/24</t>
  </si>
  <si>
    <t>30.166.134.1</t>
  </si>
  <si>
    <t>30.166.14.0/24</t>
  </si>
  <si>
    <t>30.166.14.1</t>
  </si>
  <si>
    <t>30.166.15.0/24</t>
  </si>
  <si>
    <t>30.166.15.1</t>
  </si>
  <si>
    <t>30.166.16.0/24</t>
  </si>
  <si>
    <t>30.166.16.1</t>
  </si>
  <si>
    <t>30.166.160.0/24</t>
  </si>
  <si>
    <t>30.166.160.1</t>
  </si>
  <si>
    <t>30.166.161.0/24</t>
  </si>
  <si>
    <t>30.166.161.1</t>
  </si>
  <si>
    <t>30.166.162.0/24</t>
  </si>
  <si>
    <t>30.166.162.1</t>
  </si>
  <si>
    <t>30.166.163.0/24</t>
  </si>
  <si>
    <t>30.166.163.1</t>
  </si>
  <si>
    <t>30.166.164.0/24</t>
  </si>
  <si>
    <t>30.166.164.1</t>
  </si>
  <si>
    <t>30.166.165.0/24</t>
  </si>
  <si>
    <t>30.166.165.1</t>
  </si>
  <si>
    <t>30.166.166.0/24</t>
  </si>
  <si>
    <t>30.166.166.1</t>
  </si>
  <si>
    <t>30.166.167.0/24</t>
  </si>
  <si>
    <t>30.166.167.1</t>
  </si>
  <si>
    <t>30.166.168.0/24</t>
  </si>
  <si>
    <t>30.166.168.1</t>
  </si>
  <si>
    <t>30.166.169.0/24</t>
  </si>
  <si>
    <t>30.166.169.1</t>
  </si>
  <si>
    <t>30.166.17.0/24</t>
  </si>
  <si>
    <t>30.166.17.1</t>
  </si>
  <si>
    <t>30.166.170.0/24</t>
  </si>
  <si>
    <t>30.166.170.1</t>
  </si>
  <si>
    <t>30.166.171.0/24</t>
  </si>
  <si>
    <t>30.166.171.1</t>
  </si>
  <si>
    <t>30.166.172.0/24</t>
  </si>
  <si>
    <t>30.166.172.1</t>
  </si>
  <si>
    <t>30.166.173.0/24</t>
  </si>
  <si>
    <t>30.166.173.1</t>
  </si>
  <si>
    <t>30.166.174.0/24</t>
  </si>
  <si>
    <t>30.166.174.1</t>
  </si>
  <si>
    <t>30.166.175.0/24</t>
  </si>
  <si>
    <t>30.166.175.1</t>
  </si>
  <si>
    <t>30.166.176.0/24</t>
  </si>
  <si>
    <t>30.166.176.1</t>
  </si>
  <si>
    <t>30.166.177.0/24</t>
  </si>
  <si>
    <t>30.166.177.1</t>
  </si>
  <si>
    <t>30.166.178.0/24</t>
  </si>
  <si>
    <t>30.166.178.1</t>
  </si>
  <si>
    <t>30.166.179.0/24</t>
  </si>
  <si>
    <t>30.166.179.1</t>
  </si>
  <si>
    <t>30.166.18.0/24</t>
  </si>
  <si>
    <t>30.166.18.1</t>
  </si>
  <si>
    <t>30.166.180.0/24</t>
  </si>
  <si>
    <t>30.166.180.1</t>
  </si>
  <si>
    <t>30.166.181.0/24</t>
  </si>
  <si>
    <t>30.166.181.1</t>
  </si>
  <si>
    <t>vahar-mai-drvavab / networkseg / anthem / backup / general</t>
  </si>
  <si>
    <t>30.166.182.0/24</t>
  </si>
  <si>
    <t>30.166.182.1</t>
  </si>
  <si>
    <t>vahar-mai-drvavab / networkseg / anthem / replication / backup</t>
  </si>
  <si>
    <t>30.166.183.0/24</t>
  </si>
  <si>
    <t>30.166.183.1</t>
  </si>
  <si>
    <t>30.166.184.0/24</t>
  </si>
  <si>
    <t>30.166.184.1</t>
  </si>
  <si>
    <t>30.166.188.0/26</t>
  </si>
  <si>
    <t>30.166.188.1</t>
  </si>
  <si>
    <t>30.166.189.0/24</t>
  </si>
  <si>
    <t>30.166.189.1</t>
  </si>
  <si>
    <t>30.166.2.0/24</t>
  </si>
  <si>
    <t>30.166.2.1</t>
  </si>
  <si>
    <t>30.166.200.0/24</t>
  </si>
  <si>
    <t>30.166.200.1</t>
  </si>
  <si>
    <t>30.166.201.0/24</t>
  </si>
  <si>
    <t>30.166.201.1</t>
  </si>
  <si>
    <t>30.166.203.0/24</t>
  </si>
  <si>
    <t>30.166.203.1</t>
  </si>
  <si>
    <t>30.166.204.0/24</t>
  </si>
  <si>
    <t>30.166.204.1</t>
  </si>
  <si>
    <t>30.166.205.0/24</t>
  </si>
  <si>
    <t>30.166.205.1</t>
  </si>
  <si>
    <t>30.166.206.0/24</t>
  </si>
  <si>
    <t>30.166.206.1</t>
  </si>
  <si>
    <t>30.166.207.0/24</t>
  </si>
  <si>
    <t>30.166.207.1</t>
  </si>
  <si>
    <t>30.166.208.0/24</t>
  </si>
  <si>
    <t>30.166.208.1</t>
  </si>
  <si>
    <t>30.166.209.0/24</t>
  </si>
  <si>
    <t>30.166.209.1</t>
  </si>
  <si>
    <t>30.166.210.0/24</t>
  </si>
  <si>
    <t>30.166.210.1</t>
  </si>
  <si>
    <t>30.166.211.0/24</t>
  </si>
  <si>
    <t>30.166.211.1</t>
  </si>
  <si>
    <t>30.166.212.0/24</t>
  </si>
  <si>
    <t>30.166.212.1</t>
  </si>
  <si>
    <t>30.166.213.0/24</t>
  </si>
  <si>
    <t>30.166.213.1</t>
  </si>
  <si>
    <t>30.166.214.0/24</t>
  </si>
  <si>
    <t>30.166.214.1</t>
  </si>
  <si>
    <t>30.166.215.0/24</t>
  </si>
  <si>
    <t>30.166.215.1</t>
  </si>
  <si>
    <t>30.166.216.0/24</t>
  </si>
  <si>
    <t>30.166.216.1</t>
  </si>
  <si>
    <t>30.166.217.0/24</t>
  </si>
  <si>
    <t>30.166.217.1</t>
  </si>
  <si>
    <t>30.166.218.0/24</t>
  </si>
  <si>
    <t>30.166.218.1</t>
  </si>
  <si>
    <t>30.166.219.0/24</t>
  </si>
  <si>
    <t>30.166.219.1</t>
  </si>
  <si>
    <t>30.166.220.0/24</t>
  </si>
  <si>
    <t>30.166.220.1</t>
  </si>
  <si>
    <t>30.166.221.0/24</t>
  </si>
  <si>
    <t>30.166.221.1</t>
  </si>
  <si>
    <t>30.166.232.0/22</t>
  </si>
  <si>
    <t>30.166.232.1</t>
  </si>
  <si>
    <t>Management / Server Mgmt / Heartbeat / Imperva -�They�need�to�be�in�the�same�tenant�as�the�servers</t>
  </si>
  <si>
    <t>30.166.236.0/22</t>
  </si>
  <si>
    <t>30.166.236.1</t>
  </si>
  <si>
    <t>30.166.240.0/23</t>
  </si>
  <si>
    <t>30.166.240.1</t>
  </si>
  <si>
    <t>30.166.242.0/23</t>
  </si>
  <si>
    <t>30.166.242.1</t>
  </si>
  <si>
    <t>30.166.28.0/24</t>
  </si>
  <si>
    <t>30.166.28.1</t>
  </si>
  <si>
    <t>30.166.3.0/24</t>
  </si>
  <si>
    <t>30.166.3.1</t>
  </si>
  <si>
    <t>30.166.4.0/24</t>
  </si>
  <si>
    <t>30.166.4.1</t>
  </si>
  <si>
    <t>30.166.5.0/24</t>
  </si>
  <si>
    <t>30.166.5.1</t>
  </si>
  <si>
    <t>30.166.6.0/24</t>
  </si>
  <si>
    <t>30.166.6.1</t>
  </si>
  <si>
    <t>30.166.64.0/24</t>
  </si>
  <si>
    <t>30.166.64.1</t>
  </si>
  <si>
    <t>30.166.7.0/24</t>
  </si>
  <si>
    <t>30.166.7.1</t>
  </si>
  <si>
    <t>30.166.8.0/24</t>
  </si>
  <si>
    <t>30.166.8.1</t>
  </si>
  <si>
    <t>30.166.9.0/24</t>
  </si>
  <si>
    <t>30.166.9.1</t>
  </si>
  <si>
    <t>30.166.96.0/24</t>
  </si>
  <si>
    <t>30.166.96.1</t>
  </si>
  <si>
    <t>30.166.97.0/24</t>
  </si>
  <si>
    <t>30.166.97.1</t>
  </si>
  <si>
    <t>30.166.98.0/24</t>
  </si>
  <si>
    <t>30.166.98.1</t>
  </si>
  <si>
    <t>30.166.99.0/24</t>
  </si>
  <si>
    <t>30.166.99.1</t>
  </si>
  <si>
    <t>30.167.1.0/24</t>
  </si>
  <si>
    <t>30.167.1.1</t>
  </si>
  <si>
    <t>30.167.10.0/24</t>
  </si>
  <si>
    <t>30.167.10.1</t>
  </si>
  <si>
    <t>30.167.11.0/24</t>
  </si>
  <si>
    <t>30.167.11.1</t>
  </si>
  <si>
    <t>vahar-mai-drcacer / appseg / caremore / epic / general</t>
  </si>
  <si>
    <t>30.167.112.0/24</t>
  </si>
  <si>
    <t>30.167.112.1</t>
  </si>
  <si>
    <t>30.167.116.0/22</t>
  </si>
  <si>
    <t>30.167.116.1</t>
  </si>
  <si>
    <t>30.167.12.0/24</t>
  </si>
  <si>
    <t>30.167.12.1</t>
  </si>
  <si>
    <t>30.167.120.0/22</t>
  </si>
  <si>
    <t>30.167.120.1</t>
  </si>
  <si>
    <t>FrontEnd / Egress / Telecom / Voice_Core_8</t>
  </si>
  <si>
    <t>30.167.126.0/24</t>
  </si>
  <si>
    <t>30.167.126.1</t>
  </si>
  <si>
    <t>30.167.127.0/24</t>
  </si>
  <si>
    <t>30.167.127.1</t>
  </si>
  <si>
    <t>30.167.128.0/24</t>
  </si>
  <si>
    <t>30.167.128.1</t>
  </si>
  <si>
    <t>30.167.129.0/24</t>
  </si>
  <si>
    <t>30.167.129.1</t>
  </si>
  <si>
    <t>30.167.13.0/24</t>
  </si>
  <si>
    <t>30.167.13.1</t>
  </si>
  <si>
    <t>30.167.130.0/24</t>
  </si>
  <si>
    <t>30.167.130.1</t>
  </si>
  <si>
    <t>30.167.131.0/24</t>
  </si>
  <si>
    <t>30.167.131.1</t>
  </si>
  <si>
    <t>30.167.132.0/24</t>
  </si>
  <si>
    <t>30.167.132.1</t>
  </si>
  <si>
    <t>30.167.133.0/24</t>
  </si>
  <si>
    <t>30.167.133.1</t>
  </si>
  <si>
    <t>vahar-mai-drcacer / appseg / anthem / citrix / daas</t>
  </si>
  <si>
    <t>30.167.136.0/22</t>
  </si>
  <si>
    <t>30.167.136.1</t>
  </si>
  <si>
    <t>30.167.14.0/24</t>
  </si>
  <si>
    <t>30.167.14.1</t>
  </si>
  <si>
    <t>30.167.15.0/24</t>
  </si>
  <si>
    <t>30.167.15.1</t>
  </si>
  <si>
    <t>FrontEnd / Internal / Citrix / VIPs</t>
  </si>
  <si>
    <t>30.167.16.0/24</t>
  </si>
  <si>
    <t>30.167.16.1</t>
  </si>
  <si>
    <t>30.167.160.0/24</t>
  </si>
  <si>
    <t>30.167.160.1</t>
  </si>
  <si>
    <t>30.167.161.0/24</t>
  </si>
  <si>
    <t>30.167.161.1</t>
  </si>
  <si>
    <t>30.167.162.0/24</t>
  </si>
  <si>
    <t>30.167.162.1</t>
  </si>
  <si>
    <t>30.167.163.0/24</t>
  </si>
  <si>
    <t>30.167.163.1</t>
  </si>
  <si>
    <t>30.167.164.0/24</t>
  </si>
  <si>
    <t>30.167.164.1</t>
  </si>
  <si>
    <t>30.167.165.0/24</t>
  </si>
  <si>
    <t>30.167.165.1</t>
  </si>
  <si>
    <t>30.167.166.0/24</t>
  </si>
  <si>
    <t>30.167.166.1</t>
  </si>
  <si>
    <t>30.167.167.0/24</t>
  </si>
  <si>
    <t>30.167.167.1</t>
  </si>
  <si>
    <t>30.167.168.0/24</t>
  </si>
  <si>
    <t>30.167.168.1</t>
  </si>
  <si>
    <t>30.167.169.0/24</t>
  </si>
  <si>
    <t>30.167.169.1</t>
  </si>
  <si>
    <t>30.167.17.0/24</t>
  </si>
  <si>
    <t>30.167.17.1</t>
  </si>
  <si>
    <t>30.167.170.0/24</t>
  </si>
  <si>
    <t>30.167.170.1</t>
  </si>
  <si>
    <t>30.167.171.0/24</t>
  </si>
  <si>
    <t>30.167.171.1</t>
  </si>
  <si>
    <t>30.167.172.0/24</t>
  </si>
  <si>
    <t>30.167.172.1</t>
  </si>
  <si>
    <t>30.167.173.0/24</t>
  </si>
  <si>
    <t>30.167.173.1</t>
  </si>
  <si>
    <t>30.167.174.0/24</t>
  </si>
  <si>
    <t>30.167.174.1</t>
  </si>
  <si>
    <t>30.167.175.0/24</t>
  </si>
  <si>
    <t>30.167.175.1</t>
  </si>
  <si>
    <t>30.167.176.0/24</t>
  </si>
  <si>
    <t>30.167.176.1</t>
  </si>
  <si>
    <t>30.167.177.0/24</t>
  </si>
  <si>
    <t>30.167.177.1</t>
  </si>
  <si>
    <t>30.167.178.0/24</t>
  </si>
  <si>
    <t>30.167.178.1</t>
  </si>
  <si>
    <t>30.167.179.0/24</t>
  </si>
  <si>
    <t>30.167.179.1</t>
  </si>
  <si>
    <t>30.167.180.0/24</t>
  </si>
  <si>
    <t>30.167.180.1</t>
  </si>
  <si>
    <t>30.167.181.0/24</t>
  </si>
  <si>
    <t>30.167.181.1</t>
  </si>
  <si>
    <t>30.167.188.0/26</t>
  </si>
  <si>
    <t>30.167.188.1</t>
  </si>
  <si>
    <t>BackEnd / Storage / Replication / TSM-Protectier</t>
  </si>
  <si>
    <t>30.167.188.128/26</t>
  </si>
  <si>
    <t>30.167.188.129</t>
  </si>
  <si>
    <t>30.167.2.0/24</t>
  </si>
  <si>
    <t>30.167.2.1</t>
  </si>
  <si>
    <t>30.167.200.0/24</t>
  </si>
  <si>
    <t>30.167.200.1</t>
  </si>
  <si>
    <t>30.167.201.0/24</t>
  </si>
  <si>
    <t>30.167.201.1</t>
  </si>
  <si>
    <t>30.167.203.0/24</t>
  </si>
  <si>
    <t>30.167.203.1</t>
  </si>
  <si>
    <t>30.167.204.0/24</t>
  </si>
  <si>
    <t>30.167.204.1</t>
  </si>
  <si>
    <t>30.167.205.0/24</t>
  </si>
  <si>
    <t>30.167.205.1</t>
  </si>
  <si>
    <t>30.167.206.0/24</t>
  </si>
  <si>
    <t>30.167.206.1</t>
  </si>
  <si>
    <t>30.167.207.0/24</t>
  </si>
  <si>
    <t>30.167.207.1</t>
  </si>
  <si>
    <t>30.167.208.0/24</t>
  </si>
  <si>
    <t>30.167.208.1</t>
  </si>
  <si>
    <t>30.167.209.0/24</t>
  </si>
  <si>
    <t>30.167.209.1</t>
  </si>
  <si>
    <t>30.167.210.0/24</t>
  </si>
  <si>
    <t>30.167.210.1</t>
  </si>
  <si>
    <t>30.167.211.0/24</t>
  </si>
  <si>
    <t>30.167.211.1</t>
  </si>
  <si>
    <t>30.167.212.0/24</t>
  </si>
  <si>
    <t>30.167.212.1</t>
  </si>
  <si>
    <t>30.167.213.0/24</t>
  </si>
  <si>
    <t>30.167.213.1</t>
  </si>
  <si>
    <t>30.167.214.0/24</t>
  </si>
  <si>
    <t>30.167.214.1</t>
  </si>
  <si>
    <t>30.167.215.0/24</t>
  </si>
  <si>
    <t>30.167.215.1</t>
  </si>
  <si>
    <t>30.167.216.0/24</t>
  </si>
  <si>
    <t>30.167.216.1</t>
  </si>
  <si>
    <t>30.167.232.0/22</t>
  </si>
  <si>
    <t>30.167.232.1</t>
  </si>
  <si>
    <t>30.167.236.0/22</t>
  </si>
  <si>
    <t>30.167.236.1</t>
  </si>
  <si>
    <t>30.167.240.0/23</t>
  </si>
  <si>
    <t>30.167.240.1</t>
  </si>
  <si>
    <t>30.167.242.0/23</t>
  </si>
  <si>
    <t>30.167.242.1</t>
  </si>
  <si>
    <t>30.167.28.0/24</t>
  </si>
  <si>
    <t>30.167.28.1</t>
  </si>
  <si>
    <t>30.167.3.0/24</t>
  </si>
  <si>
    <t>30.167.3.1</t>
  </si>
  <si>
    <t>Frontend / Server / PaaS / Misc</t>
  </si>
  <si>
    <t>30.167.37.0/24</t>
  </si>
  <si>
    <t>30.167.37.1</t>
  </si>
  <si>
    <t>30.167.4.0/24</t>
  </si>
  <si>
    <t>30.167.4.1</t>
  </si>
  <si>
    <t>30.167.5.0/24</t>
  </si>
  <si>
    <t>30.167.5.1</t>
  </si>
  <si>
    <t>30.167.6.0/24</t>
  </si>
  <si>
    <t>30.167.6.1</t>
  </si>
  <si>
    <t>30.167.64.0/24</t>
  </si>
  <si>
    <t>30.167.64.1</t>
  </si>
  <si>
    <t>30.167.7.0/24</t>
  </si>
  <si>
    <t>30.167.7.1</t>
  </si>
  <si>
    <t>30.167.8.0/24</t>
  </si>
  <si>
    <t>30.167.8.1</t>
  </si>
  <si>
    <t>30.167.9.0/24</t>
  </si>
  <si>
    <t>30.167.9.1</t>
  </si>
  <si>
    <t>30.167.96.0/24</t>
  </si>
  <si>
    <t>30.167.96.1</t>
  </si>
  <si>
    <t>30.167.97.0/24</t>
  </si>
  <si>
    <t>30.167.97.1</t>
  </si>
  <si>
    <t>30.167.98.0/24</t>
  </si>
  <si>
    <t>30.167.98.1</t>
  </si>
  <si>
    <t>vahar-mai-drvawdc04 / appseg / anthem / backend / general</t>
  </si>
  <si>
    <t>30.168.0.0/24</t>
  </si>
  <si>
    <t>vahar-mai-drvawdc04</t>
  </si>
  <si>
    <t>30.168.0.1</t>
  </si>
  <si>
    <t>vahar-mai-drvawdc04 / appseg / anthem / database / general</t>
  </si>
  <si>
    <t>30.168.1.0/24</t>
  </si>
  <si>
    <t>30.168.1.1</t>
  </si>
  <si>
    <t>vahar-mai-drvawdc04 / networkseg / anthem / database / oracle</t>
  </si>
  <si>
    <t>30.168.10.0/24</t>
  </si>
  <si>
    <t>30.168.10.1</t>
  </si>
  <si>
    <t>vahar-mai-drvawdc04 / networkseg / anthem / ddi / internal</t>
  </si>
  <si>
    <t>30.168.11.0/24</t>
  </si>
  <si>
    <t>30.168.11.1</t>
  </si>
  <si>
    <t>vahar-mai-drvawdc04 / networkseg / anthem / egress / telecom</t>
  </si>
  <si>
    <t>30.168.12.0/24</t>
  </si>
  <si>
    <t>30.168.12.1</t>
  </si>
  <si>
    <t>vahar-mai-drvawdc04 / networkseg / anthem / frontend / security-activedirectory</t>
  </si>
  <si>
    <t>30.168.124.0/24</t>
  </si>
  <si>
    <t>30.168.124.1</t>
  </si>
  <si>
    <t>vahar-mai-drvawdc04 / networkseg / anthem / frontend / security-cyberark</t>
  </si>
  <si>
    <t>30.168.125.0/24</t>
  </si>
  <si>
    <t>30.168.125.1</t>
  </si>
  <si>
    <t>vahar-mai-drvawdc04 / networkseg / anthem / frontend / security-devops</t>
  </si>
  <si>
    <t>30.168.126.0/24</t>
  </si>
  <si>
    <t>30.168.126.1</t>
  </si>
  <si>
    <t>vahar-mai-drvawdc04 / networkseg / anthem / frontend / security-general</t>
  </si>
  <si>
    <t>30.168.127.0/24</t>
  </si>
  <si>
    <t>30.168.127.1</t>
  </si>
  <si>
    <t>vahar-mai-drvawdc04 / networkseg / anthem / ise / internal</t>
  </si>
  <si>
    <t>30.168.13.0/24</t>
  </si>
  <si>
    <t>30.168.13.1</t>
  </si>
  <si>
    <t>vahar-mai-drvawdc04 / networkseg / anthem / loadbalancer / nosnat</t>
  </si>
  <si>
    <t>30.168.14.0/24</t>
  </si>
  <si>
    <t>30.168.14.1</t>
  </si>
  <si>
    <t>vahar-mai-drvawdc04 / networkseg / anthem / management / datapower</t>
  </si>
  <si>
    <t>30.168.15.0/24</t>
  </si>
  <si>
    <t>30.168.15.1</t>
  </si>
  <si>
    <t>vahar-mai-drvawdc04 / networkseg / anthem / management / facilities</t>
  </si>
  <si>
    <t>30.168.16.0/24</t>
  </si>
  <si>
    <t>30.168.16.1</t>
  </si>
  <si>
    <t>vahar-mai-drvawdc04 / networkseg / anthem / management / firewalls</t>
  </si>
  <si>
    <t>30.168.17.0/24</t>
  </si>
  <si>
    <t>30.168.17.1</t>
  </si>
  <si>
    <t>vahar-mai-drvawdc04 / networkseg / anthem / management / hadoop</t>
  </si>
  <si>
    <t>30.168.18.0/24</t>
  </si>
  <si>
    <t>30.168.18.1</t>
  </si>
  <si>
    <t>vahar-mai-drvawdc04 / networkseg / anthem / management / ise</t>
  </si>
  <si>
    <t>30.168.19.0/24</t>
  </si>
  <si>
    <t>30.168.19.1</t>
  </si>
  <si>
    <t>vahar-mai-drvawdc04 / networkseg / anthem / dmz / api</t>
  </si>
  <si>
    <t>30.168.192.0/24</t>
  </si>
  <si>
    <t>30.168.192.1</t>
  </si>
  <si>
    <t>vahar-mai-drvawdc04 / networkseg / anthem / dmz / ftp</t>
  </si>
  <si>
    <t>30.168.193.0/24</t>
  </si>
  <si>
    <t>30.168.193.1</t>
  </si>
  <si>
    <t>vahar-mai-drvawdc04 / networkseg / anthem / dmz / nosnat</t>
  </si>
  <si>
    <t>30.168.194.0/24</t>
  </si>
  <si>
    <t>30.168.194.1</t>
  </si>
  <si>
    <t>vahar-mai-drvawdc04 / networkseg / anthem / dmz / pci</t>
  </si>
  <si>
    <t>30.168.195.0/24</t>
  </si>
  <si>
    <t>30.168.195.1</t>
  </si>
  <si>
    <t>vahar-mai-drvawdc04 / networkseg / anthem / dmz / web</t>
  </si>
  <si>
    <t>30.168.196.0/24</t>
  </si>
  <si>
    <t>30.168.196.1</t>
  </si>
  <si>
    <t>vahar-mai-drvawdc04 / appseg / anthem / egress / general</t>
  </si>
  <si>
    <t>30.168.2.0/24</t>
  </si>
  <si>
    <t>30.168.2.1</t>
  </si>
  <si>
    <t>vahar-mai-drvawdc04 / networkseg / anthem / management / loadbalancer</t>
  </si>
  <si>
    <t>30.168.20.0/24</t>
  </si>
  <si>
    <t>30.168.20.1</t>
  </si>
  <si>
    <t>vahar-mai-drvawdc04 / networkseg / anthem / management / mainframe</t>
  </si>
  <si>
    <t>30.168.21.0/24</t>
  </si>
  <si>
    <t>30.168.21.1</t>
  </si>
  <si>
    <t>vahar-mai-drvawdc04 / networkseg / anthem / management / network</t>
  </si>
  <si>
    <t>30.168.22.0/24</t>
  </si>
  <si>
    <t>30.168.22.1</t>
  </si>
  <si>
    <t>vahar-mai-drvawdc04 / networkseg / anthem / management / oracle</t>
  </si>
  <si>
    <t>30.168.23.0/24</t>
  </si>
  <si>
    <t>30.168.23.1</t>
  </si>
  <si>
    <t>vahar-mai-drvawdc04 / networkseg / anthem / management / security</t>
  </si>
  <si>
    <t>30.168.24.0/24</t>
  </si>
  <si>
    <t>30.168.24.1</t>
  </si>
  <si>
    <t>vahar-mai-drvawdc04 / networkseg / anthem / management / server-oob</t>
  </si>
  <si>
    <t>30.168.25.0/24</t>
  </si>
  <si>
    <t>30.168.25.1</t>
  </si>
  <si>
    <t>vahar-mai-drvawdc04 / networkseg / anthem / management / storage</t>
  </si>
  <si>
    <t>30.168.26.0/24</t>
  </si>
  <si>
    <t>30.168.26.1</t>
  </si>
  <si>
    <t>vahar-mai-drvawdc04 / networkseg / anthem / management / telecom</t>
  </si>
  <si>
    <t>30.168.27.0/24</t>
  </si>
  <si>
    <t>30.168.27.1</t>
  </si>
  <si>
    <t>vahar-mai-drvawdc04 / networkseg / anthem / mid-tier / general</t>
  </si>
  <si>
    <t>30.168.28.0/24</t>
  </si>
  <si>
    <t>30.168.28.1</t>
  </si>
  <si>
    <t>vahar-mai-drvawdc04 / networkseg / anthem / mid-tier / pci</t>
  </si>
  <si>
    <t>30.168.29.0/24</t>
  </si>
  <si>
    <t>30.168.29.1</t>
  </si>
  <si>
    <t>vahar-mai-drvawdc04 / appseg / anthem / frontend / general</t>
  </si>
  <si>
    <t>30.168.3.0/24</t>
  </si>
  <si>
    <t>30.168.3.1</t>
  </si>
  <si>
    <t>vahar-mai-drvawdc04 / networkseg / anthem / monitoring /  dcnm</t>
  </si>
  <si>
    <t>30.168.30.0/24</t>
  </si>
  <si>
    <t>30.168.30.1</t>
  </si>
  <si>
    <t>vahar-mai-drvawdc04 / networkseg / anthem / monitoring / thousandeyes</t>
  </si>
  <si>
    <t>30.168.31.0/24</t>
  </si>
  <si>
    <t>30.168.31.1</t>
  </si>
  <si>
    <t>vahar-mai-drvawdc04 / networkseg / anthem / nsx / routed-a</t>
  </si>
  <si>
    <t>30.168.32.0/24</t>
  </si>
  <si>
    <t>30.168.32.1</t>
  </si>
  <si>
    <t>vahar-mai-drvawdc04 / networkseg / anthem / nsx / routed-b</t>
  </si>
  <si>
    <t>30.168.33.0/24</t>
  </si>
  <si>
    <t>30.168.33.1</t>
  </si>
  <si>
    <t>vahar-mai-drvawdc04 / networkseg / anthem / nsx / vsan</t>
  </si>
  <si>
    <t>30.168.34.0/24</t>
  </si>
  <si>
    <t>30.168.34.1</t>
  </si>
  <si>
    <t>vahar-mai-drvawdc04 / networkseg / anthem / nsx / vtep</t>
  </si>
  <si>
    <t>30.168.35.0/24</t>
  </si>
  <si>
    <t>30.168.35.1</t>
  </si>
  <si>
    <t>vahar-mai-drvawdc04 / networkseg / anthem / nsx / vtep-edge</t>
  </si>
  <si>
    <t>30.168.36.0/24</t>
  </si>
  <si>
    <t>30.168.36.1</t>
  </si>
  <si>
    <t>vahar-mai-drvawdc04 / networkseg / anthem / nsx / vtep-host</t>
  </si>
  <si>
    <t>30.168.37.0/24</t>
  </si>
  <si>
    <t>30.168.37.1</t>
  </si>
  <si>
    <t>vahar-mai-drvawdc04 / appseg / anthem / legacy / loadbalancer</t>
  </si>
  <si>
    <t>30.168.4.0/24</t>
  </si>
  <si>
    <t>30.168.4.1</t>
  </si>
  <si>
    <t>vahar-mai-drvawdc04 / appseg / anthem / legacy / non-loadbalancer</t>
  </si>
  <si>
    <t>30.168.5.0/24</t>
  </si>
  <si>
    <t>30.168.5.1</t>
  </si>
  <si>
    <t>vahar-mai-drvawdc04 / appseg / anthem / mid-tier / general</t>
  </si>
  <si>
    <t>30.168.6.0/24</t>
  </si>
  <si>
    <t>30.168.6.1</t>
  </si>
  <si>
    <t>vahar-mai-drvawdc04 / networkseg / anthem / backend / general</t>
  </si>
  <si>
    <t>30.168.7.0/24</t>
  </si>
  <si>
    <t>30.168.7.1</t>
  </si>
  <si>
    <t>vahar-mai-drvawdc04 / networkseg / anthem / backup / general</t>
  </si>
  <si>
    <t>30.168.8.0/24</t>
  </si>
  <si>
    <t>30.168.8.1</t>
  </si>
  <si>
    <t>vahar-mai-drvawdc04 / networkseg / anthem / database / general</t>
  </si>
  <si>
    <t>30.168.9.0/24</t>
  </si>
  <si>
    <t>30.168.9.1</t>
  </si>
  <si>
    <t>30.196.0.0/24</t>
  </si>
  <si>
    <t>30.196.0.1</t>
  </si>
  <si>
    <t>30.196.1.0/24</t>
  </si>
  <si>
    <t>30.196.1.1</t>
  </si>
  <si>
    <t>30.196.12.0/24</t>
  </si>
  <si>
    <t>30.196.12.1</t>
  </si>
  <si>
    <t>30.196.127.0/24</t>
  </si>
  <si>
    <t>30.196.127.1</t>
  </si>
  <si>
    <t>30.196.128.0/24</t>
  </si>
  <si>
    <t>30.196.128.1</t>
  </si>
  <si>
    <t>30.196.129.0/24</t>
  </si>
  <si>
    <t>30.196.129.1</t>
  </si>
  <si>
    <t>30.196.13.0/24</t>
  </si>
  <si>
    <t>30.196.13.1</t>
  </si>
  <si>
    <t>30.196.130.0/24</t>
  </si>
  <si>
    <t>30.196.130.1</t>
  </si>
  <si>
    <t>30.196.131.0/24</t>
  </si>
  <si>
    <t>30.196.131.1</t>
  </si>
  <si>
    <t>30.196.132.0/24</t>
  </si>
  <si>
    <t>30.196.132.1</t>
  </si>
  <si>
    <t>30.196.160.0/24</t>
  </si>
  <si>
    <t>30.196.160.1</t>
  </si>
  <si>
    <t>30.196.162.0/24</t>
  </si>
  <si>
    <t>30.196.162.1</t>
  </si>
  <si>
    <t>30.196.163.0/24</t>
  </si>
  <si>
    <t>30.196.163.1</t>
  </si>
  <si>
    <t>30.196.164.0/24</t>
  </si>
  <si>
    <t>30.196.164.1</t>
  </si>
  <si>
    <t>30.196.165.0/24</t>
  </si>
  <si>
    <t>30.196.165.1</t>
  </si>
  <si>
    <t>30.196.166.0/24</t>
  </si>
  <si>
    <t>30.196.166.1</t>
  </si>
  <si>
    <t>30.196.167.0/24</t>
  </si>
  <si>
    <t>30.196.167.1</t>
  </si>
  <si>
    <t>30.196.168.0/24</t>
  </si>
  <si>
    <t>30.196.168.1</t>
  </si>
  <si>
    <t>30.196.169.0/24</t>
  </si>
  <si>
    <t>30.196.169.1</t>
  </si>
  <si>
    <t>30.196.170.0/24</t>
  </si>
  <si>
    <t>30.196.170.1</t>
  </si>
  <si>
    <t>30.196.171.0/24</t>
  </si>
  <si>
    <t>30.196.171.1</t>
  </si>
  <si>
    <t>30.196.172.0/24</t>
  </si>
  <si>
    <t>30.196.172.1</t>
  </si>
  <si>
    <t>30.196.173.0/24</t>
  </si>
  <si>
    <t>30.196.173.1</t>
  </si>
  <si>
    <t>30.196.174.0/24</t>
  </si>
  <si>
    <t>30.196.174.1</t>
  </si>
  <si>
    <t>30.196.175.0/24</t>
  </si>
  <si>
    <t>30.196.175.1</t>
  </si>
  <si>
    <t>30.196.176.0/22</t>
  </si>
  <si>
    <t>30.196.176.1</t>
  </si>
  <si>
    <t>30.196.180.0/22</t>
  </si>
  <si>
    <t>30.196.180.1</t>
  </si>
  <si>
    <t>30.196.184.0/22</t>
  </si>
  <si>
    <t>30.196.184.1</t>
  </si>
  <si>
    <t>30.196.188.0/22</t>
  </si>
  <si>
    <t>30.196.188.1</t>
  </si>
  <si>
    <t>30.196.192.0/22</t>
  </si>
  <si>
    <t>30.196.192.1</t>
  </si>
  <si>
    <t>30.196.196.0/22</t>
  </si>
  <si>
    <t>30.196.196.1</t>
  </si>
  <si>
    <t>30.196.2.0/24</t>
  </si>
  <si>
    <t>30.196.2.1</t>
  </si>
  <si>
    <t>FrontEnd / Internal /DevOps / Misc</t>
  </si>
  <si>
    <t>30.196.20.0/24</t>
  </si>
  <si>
    <t>30.196.20.1</t>
  </si>
  <si>
    <t>30.196.200.0/22</t>
  </si>
  <si>
    <t>30.196.200.1</t>
  </si>
  <si>
    <t>Back End / Storage / Replication / NetApp</t>
  </si>
  <si>
    <t>30.196.204.0/26</t>
  </si>
  <si>
    <t>30.196.204.1</t>
  </si>
  <si>
    <t>BackEnd / Storage / Replication /TSM</t>
  </si>
  <si>
    <t>30.196.204.64/26</t>
  </si>
  <si>
    <t>30.196.204.65</t>
  </si>
  <si>
    <t>30.196.208.0/22</t>
  </si>
  <si>
    <t>30.196.208.1</t>
  </si>
  <si>
    <t>30.196.21.0/24</t>
  </si>
  <si>
    <t>30.196.21.1</t>
  </si>
  <si>
    <t>30.196.212.0/22</t>
  </si>
  <si>
    <t>30.196.212.1</t>
  </si>
  <si>
    <t>30.196.216.0/22</t>
  </si>
  <si>
    <t>30.196.216.1</t>
  </si>
  <si>
    <t>30.196.22.0/24</t>
  </si>
  <si>
    <t>30.196.22.1</t>
  </si>
  <si>
    <t>30.196.220.0/22</t>
  </si>
  <si>
    <t>30.196.220.1</t>
  </si>
  <si>
    <t>30.196.224.0/22</t>
  </si>
  <si>
    <t>30.196.224.1</t>
  </si>
  <si>
    <t>30.196.228.0/22</t>
  </si>
  <si>
    <t>30.196.228.1</t>
  </si>
  <si>
    <t>30.196.23.0/24</t>
  </si>
  <si>
    <t>30.196.23.1</t>
  </si>
  <si>
    <t>30.196.232.0/22</t>
  </si>
  <si>
    <t>30.196.232.1</t>
  </si>
  <si>
    <t>30.196.236.0/24</t>
  </si>
  <si>
    <t>30.196.236.1</t>
  </si>
  <si>
    <t>30.196.237.0/26</t>
  </si>
  <si>
    <t>30.196.237.1</t>
  </si>
  <si>
    <t>30.196.237.128/26</t>
  </si>
  <si>
    <t>30.196.237.129</t>
  </si>
  <si>
    <t>30.196.238.0/26</t>
  </si>
  <si>
    <t>30.196.238.1</t>
  </si>
  <si>
    <t>30.196.238.128/26</t>
  </si>
  <si>
    <t>30.196.238.129</t>
  </si>
  <si>
    <t>30.196.24.0/24</t>
  </si>
  <si>
    <t>30.196.24.1</t>
  </si>
  <si>
    <t>30.196.240.0/24</t>
  </si>
  <si>
    <t>30.196.240.1</t>
  </si>
  <si>
    <t>30.196.244.0/22</t>
  </si>
  <si>
    <t>30.196.244.1</t>
  </si>
  <si>
    <t>30.196.25.0/24</t>
  </si>
  <si>
    <t>30.196.25.1</t>
  </si>
  <si>
    <t>30.196.28.0/24</t>
  </si>
  <si>
    <t>30.196.28.1</t>
  </si>
  <si>
    <t>30.196.3.0/24</t>
  </si>
  <si>
    <t>30.196.3.1</t>
  </si>
  <si>
    <t>30.196.32.0/24</t>
  </si>
  <si>
    <t>30.196.32.1</t>
  </si>
  <si>
    <t>30.196.33.0/24</t>
  </si>
  <si>
    <t>30.196.33.1</t>
  </si>
  <si>
    <t>30.196.35.0/24</t>
  </si>
  <si>
    <t>30.196.35.1</t>
  </si>
  <si>
    <t>FrontEnd / Internal / Network / NTP</t>
  </si>
  <si>
    <t>30.196.36.0/24</t>
  </si>
  <si>
    <t>30.196.36.1</t>
  </si>
  <si>
    <t>30.196.37.0/24</t>
  </si>
  <si>
    <t>30.196.37.1</t>
  </si>
  <si>
    <t>30.196.64.0/23</t>
  </si>
  <si>
    <t>30.196.64.1</t>
  </si>
  <si>
    <t>30.196.66.0/23</t>
  </si>
  <si>
    <t>30.196.66.1</t>
  </si>
  <si>
    <t>30.196.8.0/24</t>
  </si>
  <si>
    <t>30.196.8.1</t>
  </si>
  <si>
    <t>30.197.0.0/24</t>
  </si>
  <si>
    <t>cacer-tow-lab</t>
  </si>
  <si>
    <t>30.197.0.1</t>
  </si>
  <si>
    <t>30.197.1.0/24</t>
  </si>
  <si>
    <t>30.197.1.1</t>
  </si>
  <si>
    <t>30.197.12.0/24</t>
  </si>
  <si>
    <t>30.197.12.1</t>
  </si>
  <si>
    <t>30.197.126.0/23</t>
  </si>
  <si>
    <t>30.197.126.1</t>
  </si>
  <si>
    <t>30.197.128.0/24</t>
  </si>
  <si>
    <t>30.197.128.1</t>
  </si>
  <si>
    <t>30.197.129.0/24</t>
  </si>
  <si>
    <t>30.197.129.1</t>
  </si>
  <si>
    <t>30.197.13.0/24</t>
  </si>
  <si>
    <t>30.197.13.1</t>
  </si>
  <si>
    <t>30.197.130.0/24</t>
  </si>
  <si>
    <t>30.197.130.1</t>
  </si>
  <si>
    <t>30.197.131.0/24</t>
  </si>
  <si>
    <t>30.197.131.1</t>
  </si>
  <si>
    <t>30.197.132.0/24</t>
  </si>
  <si>
    <t>30.197.132.1</t>
  </si>
  <si>
    <t>30.197.160.0/24</t>
  </si>
  <si>
    <t>30.197.160.1</t>
  </si>
  <si>
    <t>30.197.162.0/24</t>
  </si>
  <si>
    <t>30.197.162.1</t>
  </si>
  <si>
    <t>30.197.163.0/24</t>
  </si>
  <si>
    <t>30.197.163.1</t>
  </si>
  <si>
    <t>30.197.164.0/24</t>
  </si>
  <si>
    <t>30.197.164.1</t>
  </si>
  <si>
    <t>30.197.165.0/24</t>
  </si>
  <si>
    <t>30.197.165.1</t>
  </si>
  <si>
    <t>30.197.166.0/24</t>
  </si>
  <si>
    <t>30.197.166.1</t>
  </si>
  <si>
    <t>30.197.167.0/24</t>
  </si>
  <si>
    <t>30.197.167.1</t>
  </si>
  <si>
    <t>30.197.168.0/24</t>
  </si>
  <si>
    <t>30.197.168.1</t>
  </si>
  <si>
    <t>30.197.169.0/24</t>
  </si>
  <si>
    <t>30.197.169.1</t>
  </si>
  <si>
    <t>30.197.170.0/24</t>
  </si>
  <si>
    <t>30.197.170.1</t>
  </si>
  <si>
    <t>30.197.171.0/24</t>
  </si>
  <si>
    <t>30.197.171.1</t>
  </si>
  <si>
    <t>30.197.172.0/24</t>
  </si>
  <si>
    <t>30.197.172.1</t>
  </si>
  <si>
    <t>30.197.173.0/24</t>
  </si>
  <si>
    <t>30.197.173.1</t>
  </si>
  <si>
    <t>30.197.174.0/24</t>
  </si>
  <si>
    <t>30.197.174.1</t>
  </si>
  <si>
    <t>30.197.175.0/24</t>
  </si>
  <si>
    <t>30.197.175.1</t>
  </si>
  <si>
    <t>30.197.176.0/22</t>
  </si>
  <si>
    <t>30.197.176.1</t>
  </si>
  <si>
    <t>30.197.180.0/22</t>
  </si>
  <si>
    <t>30.197.180.1</t>
  </si>
  <si>
    <t>30.197.184.0/22</t>
  </si>
  <si>
    <t>30.197.184.1</t>
  </si>
  <si>
    <t>30.197.188.0/22</t>
  </si>
  <si>
    <t>30.197.188.1</t>
  </si>
  <si>
    <t>30.197.192.0/22</t>
  </si>
  <si>
    <t>30.197.192.1</t>
  </si>
  <si>
    <t>30.197.196.0/22</t>
  </si>
  <si>
    <t>30.197.196.1</t>
  </si>
  <si>
    <t>30.197.2.0/24</t>
  </si>
  <si>
    <t>30.197.2.1</t>
  </si>
  <si>
    <t>30.197.20.0/24</t>
  </si>
  <si>
    <t>30.197.20.1</t>
  </si>
  <si>
    <t>30.197.200.0/22</t>
  </si>
  <si>
    <t>30.197.200.1</t>
  </si>
  <si>
    <t>BackEnd / Storage / Replication / NetApp</t>
  </si>
  <si>
    <t>30.197.204.0/26</t>
  </si>
  <si>
    <t>30.197.204.1</t>
  </si>
  <si>
    <t>BackEnd / Storage / Replication / TSM</t>
  </si>
  <si>
    <t>30.197.204.64/26</t>
  </si>
  <si>
    <t>30.197.204.65</t>
  </si>
  <si>
    <t>30.197.205.64/26</t>
  </si>
  <si>
    <t>30.197.205.65</t>
  </si>
  <si>
    <t>30.197.208.0/22</t>
  </si>
  <si>
    <t>30.197.208.1</t>
  </si>
  <si>
    <t>30.197.21.0/24</t>
  </si>
  <si>
    <t>30.197.21.1</t>
  </si>
  <si>
    <t>30.197.212.0/22</t>
  </si>
  <si>
    <t>30.197.212.1</t>
  </si>
  <si>
    <t>30.197.216.0/22</t>
  </si>
  <si>
    <t>30.197.216.1</t>
  </si>
  <si>
    <t>30.197.22.0/24</t>
  </si>
  <si>
    <t>30.197.22.1</t>
  </si>
  <si>
    <t>30.197.220.0/22</t>
  </si>
  <si>
    <t>30.197.220.1</t>
  </si>
  <si>
    <t>30.197.224.0/22</t>
  </si>
  <si>
    <t>30.197.224.1</t>
  </si>
  <si>
    <t>30.197.228.0/22</t>
  </si>
  <si>
    <t>30.197.228.1</t>
  </si>
  <si>
    <t>30.197.23.0/24</t>
  </si>
  <si>
    <t>30.197.23.1</t>
  </si>
  <si>
    <t>30.197.232.0/22</t>
  </si>
  <si>
    <t>30.197.232.1</t>
  </si>
  <si>
    <t>30.197.236.0/24</t>
  </si>
  <si>
    <t>30.197.236.1</t>
  </si>
  <si>
    <t>30.197.24.0/24</t>
  </si>
  <si>
    <t>30.197.24.1</t>
  </si>
  <si>
    <t>30.197.240.0/24</t>
  </si>
  <si>
    <t>30.197.240.1</t>
  </si>
  <si>
    <t>30.197.25.0/24</t>
  </si>
  <si>
    <t>30.197.25.1</t>
  </si>
  <si>
    <t>30.197.28.0/24</t>
  </si>
  <si>
    <t>30.197.28.1</t>
  </si>
  <si>
    <t>30.197.3.0/24</t>
  </si>
  <si>
    <t>30.197.3.1</t>
  </si>
  <si>
    <t>30.197.32.0/24</t>
  </si>
  <si>
    <t>30.197.32.1</t>
  </si>
  <si>
    <t>30.197.33.0/24</t>
  </si>
  <si>
    <t>30.197.33.1</t>
  </si>
  <si>
    <t>30.197.35.0/24</t>
  </si>
  <si>
    <t>30.197.35.1</t>
  </si>
  <si>
    <t>30.197.36.0/24</t>
  </si>
  <si>
    <t>30.197.36.1</t>
  </si>
  <si>
    <t>30.197.37.0/24</t>
  </si>
  <si>
    <t>30.197.37.1</t>
  </si>
  <si>
    <t>30.197.64.0/23</t>
  </si>
  <si>
    <t>30.197.64.1</t>
  </si>
  <si>
    <t>30.197.66.0/23</t>
  </si>
  <si>
    <t>30.197.66.1</t>
  </si>
  <si>
    <t>30.197.8.0/24</t>
  </si>
  <si>
    <t>30.197.8.1</t>
  </si>
  <si>
    <t>NetworkSeg / Anthem / VMWare�/ vMotion</t>
  </si>
  <si>
    <t>30.197.81.0/24</t>
  </si>
  <si>
    <t>30.197.81.1</t>
  </si>
  <si>
    <t>30.197.97.0/24</t>
  </si>
  <si>
    <t>30.197.97.1</t>
  </si>
  <si>
    <t>30.198.0.0/22</t>
  </si>
  <si>
    <t>30.198.0.1</t>
  </si>
  <si>
    <t>30.198.32.0/24</t>
  </si>
  <si>
    <t>30.198.32.1</t>
  </si>
  <si>
    <t>30.198.34.0/24</t>
  </si>
  <si>
    <t>30.198.34.1</t>
  </si>
  <si>
    <t>30.198.4.0/22</t>
  </si>
  <si>
    <t>30.198.4.1</t>
  </si>
  <si>
    <t>30.198.72.0/24</t>
  </si>
  <si>
    <t>30.198.72.1</t>
  </si>
  <si>
    <t>30.199.0.0/24</t>
  </si>
  <si>
    <t>30.199.0.1</t>
  </si>
  <si>
    <t>30.199.1.0/24</t>
  </si>
  <si>
    <t>30.199.1.1</t>
  </si>
  <si>
    <t>30.199.10.0/24</t>
  </si>
  <si>
    <t>30.199.10.1</t>
  </si>
  <si>
    <t>30.199.11.0/24</t>
  </si>
  <si>
    <t>30.199.11.1</t>
  </si>
  <si>
    <t>30.199.12.0/24</t>
  </si>
  <si>
    <t>30.199.12.1</t>
  </si>
  <si>
    <t>30.199.13.0/24</t>
  </si>
  <si>
    <t>30.199.13.1</t>
  </si>
  <si>
    <t>30.199.14.0/24</t>
  </si>
  <si>
    <t>30.199.14.1</t>
  </si>
  <si>
    <t>30.199.15.0/24</t>
  </si>
  <si>
    <t>30.199.15.1</t>
  </si>
  <si>
    <t>30.199.16.0/24</t>
  </si>
  <si>
    <t>30.199.16.1</t>
  </si>
  <si>
    <t>Management / Server Mgmt / ILO  / DMZ</t>
  </si>
  <si>
    <t>30.199.17.0/24</t>
  </si>
  <si>
    <t>30.199.17.1</t>
  </si>
  <si>
    <t>30.199.18.0/24</t>
  </si>
  <si>
    <t>30.199.18.1</t>
  </si>
  <si>
    <t>30.199.19.0/24</t>
  </si>
  <si>
    <t>30.199.19.1</t>
  </si>
  <si>
    <t>30.199.2.0/24</t>
  </si>
  <si>
    <t>30.199.2.1</t>
  </si>
  <si>
    <t>30.199.20.0/24</t>
  </si>
  <si>
    <t>30.199.20.1</t>
  </si>
  <si>
    <t>30.199.21.0/24</t>
  </si>
  <si>
    <t>30.199.21.1</t>
  </si>
  <si>
    <t>30.199.22.0/24</t>
  </si>
  <si>
    <t>30.199.22.1</t>
  </si>
  <si>
    <t>30.199.23.0/24</t>
  </si>
  <si>
    <t>30.199.23.1</t>
  </si>
  <si>
    <t>30.199.24.0/22</t>
  </si>
  <si>
    <t>30.199.24.1</t>
  </si>
  <si>
    <t>30.199.3.0/24</t>
  </si>
  <si>
    <t>30.199.3.1</t>
  </si>
  <si>
    <t>30.199.4.0/24</t>
  </si>
  <si>
    <t>30.199.4.1</t>
  </si>
  <si>
    <t>30.199.5.0/24</t>
  </si>
  <si>
    <t>30.199.5.1</t>
  </si>
  <si>
    <t>30.199.6.0/24</t>
  </si>
  <si>
    <t>30.199.6.1</t>
  </si>
  <si>
    <t>30.199.7.0/24</t>
  </si>
  <si>
    <t>30.199.7.1</t>
  </si>
  <si>
    <t>30.199.8.0/24</t>
  </si>
  <si>
    <t>30.199.8.1</t>
  </si>
  <si>
    <t>30.199.9.0/24</t>
  </si>
  <si>
    <t>30.199.9.1</t>
  </si>
  <si>
    <t>varic-dcs-iis-0</t>
  </si>
  <si>
    <t>30.230.0.0/24</t>
  </si>
  <si>
    <t>30.230.0.1</t>
  </si>
  <si>
    <t>varic-dcs-iis-1</t>
  </si>
  <si>
    <t>30.230.1.0/24</t>
  </si>
  <si>
    <t>30.230.1.1</t>
  </si>
  <si>
    <t>30.230.100.0/22</t>
  </si>
  <si>
    <t>30.230.100.1</t>
  </si>
  <si>
    <t>30.230.108.0/22</t>
  </si>
  <si>
    <t>30.230.108.1</t>
  </si>
  <si>
    <t>30.230.112.0/24</t>
  </si>
  <si>
    <t>30.230.112.1</t>
  </si>
  <si>
    <t>30.230.113.0/24</t>
  </si>
  <si>
    <t>30.230.113.1</t>
  </si>
  <si>
    <t>30.230.114.0/24</t>
  </si>
  <si>
    <t>30.230.114.1</t>
  </si>
  <si>
    <t>30.230.115.0/24</t>
  </si>
  <si>
    <t>30.230.115.1</t>
  </si>
  <si>
    <t>varic-dcs-general-mail-12</t>
  </si>
  <si>
    <t>30.230.12.0/24</t>
  </si>
  <si>
    <t>30.230.12.1</t>
  </si>
  <si>
    <t>varic-dcs-Mid-Tier-General-128</t>
  </si>
  <si>
    <t>30.230.128.0/24</t>
  </si>
  <si>
    <t>30.230.128.1</t>
  </si>
  <si>
    <t>30.230.129.0/24</t>
  </si>
  <si>
    <t>30.230.129.1</t>
  </si>
  <si>
    <t>varic-dcs-general-print-13</t>
  </si>
  <si>
    <t>30.230.13.0/24</t>
  </si>
  <si>
    <t>30.230.13.1</t>
  </si>
  <si>
    <t>varic-dcs-Mid-Tier-Server-WebSphere-130</t>
  </si>
  <si>
    <t>30.230.130.0/24</t>
  </si>
  <si>
    <t>30.230.130.1</t>
  </si>
  <si>
    <t>varic-dcs-Mid-Tier-MiddleWare-Misc</t>
  </si>
  <si>
    <t>30.230.131.0/24</t>
  </si>
  <si>
    <t>30.230.131.1</t>
  </si>
  <si>
    <t>varic-dcs-Mid-Tier-Server-DataPower-132</t>
  </si>
  <si>
    <t>30.230.132.0/24</t>
  </si>
  <si>
    <t>30.230.132.1</t>
  </si>
  <si>
    <t>varic-dcs-Mid-Tier / Server / General / PCI</t>
  </si>
  <si>
    <t>30.230.133.0/24</t>
  </si>
  <si>
    <t>30.230.133.1</t>
  </si>
  <si>
    <t>varic-dcs-Mid-Tier-Server-MQ-134</t>
  </si>
  <si>
    <t>30.230.134.0/24</t>
  </si>
  <si>
    <t>30.230.134.1</t>
  </si>
  <si>
    <t>30.230.135.0/24</t>
  </si>
  <si>
    <t>30.230.135.1</t>
  </si>
  <si>
    <t>varic-dcs-BackEnd / Storage / vSAN / General</t>
  </si>
  <si>
    <t>30.230.136.0/24</t>
  </si>
  <si>
    <t>30.230.136.1</t>
  </si>
  <si>
    <t>varic-dcs-BackEnd / Storage / vSAN / Tier0</t>
  </si>
  <si>
    <t>30.230.137.0/24</t>
  </si>
  <si>
    <t>30.230.137.1</t>
  </si>
  <si>
    <t>varic-dcs-BackEnd / Storage / vSAN / DMZ</t>
  </si>
  <si>
    <t>30.230.138.0/24</t>
  </si>
  <si>
    <t>30.230.138.1</t>
  </si>
  <si>
    <t>BackEnd / Storage / vSAN / IAAS</t>
  </si>
  <si>
    <t>30.230.139.0/24</t>
  </si>
  <si>
    <t>Backend / Storage / vSAN / IAAS</t>
  </si>
  <si>
    <t>30.230.139.1</t>
  </si>
  <si>
    <t>varic-dcs-general-misc-14</t>
  </si>
  <si>
    <t>30.230.14.0/24</t>
  </si>
  <si>
    <t>30.230.14.1</t>
  </si>
  <si>
    <t>30.230.144.0/24</t>
  </si>
  <si>
    <t>30.230.144.1</t>
  </si>
  <si>
    <t>30.230.145.0/24</t>
  </si>
  <si>
    <t>30.230.145.1</t>
  </si>
  <si>
    <t>30.230.146.0/24</t>
  </si>
  <si>
    <t>30.230.146.1</t>
  </si>
  <si>
    <t>30.230.147.0/24</t>
  </si>
  <si>
    <t>30.230.147.1</t>
  </si>
  <si>
    <t>30.230.148.0/24</t>
  </si>
  <si>
    <t>30.230.148.1</t>
  </si>
  <si>
    <t>varic-dcs / networkseg / anthem / replication / tsm</t>
  </si>
  <si>
    <t>30.230.149.0/24</t>
  </si>
  <si>
    <t>30.230.149.1</t>
  </si>
  <si>
    <t>30.230.15.0/24</t>
  </si>
  <si>
    <t>30.230.15.1</t>
  </si>
  <si>
    <t>30.230.150.0/24</t>
  </si>
  <si>
    <t>30.230.150.1</t>
  </si>
  <si>
    <t>30.230.151.0/24</t>
  </si>
  <si>
    <t>30.230.151.1</t>
  </si>
  <si>
    <t>30.230.152.0/24</t>
  </si>
  <si>
    <t>30.230.152.1</t>
  </si>
  <si>
    <t>30.230.153.0/24</t>
  </si>
  <si>
    <t>30.230.153.1</t>
  </si>
  <si>
    <t>30.230.155.0/24</t>
  </si>
  <si>
    <t>30.230.155.1</t>
  </si>
  <si>
    <t>30.230.156.0/24</t>
  </si>
  <si>
    <t>30.230.156.1</t>
  </si>
  <si>
    <t>varic-dcs-web-16</t>
  </si>
  <si>
    <t>30.230.16.0/24</t>
  </si>
  <si>
    <t>30.230.16.1</t>
  </si>
  <si>
    <t>varic-dcs-BackEnd / Server / Database / Hadoop</t>
  </si>
  <si>
    <t>30.230.160.0/22</t>
  </si>
  <si>
    <t>30.230.160.1</t>
  </si>
  <si>
    <t>varic-dcs-BackEnd / Server / Database / Hadoop_Prod1</t>
  </si>
  <si>
    <t>30.230.164.0/22</t>
  </si>
  <si>
    <t>30.230.164.1</t>
  </si>
  <si>
    <t>varic-dcs-BackEnd / Server / Database / Hadoop_Prod3</t>
  </si>
  <si>
    <t>30.230.168.0/22</t>
  </si>
  <si>
    <t>30.230.168.1</t>
  </si>
  <si>
    <t>varic-dcs-web-17</t>
  </si>
  <si>
    <t>30.230.17.0/24</t>
  </si>
  <si>
    <t>30.230.17.1</t>
  </si>
  <si>
    <t>varic-dcs-BackEnd / Server / Database / Hadoop_Disc</t>
  </si>
  <si>
    <t>30.230.172.0/22</t>
  </si>
  <si>
    <t>30.230.172.1</t>
  </si>
  <si>
    <t>30.230.176.0/24</t>
  </si>
  <si>
    <t>30.230.176.1</t>
  </si>
  <si>
    <t>30.230.178.0/24</t>
  </si>
  <si>
    <t>30.230.178.1</t>
  </si>
  <si>
    <t>varic-dcs-web-18</t>
  </si>
  <si>
    <t>30.230.18.0/24</t>
  </si>
  <si>
    <t>30.230.18.1</t>
  </si>
  <si>
    <t>varic-dcs-web-19</t>
  </si>
  <si>
    <t>30.230.19.0/24</t>
  </si>
  <si>
    <t>30.230.19.1</t>
  </si>
  <si>
    <t>varic- BackEnd / Server / Database / Misc</t>
  </si>
  <si>
    <t>30.230.192.0/24</t>
  </si>
  <si>
    <t>30.230.192.1</t>
  </si>
  <si>
    <t>varic-dcs-database-general-monitor-193</t>
  </si>
  <si>
    <t>30.230.193.0/24</t>
  </si>
  <si>
    <t>30.230.193.1</t>
  </si>
  <si>
    <t>varic-dcs-database-misc-194</t>
  </si>
  <si>
    <t>30.230.194.0/24</t>
  </si>
  <si>
    <t>POSSIBLE-REMOVE</t>
  </si>
  <si>
    <t>30.230.194.1</t>
  </si>
  <si>
    <t>varic-dcs-database-misc-monitor-195</t>
  </si>
  <si>
    <t>30.230.195.0/24</t>
  </si>
  <si>
    <t>30.230.195.1</t>
  </si>
  <si>
    <t>vahar-mai-lab - BackEnd / Server / Database / MS_SQL</t>
  </si>
  <si>
    <t>30.230.196.0/24</t>
  </si>
  <si>
    <t>30.230.196.1</t>
  </si>
  <si>
    <t>30.230.197.0/24</t>
  </si>
  <si>
    <t>30.230.197.1</t>
  </si>
  <si>
    <t>vahar-mai-lab BackEnd / Server / Database / MS_SQL</t>
  </si>
  <si>
    <t>30.230.198.0/24</t>
  </si>
  <si>
    <t>30.230.198.1</t>
  </si>
  <si>
    <t>varic-dcs-database-MS_SQL-199</t>
  </si>
  <si>
    <t>30.230.199.0/24</t>
  </si>
  <si>
    <t>30.230.199.1</t>
  </si>
  <si>
    <t>varic-dcs-iis-2</t>
  </si>
  <si>
    <t>30.230.2.0/24</t>
  </si>
  <si>
    <t>30.230.2.1</t>
  </si>
  <si>
    <t>varic-dcs-ad-20</t>
  </si>
  <si>
    <t>30.230.20.0/24</t>
  </si>
  <si>
    <t>30.230.20.1</t>
  </si>
  <si>
    <t>varic-dcs-- BackEnd / Server / Database / Oracle</t>
  </si>
  <si>
    <t>30.230.200.0/24</t>
  </si>
  <si>
    <t>30.230.200.1</t>
  </si>
  <si>
    <t>varic-dcs-database-Oracle-203</t>
  </si>
  <si>
    <t>30.230.203.0/24</t>
  </si>
  <si>
    <t>30.230.203.1</t>
  </si>
  <si>
    <t>vahar-mai-lab - BackEnd / Server / Database / DB2</t>
  </si>
  <si>
    <t>30.230.204.0/24</t>
  </si>
  <si>
    <t>30.230.204.1</t>
  </si>
  <si>
    <t>varic-dcs-database-DB2-207</t>
  </si>
  <si>
    <t>30.230.207.0/24</t>
  </si>
  <si>
    <t>30.230.207.1</t>
  </si>
  <si>
    <t>vahar-mai-lab - BackEnd / Server / Database / Sybase</t>
  </si>
  <si>
    <t>30.230.208.0/24</t>
  </si>
  <si>
    <t>30.230.208.1</t>
  </si>
  <si>
    <t>varic-dcs-FrontEnd / Internal / Security / DomainController-Support</t>
  </si>
  <si>
    <t>30.230.21.0/24</t>
  </si>
  <si>
    <t>30.230.21.1</t>
  </si>
  <si>
    <t>varic-dcs-database-Sybase-211</t>
  </si>
  <si>
    <t>30.230.211.0/24</t>
  </si>
  <si>
    <t>30.230.211.1</t>
  </si>
  <si>
    <t>varic-dcs-llb-int - BackEnd / Server / Database / Teradata</t>
  </si>
  <si>
    <t>30.230.212.0/24</t>
  </si>
  <si>
    <t>30.230.212.1</t>
  </si>
  <si>
    <t>varic-dcs-database-Teradata-215</t>
  </si>
  <si>
    <t>30.230.215.0/24</t>
  </si>
  <si>
    <t>30.230.215.1</t>
  </si>
  <si>
    <t>vahar-mai-lab - BackEnd / Server / Database / Netezza_Pure_Data</t>
  </si>
  <si>
    <t>30.230.216.0/24</t>
  </si>
  <si>
    <t>30.230.216.1</t>
  </si>
  <si>
    <t>varic-dcs-database-Netezza_Pure_Data-219</t>
  </si>
  <si>
    <t>30.230.219.0/24</t>
  </si>
  <si>
    <t>30.230.219.1</t>
  </si>
  <si>
    <t>FrontEnd / Internal / Security /SAW</t>
  </si>
  <si>
    <t>30.230.22.0/24</t>
  </si>
  <si>
    <t>30.230.22.1</t>
  </si>
  <si>
    <t>30.230.220.0/24</t>
  </si>
  <si>
    <t>30.230.220.1</t>
  </si>
  <si>
    <t>varic-dcs-database-Hadoop-223</t>
  </si>
  <si>
    <t>30.230.223.0/24</t>
  </si>
  <si>
    <t>30.230.223.1</t>
  </si>
  <si>
    <t>varic-dcs-redforest-23</t>
  </si>
  <si>
    <t>30.230.23.0/24</t>
  </si>
  <si>
    <t>30.230.23.1</t>
  </si>
  <si>
    <t>30.230.232.0/22</t>
  </si>
  <si>
    <t>30.230.232.1</t>
  </si>
  <si>
    <t>30.230.236.0/26</t>
  </si>
  <si>
    <t>30.230.236.1</t>
  </si>
  <si>
    <t>30.230.236.128/26</t>
  </si>
  <si>
    <t>30.230.236.129</t>
  </si>
  <si>
    <t>30.230.237.0/24</t>
  </si>
  <si>
    <t>30.230.237.1</t>
  </si>
  <si>
    <t>30.230.238.0/24</t>
  </si>
  <si>
    <t>30.230.238.1</t>
  </si>
  <si>
    <t>varic-dcs / networkseg / anthem / splunk / storage</t>
  </si>
  <si>
    <t>30.230.239.0/24</t>
  </si>
  <si>
    <t>30.230.239.1</t>
  </si>
  <si>
    <t>30.230.24.0/24</t>
  </si>
  <si>
    <t>30.230.24.1</t>
  </si>
  <si>
    <t>30.230.241.0/24</t>
  </si>
  <si>
    <t>30.230.241.1</t>
  </si>
  <si>
    <t>varic-dcs-prod-Backend-Server-NAS-AV</t>
  </si>
  <si>
    <t>30.230.242.0/24</t>
  </si>
  <si>
    <t>30.230.242.1</t>
  </si>
  <si>
    <t>varic-dcs-prod-Backend-Server-NAS-General</t>
  </si>
  <si>
    <t>30.230.243.0/24</t>
  </si>
  <si>
    <t>30.230.243.1</t>
  </si>
  <si>
    <t>30.230.248.0/24</t>
  </si>
  <si>
    <t>30.230.248.1</t>
  </si>
  <si>
    <t>30.230.25.0/24</t>
  </si>
  <si>
    <t>30.230.25.1</t>
  </si>
  <si>
    <t>30.230.28.0/24</t>
  </si>
  <si>
    <t>30.230.28.1</t>
  </si>
  <si>
    <t>30.230.29.0/24</t>
  </si>
  <si>
    <t>30.230.29.1</t>
  </si>
  <si>
    <t>varic-dcs-ihs-3</t>
  </si>
  <si>
    <t>30.230.3.0/24</t>
  </si>
  <si>
    <t>30.230.3.1</t>
  </si>
  <si>
    <t>varic-dcs / networkseg / anthem / video / cache</t>
  </si>
  <si>
    <t>30.230.30.0/24</t>
  </si>
  <si>
    <t>30.230.30.1</t>
  </si>
  <si>
    <t>30.230.32.0/24</t>
  </si>
  <si>
    <t>30.230.32.1</t>
  </si>
  <si>
    <t>30.230.4.0/24</t>
  </si>
  <si>
    <t>30.230.4.1</t>
  </si>
  <si>
    <t>Backend / Server / Database / AI</t>
  </si>
  <si>
    <t>30.230.40.0/24</t>
  </si>
  <si>
    <t>30.230.40.1</t>
  </si>
  <si>
    <t>30.230.44.0/22</t>
  </si>
  <si>
    <t>30.230.44.1</t>
  </si>
  <si>
    <t>varic-dcs-web-misc-0</t>
  </si>
  <si>
    <t>30.230.6.0/24</t>
  </si>
  <si>
    <t>30.230.6.1</t>
  </si>
  <si>
    <t>30.230.60.0/24</t>
  </si>
  <si>
    <t>30.230.60.1</t>
  </si>
  <si>
    <t>varic-dcs-IPNA</t>
  </si>
  <si>
    <t>30.230.62.0/24</t>
  </si>
  <si>
    <t>30.230.62.1</t>
  </si>
  <si>
    <t>30.230.64.0/23</t>
  </si>
  <si>
    <t>30.230.64.1</t>
  </si>
  <si>
    <t>30.230.66.0/23</t>
  </si>
  <si>
    <t>30.230.66.1</t>
  </si>
  <si>
    <t>varic-dcs-general-file-8</t>
  </si>
  <si>
    <t>30.230.8.0/24</t>
  </si>
  <si>
    <t>30.230.8.1</t>
  </si>
  <si>
    <t>varic-dcs-general-file-9</t>
  </si>
  <si>
    <t>30.230.9.0/24</t>
  </si>
  <si>
    <t>30.230.9.1</t>
  </si>
  <si>
    <t>30.230.96.0/22</t>
  </si>
  <si>
    <t>30.230.96.1</t>
  </si>
  <si>
    <t>varic-dcs-lab-iis-0</t>
  </si>
  <si>
    <t>30.231.0.0/24</t>
  </si>
  <si>
    <t>30.231.0.1</t>
  </si>
  <si>
    <t>varic-dcs-lab-iis-1</t>
  </si>
  <si>
    <t>30.231.1.0/24</t>
  </si>
  <si>
    <t>30.231.1.1</t>
  </si>
  <si>
    <t>30.231.100.0/22</t>
  </si>
  <si>
    <t>30.231.100.1</t>
  </si>
  <si>
    <t>30.231.108.0/22</t>
  </si>
  <si>
    <t>30.231.108.1</t>
  </si>
  <si>
    <t>30.231.112.0/24</t>
  </si>
  <si>
    <t>30.231.112.1</t>
  </si>
  <si>
    <t>30.231.113.0/24</t>
  </si>
  <si>
    <t>30.231.113.1</t>
  </si>
  <si>
    <t>30.231.114.0/24</t>
  </si>
  <si>
    <t>30.231.114.1</t>
  </si>
  <si>
    <t>30.231.115.0/24</t>
  </si>
  <si>
    <t>30.231.115.1</t>
  </si>
  <si>
    <t>varic-dcs-lab-general-mail-12</t>
  </si>
  <si>
    <t>30.231.12.0/24</t>
  </si>
  <si>
    <t>30.231.12.1</t>
  </si>
  <si>
    <t>varic-dcs-lab-Mid-Tier-General-128</t>
  </si>
  <si>
    <t>30.231.128.0/24</t>
  </si>
  <si>
    <t>30.231.128.1</t>
  </si>
  <si>
    <t>30.231.129.0/24</t>
  </si>
  <si>
    <t>30.231.129.1</t>
  </si>
  <si>
    <t>varic-dcs-lab-general-print-13</t>
  </si>
  <si>
    <t>30.231.13.0/24</t>
  </si>
  <si>
    <t>30.231.13.1</t>
  </si>
  <si>
    <t>varic-dcs-lab-Mid-Tier-Server-WebSphere-130</t>
  </si>
  <si>
    <t>30.231.130.0/24</t>
  </si>
  <si>
    <t>30.231.130.1</t>
  </si>
  <si>
    <t>30.231.131.0/24</t>
  </si>
  <si>
    <t>30.231.131.1</t>
  </si>
  <si>
    <t>varic-dcs-lab-Mid-Tier-Server-DataPower-132</t>
  </si>
  <si>
    <t>30.231.132.0/24</t>
  </si>
  <si>
    <t>30.231.132.1</t>
  </si>
  <si>
    <t>30.231.133.0/24</t>
  </si>
  <si>
    <t>30.231.133.1</t>
  </si>
  <si>
    <t>varic-dcs-lab-Mid-Tier-Server-MQ-134</t>
  </si>
  <si>
    <t>30.231.134.0/24</t>
  </si>
  <si>
    <t>30.231.134.1</t>
  </si>
  <si>
    <t>varic-dcs-lab-Mid-Tier-MiddleWare-Misc</t>
  </si>
  <si>
    <t>30.231.135.0/24</t>
  </si>
  <si>
    <t>30.231.135.1</t>
  </si>
  <si>
    <t>varic-dcs-lab-genesys-138</t>
  </si>
  <si>
    <t>30.231.138.0/24</t>
  </si>
  <si>
    <t>30.231.138.1</t>
  </si>
  <si>
    <t>varic-dcs-lab-general-misc-14</t>
  </si>
  <si>
    <t>30.231.14.0/24</t>
  </si>
  <si>
    <t>30.231.14.1</t>
  </si>
  <si>
    <t>30.231.148.0/24</t>
  </si>
  <si>
    <t>30.231.148.1</t>
  </si>
  <si>
    <t>30.231.15.0/24</t>
  </si>
  <si>
    <t>30.231.15.1</t>
  </si>
  <si>
    <t>30.231.150.0/24</t>
  </si>
  <si>
    <t>30.231.150.1</t>
  </si>
  <si>
    <t>30.231.151.0/24</t>
  </si>
  <si>
    <t>30.231.151.1</t>
  </si>
  <si>
    <t>30.231.152.0/24</t>
  </si>
  <si>
    <t>30.231.152.1</t>
  </si>
  <si>
    <t>30.231.155.0/24</t>
  </si>
  <si>
    <t>30.231.155.1</t>
  </si>
  <si>
    <t>30.231.156.0/24</t>
  </si>
  <si>
    <t>30.231.156.1</t>
  </si>
  <si>
    <t>varic-dcs-lab-web-16</t>
  </si>
  <si>
    <t>30.231.16.0/24</t>
  </si>
  <si>
    <t>30.231.16.1</t>
  </si>
  <si>
    <t>varic-dcs-lab-BackEnd / Server / Database / Hadoop</t>
  </si>
  <si>
    <t>30.231.160.0/22</t>
  </si>
  <si>
    <t>30.231.160.1</t>
  </si>
  <si>
    <t>varic-dcs-lab-BackEnd / Server / Database / Hadoop_Prod1</t>
  </si>
  <si>
    <t>30.231.164.0/22</t>
  </si>
  <si>
    <t>30.231.164.1</t>
  </si>
  <si>
    <t>varic-dcs-lab-BackEnd / Server / Database / Hadoop_Prod3</t>
  </si>
  <si>
    <t>30.231.168.0/22</t>
  </si>
  <si>
    <t>30.231.168.1</t>
  </si>
  <si>
    <t>varic-dcs-lab-web-17</t>
  </si>
  <si>
    <t>30.231.17.0/24</t>
  </si>
  <si>
    <t>30.231.17.1</t>
  </si>
  <si>
    <t>varic-dcs-lab-BackEnd / Server / Database / Hadoop_Disc</t>
  </si>
  <si>
    <t>30.231.172.0/22</t>
  </si>
  <si>
    <t>30.231.172.1</t>
  </si>
  <si>
    <t>varic-dcs-lab-web-18</t>
  </si>
  <si>
    <t>30.231.18.0/24</t>
  </si>
  <si>
    <t>30.231.18.1</t>
  </si>
  <si>
    <t>varic-dcs-lab-web-19</t>
  </si>
  <si>
    <t>30.231.19.0/24</t>
  </si>
  <si>
    <t>30.231.19.1</t>
  </si>
  <si>
    <t>varic-dcs-lab-database-general-192</t>
  </si>
  <si>
    <t>30.231.192.0/24</t>
  </si>
  <si>
    <t>30.231.192.1</t>
  </si>
  <si>
    <t>varic-dcs-lab-database-general-monitor-193</t>
  </si>
  <si>
    <t>30.231.193.0/24</t>
  </si>
  <si>
    <t>30.231.193.1</t>
  </si>
  <si>
    <t>varic-dcs-lab-database-misc-194</t>
  </si>
  <si>
    <t>30.231.194.0/24</t>
  </si>
  <si>
    <t>30.231.194.1</t>
  </si>
  <si>
    <t>varic-dcs-lab-database-misc-monitor-195</t>
  </si>
  <si>
    <t>30.231.195.0/24</t>
  </si>
  <si>
    <t>30.231.195.1</t>
  </si>
  <si>
    <t>varic-dcs-lab-database-MS_SQL-196</t>
  </si>
  <si>
    <t>30.231.196.0/24</t>
  </si>
  <si>
    <t>30.231.196.1</t>
  </si>
  <si>
    <t>varic-dcs-lab-database-MS_SQL-197</t>
  </si>
  <si>
    <t>30.231.197.0/24</t>
  </si>
  <si>
    <t>30.231.197.1</t>
  </si>
  <si>
    <t>varic-dcs-lab-database-MS_SQL-199</t>
  </si>
  <si>
    <t>30.231.199.0/24</t>
  </si>
  <si>
    <t>30.231.199.1</t>
  </si>
  <si>
    <t>varic-dcs-lab-iis-2</t>
  </si>
  <si>
    <t>30.231.2.0/24</t>
  </si>
  <si>
    <t>30.231.2.1</t>
  </si>
  <si>
    <t>varic-dcs-lab-database-Oracle-200</t>
  </si>
  <si>
    <t>30.231.200.0/24</t>
  </si>
  <si>
    <t>30.231.200.1</t>
  </si>
  <si>
    <t>varic-dcs-lab-database-Oracle-201</t>
  </si>
  <si>
    <t>30.231.201.0/24</t>
  </si>
  <si>
    <t>30.231.201.1</t>
  </si>
  <si>
    <t>varic-dcs-lab-database-Oracle-203</t>
  </si>
  <si>
    <t>30.231.203.0/24</t>
  </si>
  <si>
    <t>30.231.203.1</t>
  </si>
  <si>
    <t>varic-dcs-lab-database-DB2-204</t>
  </si>
  <si>
    <t>30.231.204.0/24</t>
  </si>
  <si>
    <t>30.231.204.1</t>
  </si>
  <si>
    <t>varic-dcs-lab-database-DB2-205</t>
  </si>
  <si>
    <t>30.231.205.0/24</t>
  </si>
  <si>
    <t>30.231.205.1</t>
  </si>
  <si>
    <t>varic-dcs-lab-database-DB2-207</t>
  </si>
  <si>
    <t>30.231.207.0/24</t>
  </si>
  <si>
    <t>30.231.207.1</t>
  </si>
  <si>
    <t>varic-dcs-lab-database-Sybase-208</t>
  </si>
  <si>
    <t>30.231.208.0/24</t>
  </si>
  <si>
    <t>30.231.208.1</t>
  </si>
  <si>
    <t>30.231.21.0/24</t>
  </si>
  <si>
    <t>30.231.21.1</t>
  </si>
  <si>
    <t>varic-dcs-lab-database-Sybase-211</t>
  </si>
  <si>
    <t>30.231.211.0/24</t>
  </si>
  <si>
    <t>30.231.211.1</t>
  </si>
  <si>
    <t>varic-dcs-lab-database-Teradata-212</t>
  </si>
  <si>
    <t>30.231.212.0/24</t>
  </si>
  <si>
    <t>30.231.212.1</t>
  </si>
  <si>
    <t>varic-dcs-lab-database-Teradata-213</t>
  </si>
  <si>
    <t>30.231.213.0/24</t>
  </si>
  <si>
    <t>30.231.213.1</t>
  </si>
  <si>
    <t>varic-dcs-lab-database-Teradata-215</t>
  </si>
  <si>
    <t>30.231.215.0/24</t>
  </si>
  <si>
    <t>30.231.215.1</t>
  </si>
  <si>
    <t>varic-dcs-lab-database-Netezza_Pure_Data-216</t>
  </si>
  <si>
    <t>30.231.216.0/24</t>
  </si>
  <si>
    <t>30.231.216.1</t>
  </si>
  <si>
    <t>varic-dcs-lab-database-Netezza_Pure_Data-219</t>
  </si>
  <si>
    <t>30.231.219.0/24</t>
  </si>
  <si>
    <t>30.231.219.1</t>
  </si>
  <si>
    <t>30.231.220.0/24</t>
  </si>
  <si>
    <t>30.231.220.1</t>
  </si>
  <si>
    <t>varic-dcs-lab-database-Hadoop-223</t>
  </si>
  <si>
    <t>30.231.223.0/24</t>
  </si>
  <si>
    <t>30.231.223.1</t>
  </si>
  <si>
    <t>varic-dcs-non-prod-tsm</t>
  </si>
  <si>
    <t>30.231.224.0/21</t>
  </si>
  <si>
    <t>30.231.224.1</t>
  </si>
  <si>
    <t>30.231.24.0/24</t>
  </si>
  <si>
    <t>30.231.24.1</t>
  </si>
  <si>
    <t>varic-dcs-lab-storage-anti-virus-242</t>
  </si>
  <si>
    <t>30.231.242.0/24</t>
  </si>
  <si>
    <t>30.231.242.1</t>
  </si>
  <si>
    <t>varic-dcs-non-prod-Backend-Server-NAS-General</t>
  </si>
  <si>
    <t>30.231.243.0/24</t>
  </si>
  <si>
    <t>30.231.243.1</t>
  </si>
  <si>
    <t>30.231.25.0/24</t>
  </si>
  <si>
    <t>30.231.25.1</t>
  </si>
  <si>
    <t>30.231.28.0/24</t>
  </si>
  <si>
    <t>30.231.28.1</t>
  </si>
  <si>
    <t>varic-dcs-lab-ihs-3</t>
  </si>
  <si>
    <t>30.231.3.0/24</t>
  </si>
  <si>
    <t>30.231.3.1</t>
  </si>
  <si>
    <t>30.231.32.0/24</t>
  </si>
  <si>
    <t>30.231.32.1</t>
  </si>
  <si>
    <t>varic-dcs-lab-web-misc-0</t>
  </si>
  <si>
    <t>30.231.6.0/24</t>
  </si>
  <si>
    <t>30.231.6.1</t>
  </si>
  <si>
    <t>30.231.60.0/24</t>
  </si>
  <si>
    <t>30.231.60.1</t>
  </si>
  <si>
    <t>varic-dcs-lab-IPNA</t>
  </si>
  <si>
    <t>30.231.62.0/24</t>
  </si>
  <si>
    <t>30.231.62.1</t>
  </si>
  <si>
    <t>30.231.64.0/23</t>
  </si>
  <si>
    <t>30.231.64.1</t>
  </si>
  <si>
    <t>30.231.66.0/23</t>
  </si>
  <si>
    <t>30.231.66.1</t>
  </si>
  <si>
    <t>varic-dcs-lab-general-file-8</t>
  </si>
  <si>
    <t>30.231.8.0/24</t>
  </si>
  <si>
    <t>30.231.8.1</t>
  </si>
  <si>
    <t>varic-dcs-lab-general-file-9</t>
  </si>
  <si>
    <t>30.231.9.0/24</t>
  </si>
  <si>
    <t>30.231.9.1</t>
  </si>
  <si>
    <t>BackEnd / Server / NAS /GBD</t>
  </si>
  <si>
    <t>30.231.96.0/22</t>
  </si>
  <si>
    <t>30.231.96.1</t>
  </si>
  <si>
    <t>mostl-che-iis-0</t>
  </si>
  <si>
    <t>30.232.0.0/24</t>
  </si>
  <si>
    <t>30.232.0.1</t>
  </si>
  <si>
    <t>mostl-che-iis-1</t>
  </si>
  <si>
    <t>30.232.1.0/24</t>
  </si>
  <si>
    <t>30.232.1.1</t>
  </si>
  <si>
    <t>30.232.100.0/22</t>
  </si>
  <si>
    <t>30.232.100.1</t>
  </si>
  <si>
    <t>30.232.108.0/22</t>
  </si>
  <si>
    <t>30.232.108.1</t>
  </si>
  <si>
    <t>30.232.112.0/24</t>
  </si>
  <si>
    <t>30.232.112.1</t>
  </si>
  <si>
    <t>30.232.113.0/24</t>
  </si>
  <si>
    <t>30.232.113.1</t>
  </si>
  <si>
    <t>30.232.114.0/24</t>
  </si>
  <si>
    <t>30.232.114.1</t>
  </si>
  <si>
    <t>30.232.115.0/24</t>
  </si>
  <si>
    <t>30.232.115.1</t>
  </si>
  <si>
    <t>mostl-che-general-mail-12</t>
  </si>
  <si>
    <t>30.232.12.0/24</t>
  </si>
  <si>
    <t>30.232.12.1</t>
  </si>
  <si>
    <t>mostl-che-Mid-Tier-General-128</t>
  </si>
  <si>
    <t>30.232.128.0/24</t>
  </si>
  <si>
    <t>30.232.128.1</t>
  </si>
  <si>
    <t>mostl-che-general-print-13</t>
  </si>
  <si>
    <t>30.232.13.0/24</t>
  </si>
  <si>
    <t>30.232.13.1</t>
  </si>
  <si>
    <t>mostl-che-Mid-Tier-Server-WebSphere-130</t>
  </si>
  <si>
    <t>30.232.130.0/24</t>
  </si>
  <si>
    <t>30.232.130.1</t>
  </si>
  <si>
    <t>mostl-che-Mid-Tier-Server-DataPower-132</t>
  </si>
  <si>
    <t>30.232.132.0/24</t>
  </si>
  <si>
    <t>30.232.132.1</t>
  </si>
  <si>
    <t>mostl-che-Mid-Tier / Server / General / PCI</t>
  </si>
  <si>
    <t>30.232.133.0/24</t>
  </si>
  <si>
    <t>30.232.133.1</t>
  </si>
  <si>
    <t>mostl-che-Mid-Tier-Server-MQ-134</t>
  </si>
  <si>
    <t>30.232.134.0/24</t>
  </si>
  <si>
    <t>30.232.134.1</t>
  </si>
  <si>
    <t>mostl-che-Mid-Tier-MiddleWare-Misc</t>
  </si>
  <si>
    <t>30.232.135.0/24</t>
  </si>
  <si>
    <t>30.232.135.1</t>
  </si>
  <si>
    <t>mostl-che-BackEnd / Storage / vSAN / General</t>
  </si>
  <si>
    <t>30.232.136.0/24</t>
  </si>
  <si>
    <t>30.232.136.1</t>
  </si>
  <si>
    <t>mostl-che-BackEnd / Storage / vSAN / Tier0</t>
  </si>
  <si>
    <t>30.232.137.0/24</t>
  </si>
  <si>
    <t>30.232.137.1</t>
  </si>
  <si>
    <t>mostl-che-BackEnd / Storage / vSAN / DMZ</t>
  </si>
  <si>
    <t>30.232.138.0/24</t>
  </si>
  <si>
    <t>30.232.138.1</t>
  </si>
  <si>
    <t>mostl-che-general-misc-14</t>
  </si>
  <si>
    <t>30.232.14.0/24</t>
  </si>
  <si>
    <t>30.232.14.1</t>
  </si>
  <si>
    <t>30.232.148.0/24</t>
  </si>
  <si>
    <t>30.232.148.1</t>
  </si>
  <si>
    <t>30.232.150.0/24</t>
  </si>
  <si>
    <t>30.232.150.1</t>
  </si>
  <si>
    <t>30.232.151.0/24</t>
  </si>
  <si>
    <t>30.232.151.1</t>
  </si>
  <si>
    <t>30.232.152.0/24</t>
  </si>
  <si>
    <t>30.232.152.1</t>
  </si>
  <si>
    <t>30.232.156.0/24</t>
  </si>
  <si>
    <t>30.232.156.1</t>
  </si>
  <si>
    <t>mostl-che-web-16</t>
  </si>
  <si>
    <t>30.232.16.0/24</t>
  </si>
  <si>
    <t>30.232.16.1</t>
  </si>
  <si>
    <t>mostl-che-BackEnd / Server / Database / Hadoop</t>
  </si>
  <si>
    <t>30.232.160.0/22</t>
  </si>
  <si>
    <t>30.232.160.1</t>
  </si>
  <si>
    <t>mostl-che-BackEnd / Server / Database / Hadoop_Prod1</t>
  </si>
  <si>
    <t>30.232.164.0/22</t>
  </si>
  <si>
    <t>30.232.164.1</t>
  </si>
  <si>
    <t>mostl-che-BackEnd / Server / Database / Hadoop_Prod3</t>
  </si>
  <si>
    <t>30.232.168.0/22</t>
  </si>
  <si>
    <t>30.232.168.1</t>
  </si>
  <si>
    <t>mostl-che-web-17</t>
  </si>
  <si>
    <t>30.232.17.0/24</t>
  </si>
  <si>
    <t>30.232.17.1</t>
  </si>
  <si>
    <t>mostl-che-BackEnd / Server / Database / Hadoop_Disc</t>
  </si>
  <si>
    <t>30.232.172.0/22</t>
  </si>
  <si>
    <t>30.232.172.1</t>
  </si>
  <si>
    <t>mostl-che-web-18</t>
  </si>
  <si>
    <t>30.232.18.0/24</t>
  </si>
  <si>
    <t>30.232.18.1</t>
  </si>
  <si>
    <t>mostl-che-web-19</t>
  </si>
  <si>
    <t>30.232.19.0/24</t>
  </si>
  <si>
    <t>30.232.19.1</t>
  </si>
  <si>
    <t>mostl-che-prod-Backend-Server-Database-General</t>
  </si>
  <si>
    <t>30.232.192.0/24</t>
  </si>
  <si>
    <t>30.232.192.1</t>
  </si>
  <si>
    <t>mostl-che-database-general-monitor-193</t>
  </si>
  <si>
    <t>30.232.193.0/24</t>
  </si>
  <si>
    <t>30.232.193.1</t>
  </si>
  <si>
    <t>mostl-che-database-misc-194</t>
  </si>
  <si>
    <t>30.232.194.0/24</t>
  </si>
  <si>
    <t>30.232.194.1</t>
  </si>
  <si>
    <t>mostl-che-database-misc-monitor-195</t>
  </si>
  <si>
    <t>30.232.195.0/24</t>
  </si>
  <si>
    <t>30.232.195.1</t>
  </si>
  <si>
    <t>mostl-che-prod-Backend-Server-Database-MS_SQL</t>
  </si>
  <si>
    <t>30.232.196.0/24</t>
  </si>
  <si>
    <t>30.232.196.1</t>
  </si>
  <si>
    <t>mostl-che-database-MS_SQL-199</t>
  </si>
  <si>
    <t>30.232.199.0/24</t>
  </si>
  <si>
    <t>30.232.199.1</t>
  </si>
  <si>
    <t>mostl-che-iis-2</t>
  </si>
  <si>
    <t>30.232.2.0/24</t>
  </si>
  <si>
    <t>30.232.2.1</t>
  </si>
  <si>
    <t>mostl-che-ad-20</t>
  </si>
  <si>
    <t>30.232.20.0/24</t>
  </si>
  <si>
    <t>30.232.20.1</t>
  </si>
  <si>
    <t>mostl-che-prod-Backend-Server-Database-Oracle</t>
  </si>
  <si>
    <t>30.232.200.0/24</t>
  </si>
  <si>
    <t>30.232.200.1</t>
  </si>
  <si>
    <t>mostl-che-database-Oracle-203</t>
  </si>
  <si>
    <t>30.232.203.0/24</t>
  </si>
  <si>
    <t>30.232.203.1</t>
  </si>
  <si>
    <t>mostl-che-prod-Backend-Server-Database-DB2</t>
  </si>
  <si>
    <t>30.232.204.0/24</t>
  </si>
  <si>
    <t>30.232.204.1</t>
  </si>
  <si>
    <t>mostl-che-database-DB2-207</t>
  </si>
  <si>
    <t>30.232.207.0/24</t>
  </si>
  <si>
    <t>30.232.207.1</t>
  </si>
  <si>
    <t>mostl-che-prod-Backend-Server-Database-Sybase</t>
  </si>
  <si>
    <t>30.232.208.0/24</t>
  </si>
  <si>
    <t>30.232.208.1</t>
  </si>
  <si>
    <t>mostl-che-FrontEnd / Internal / Security / DomainController-Support</t>
  </si>
  <si>
    <t>30.232.21.0/24</t>
  </si>
  <si>
    <t>30.232.21.1</t>
  </si>
  <si>
    <t>mostl-che-database-Sybase-211</t>
  </si>
  <si>
    <t>30.232.211.0/24</t>
  </si>
  <si>
    <t>30.232.211.1</t>
  </si>
  <si>
    <t>mostl-che-prod-Backend-Server-Database-Teradata</t>
  </si>
  <si>
    <t>30.232.212.0/24</t>
  </si>
  <si>
    <t>30.232.212.1</t>
  </si>
  <si>
    <t>mostl-che-database-Teradata-215</t>
  </si>
  <si>
    <t>30.232.215.0/24</t>
  </si>
  <si>
    <t>30.232.215.1</t>
  </si>
  <si>
    <t>mostl-che-prod-Backend-Server-Database-Netezza_Pure_Data</t>
  </si>
  <si>
    <t>30.232.216.0/24</t>
  </si>
  <si>
    <t>30.232.216.1</t>
  </si>
  <si>
    <t>mostl-che-database-Netezza_Pure_Data-219</t>
  </si>
  <si>
    <t>30.232.219.0/24</t>
  </si>
  <si>
    <t>30.232.219.1</t>
  </si>
  <si>
    <t>30.232.22.0/24</t>
  </si>
  <si>
    <t>30.232.22.1</t>
  </si>
  <si>
    <t>mostl-che-database-Hadoop-223</t>
  </si>
  <si>
    <t>30.232.223.0/24</t>
  </si>
  <si>
    <t>30.232.223.1</t>
  </si>
  <si>
    <t>mostl-che-redforest-23</t>
  </si>
  <si>
    <t>30.232.23.0/24</t>
  </si>
  <si>
    <t>30.232.23.1</t>
  </si>
  <si>
    <t>30.232.232.0/22</t>
  </si>
  <si>
    <t>30.232.232.1</t>
  </si>
  <si>
    <t>30.232.237.0/24</t>
  </si>
  <si>
    <t>30.232.237.1</t>
  </si>
  <si>
    <t>30.232.238.0/24</t>
  </si>
  <si>
    <t>30.232.238.1</t>
  </si>
  <si>
    <t>30.232.24.0/24</t>
  </si>
  <si>
    <t>30.232.24.1</t>
  </si>
  <si>
    <t>mostl-che-prod-Backend-Server-NAS-AV</t>
  </si>
  <si>
    <t>30.232.242.0/24</t>
  </si>
  <si>
    <t>30.232.242.1</t>
  </si>
  <si>
    <t>mostl-che-prod-Backend-Server-NAS-General</t>
  </si>
  <si>
    <t>30.232.243.0/24</t>
  </si>
  <si>
    <t>30.232.243.1</t>
  </si>
  <si>
    <t>30.232.248.0/24</t>
  </si>
  <si>
    <t>30.232.248.1</t>
  </si>
  <si>
    <t>30.232.25.0/24</t>
  </si>
  <si>
    <t>30.232.25.1</t>
  </si>
  <si>
    <t>30.232.28.0/24</t>
  </si>
  <si>
    <t>30.232.28.1</t>
  </si>
  <si>
    <t>mostl-che-ihs-3</t>
  </si>
  <si>
    <t>30.232.3.0/24</t>
  </si>
  <si>
    <t>30.232.3.1</t>
  </si>
  <si>
    <t>mostl-che / networkseg / anthem / video / cache</t>
  </si>
  <si>
    <t>30.232.30.0/24</t>
  </si>
  <si>
    <t>30.232.30.1</t>
  </si>
  <si>
    <t>30.232.32.0/24</t>
  </si>
  <si>
    <t>30.232.32.1</t>
  </si>
  <si>
    <t>30.232.40.0/24</t>
  </si>
  <si>
    <t>30.232.40.1</t>
  </si>
  <si>
    <t>mostl-che-web-misc-0</t>
  </si>
  <si>
    <t>30.232.6.0/24</t>
  </si>
  <si>
    <t>30.232.6.1</t>
  </si>
  <si>
    <t>30.232.60.0/24</t>
  </si>
  <si>
    <t>30.232.60.1</t>
  </si>
  <si>
    <t>mostl-che-IPNA</t>
  </si>
  <si>
    <t>30.232.62.0/24</t>
  </si>
  <si>
    <t>30.232.62.1</t>
  </si>
  <si>
    <t>30.232.64.0/23</t>
  </si>
  <si>
    <t>30.232.64.1</t>
  </si>
  <si>
    <t>30.232.66.0/23</t>
  </si>
  <si>
    <t>30.232.66.1</t>
  </si>
  <si>
    <t>mostl-che-general-file-8</t>
  </si>
  <si>
    <t>30.232.8.0/24</t>
  </si>
  <si>
    <t>30.232.8.1</t>
  </si>
  <si>
    <t>mostl-che-general-file-9</t>
  </si>
  <si>
    <t>30.232.9.0/24</t>
  </si>
  <si>
    <t>30.232.9.1</t>
  </si>
  <si>
    <t>30.232.96.0/22</t>
  </si>
  <si>
    <t>30.232.96.1</t>
  </si>
  <si>
    <t>vahar-mai-lab - FrontEnd / Egress / Telecom / QOS</t>
  </si>
  <si>
    <t>30.234.138.0/24</t>
  </si>
  <si>
    <t>30.234.138.1</t>
  </si>
  <si>
    <t>30.234.232.0/22</t>
  </si>
  <si>
    <t>30.234.232.1</t>
  </si>
  <si>
    <t>30.234.237.0/26</t>
  </si>
  <si>
    <t>30.234.237.1</t>
  </si>
  <si>
    <t>30.234.237.128/26</t>
  </si>
  <si>
    <t>30.234.237.129</t>
  </si>
  <si>
    <t>30.234.238.0/26</t>
  </si>
  <si>
    <t>30.234.238.1</t>
  </si>
  <si>
    <t>30.234.239.128/26</t>
  </si>
  <si>
    <t>30.234.239.129</t>
  </si>
  <si>
    <t>30.234.239.192/26</t>
  </si>
  <si>
    <t>30.234.239.193</t>
  </si>
  <si>
    <t>30.234.240.0/24</t>
  </si>
  <si>
    <t>30.234.240.1</t>
  </si>
  <si>
    <t>30.234.241.0/24</t>
  </si>
  <si>
    <t>30.234.241.1</t>
  </si>
  <si>
    <t>vavab-ame / networkseg / anthem / backup / general</t>
  </si>
  <si>
    <t>30.234.244.0/24</t>
  </si>
  <si>
    <t>30.234.244.1</t>
  </si>
  <si>
    <t>vavab-ame / networkseg / anthem / replication / backup</t>
  </si>
  <si>
    <t>30.234.245.0/24</t>
  </si>
  <si>
    <t>30.234.245.1</t>
  </si>
  <si>
    <t>30.234.28.0/24</t>
  </si>
  <si>
    <t>30.234.28.1</t>
  </si>
  <si>
    <t>30.234.64.0/23</t>
  </si>
  <si>
    <t>30.234.64.1</t>
  </si>
  <si>
    <t>30.234.66.0/23</t>
  </si>
  <si>
    <t>30.234.66.1</t>
  </si>
  <si>
    <t>vahar-mai-iis-0</t>
  </si>
  <si>
    <t>30.236.0.0/24</t>
  </si>
  <si>
    <t>30.236.0.1</t>
  </si>
  <si>
    <t>vahar-mai-iis-1</t>
  </si>
  <si>
    <t>30.236.1.0/24</t>
  </si>
  <si>
    <t>30.236.1.1</t>
  </si>
  <si>
    <t>30.236.100.0/22</t>
  </si>
  <si>
    <t>30.236.100.1</t>
  </si>
  <si>
    <t>30.236.108.0/22</t>
  </si>
  <si>
    <t>30.236.108.1</t>
  </si>
  <si>
    <t>30.236.112.0/24</t>
  </si>
  <si>
    <t>30.236.112.1</t>
  </si>
  <si>
    <t>30.236.113.0/24</t>
  </si>
  <si>
    <t>30.236.113.1</t>
  </si>
  <si>
    <t>30.236.114.0/24</t>
  </si>
  <si>
    <t>30.236.114.1</t>
  </si>
  <si>
    <t>30.236.115.0/24</t>
  </si>
  <si>
    <t>30.236.115.1</t>
  </si>
  <si>
    <t>vahar-mai-general-mail-12</t>
  </si>
  <si>
    <t>30.236.12.0/24</t>
  </si>
  <si>
    <t>30.236.12.1</t>
  </si>
  <si>
    <t>vahar-mai-Mid-Tier-General-128</t>
  </si>
  <si>
    <t>30.236.128.0/24</t>
  </si>
  <si>
    <t>30.236.128.1</t>
  </si>
  <si>
    <t>vahar-mai-general-print-13</t>
  </si>
  <si>
    <t>30.236.13.0/24</t>
  </si>
  <si>
    <t>30.236.13.1</t>
  </si>
  <si>
    <t>vahar-mai-Mid-Tier-Server-WebSphere-130</t>
  </si>
  <si>
    <t>30.236.130.0/24</t>
  </si>
  <si>
    <t>30.236.130.1</t>
  </si>
  <si>
    <t>vahar-mai-Mid-Tier-Server-DataPower-132</t>
  </si>
  <si>
    <t>30.236.132.0/24</t>
  </si>
  <si>
    <t>30.236.132.1</t>
  </si>
  <si>
    <t>vahar-mai-Mid-Tier / Server / General / PCI</t>
  </si>
  <si>
    <t>30.236.133.0/24</t>
  </si>
  <si>
    <t>30.236.133.1</t>
  </si>
  <si>
    <t>vahar-mai-Mid-Tier-Server-MQ-134</t>
  </si>
  <si>
    <t>30.236.134.0/24</t>
  </si>
  <si>
    <t>30.236.134.1</t>
  </si>
  <si>
    <t>vahar-mai-Mid-Tier-MiddleWare-Misc</t>
  </si>
  <si>
    <t>30.236.135.0/24</t>
  </si>
  <si>
    <t>30.236.135.1</t>
  </si>
  <si>
    <t>vahar-mai-BackEnd / Storage / vSAN / General</t>
  </si>
  <si>
    <t>30.236.136.0/24</t>
  </si>
  <si>
    <t>30.236.136.1</t>
  </si>
  <si>
    <t>vahar-mai-BackEnd / Storage / vSAN / Tier0</t>
  </si>
  <si>
    <t>30.236.137.0/24</t>
  </si>
  <si>
    <t>30.236.137.1</t>
  </si>
  <si>
    <t>vahar-mai-Backend / Storage / vSAN / DMZ</t>
  </si>
  <si>
    <t>30.236.138.0/24</t>
  </si>
  <si>
    <t>30.236.138.1</t>
  </si>
  <si>
    <t>30.236.139.0/24</t>
  </si>
  <si>
    <t>30.236.139.1</t>
  </si>
  <si>
    <t>vahar-mai-general-misc-14</t>
  </si>
  <si>
    <t>30.236.14.0/24</t>
  </si>
  <si>
    <t>30.236.14.1</t>
  </si>
  <si>
    <t>30.236.148.0/24</t>
  </si>
  <si>
    <t>30.236.148.1</t>
  </si>
  <si>
    <t>30.236.150.0/24</t>
  </si>
  <si>
    <t>30.236.150.1</t>
  </si>
  <si>
    <t>30.236.151.0/24</t>
  </si>
  <si>
    <t>30.236.151.1</t>
  </si>
  <si>
    <t>30.236.152.0/24</t>
  </si>
  <si>
    <t>30.236.152.1</t>
  </si>
  <si>
    <t>30.236.156.0/24</t>
  </si>
  <si>
    <t>30.236.156.1</t>
  </si>
  <si>
    <t>vahar-mai-web-16</t>
  </si>
  <si>
    <t>30.236.16.0/24</t>
  </si>
  <si>
    <t>30.236.16.1</t>
  </si>
  <si>
    <t>vahar-mai-BackEnd / Server / Database / Hadoop</t>
  </si>
  <si>
    <t>30.236.160.0/22</t>
  </si>
  <si>
    <t>30.236.160.1</t>
  </si>
  <si>
    <t>vahar-mai-BackEnd / Server / Database / Hadoop_Prod1</t>
  </si>
  <si>
    <t>30.236.164.0/22</t>
  </si>
  <si>
    <t>30.236.164.1</t>
  </si>
  <si>
    <t>vahar-mai-BackEnd / Server / Database / Hadoop_Prod3</t>
  </si>
  <si>
    <t>30.236.168.0/22</t>
  </si>
  <si>
    <t>30.236.168.1</t>
  </si>
  <si>
    <t>vahar-mai-web-17</t>
  </si>
  <si>
    <t>30.236.17.0/24</t>
  </si>
  <si>
    <t>30.236.17.1</t>
  </si>
  <si>
    <t>vahar-mai-BackEnd / Server / Database / Hadoop_Disc</t>
  </si>
  <si>
    <t>30.236.172.0/22</t>
  </si>
  <si>
    <t>30.236.172.1</t>
  </si>
  <si>
    <t>vahar-mai-web-18</t>
  </si>
  <si>
    <t>30.236.18.0/24</t>
  </si>
  <si>
    <t>30.236.18.1</t>
  </si>
  <si>
    <t>vahar-mai-web-19</t>
  </si>
  <si>
    <t>30.236.19.0/24</t>
  </si>
  <si>
    <t>30.236.19.1</t>
  </si>
  <si>
    <t>vahar-mai- BackEnd / Server / Database / Misc</t>
  </si>
  <si>
    <t>30.236.192.0/24</t>
  </si>
  <si>
    <t>30.236.192.1</t>
  </si>
  <si>
    <t>vahar-mai-database-general-monitor-193</t>
  </si>
  <si>
    <t>30.236.193.0/24</t>
  </si>
  <si>
    <t>30.236.193.1</t>
  </si>
  <si>
    <t>vahar-mai-database-misc-194</t>
  </si>
  <si>
    <t>30.236.194.0/24</t>
  </si>
  <si>
    <t>30.236.194.1</t>
  </si>
  <si>
    <t>vahar-mai-database-misc-monitor-195</t>
  </si>
  <si>
    <t>30.236.195.0/24</t>
  </si>
  <si>
    <t>30.236.195.1</t>
  </si>
  <si>
    <t>vahar-mai - BackEnd / Server / Database / MS_SQL</t>
  </si>
  <si>
    <t>30.236.196.0/24</t>
  </si>
  <si>
    <t>30.236.196.1</t>
  </si>
  <si>
    <t>vahar-mai-database-MS_SQL-199</t>
  </si>
  <si>
    <t>30.236.199.0/24</t>
  </si>
  <si>
    <t>30.236.199.1</t>
  </si>
  <si>
    <t>vahar-mai-iis-2</t>
  </si>
  <si>
    <t>30.236.2.0/24</t>
  </si>
  <si>
    <t>30.236.2.1</t>
  </si>
  <si>
    <t>vahar-mai - BackEnd / Server / Database / Oracle</t>
  </si>
  <si>
    <t>30.236.200.0/24</t>
  </si>
  <si>
    <t>30.236.200.1</t>
  </si>
  <si>
    <t>vahar-mai-database-Oracle-203</t>
  </si>
  <si>
    <t>30.236.203.0/24</t>
  </si>
  <si>
    <t>30.236.203.1</t>
  </si>
  <si>
    <t>vahar-mai - BackEnd / Server / Database / DB2</t>
  </si>
  <si>
    <t>30.236.204.0/24</t>
  </si>
  <si>
    <t>30.236.204.1</t>
  </si>
  <si>
    <t>vahar-mai-database-DB2-207</t>
  </si>
  <si>
    <t>30.236.207.0/24</t>
  </si>
  <si>
    <t>30.236.207.1</t>
  </si>
  <si>
    <t>vahar-mai - BackEnd / Server / Database / Sybase</t>
  </si>
  <si>
    <t>30.236.208.0/24</t>
  </si>
  <si>
    <t>30.236.208.1</t>
  </si>
  <si>
    <t>vahar-mai-FrontEnd / Internal / Security / DomainController-Support</t>
  </si>
  <si>
    <t>30.236.21.0/24</t>
  </si>
  <si>
    <t>30.236.21.1</t>
  </si>
  <si>
    <t>vahar-mai-database-Sybase-211</t>
  </si>
  <si>
    <t>30.236.211.0/24</t>
  </si>
  <si>
    <t>30.236.211.1</t>
  </si>
  <si>
    <t>vahar-mai - BackEnd / Server / Database / Teradata</t>
  </si>
  <si>
    <t>30.236.212.0/24</t>
  </si>
  <si>
    <t>30.236.212.1</t>
  </si>
  <si>
    <t>vahar-mai-database-Teradata-215</t>
  </si>
  <si>
    <t>30.236.215.0/24</t>
  </si>
  <si>
    <t>30.236.215.1</t>
  </si>
  <si>
    <t>vahar-mai - BackEnd / Server / Database / Netezza_Pure_Data</t>
  </si>
  <si>
    <t>30.236.216.0/24</t>
  </si>
  <si>
    <t>30.236.216.1</t>
  </si>
  <si>
    <t>vahar-mai-database-Netezza_Pure_Data-219</t>
  </si>
  <si>
    <t>30.236.219.0/24</t>
  </si>
  <si>
    <t>30.236.219.1</t>
  </si>
  <si>
    <t>30.236.22.0/24</t>
  </si>
  <si>
    <t>30.236.22.1</t>
  </si>
  <si>
    <t>vahar-mai-database-Hadoop-223</t>
  </si>
  <si>
    <t>30.236.223.0/24</t>
  </si>
  <si>
    <t>30.236.223.1</t>
  </si>
  <si>
    <t>vahar-mai-redforest-23</t>
  </si>
  <si>
    <t>30.236.23.0/24</t>
  </si>
  <si>
    <t>30.236.23.1</t>
  </si>
  <si>
    <t>30.236.232.0/22</t>
  </si>
  <si>
    <t>30.236.232.1</t>
  </si>
  <si>
    <t>30.236.24.0/24</t>
  </si>
  <si>
    <t>30.236.24.1</t>
  </si>
  <si>
    <t>vahar-mai-prod-Backend-Server-NAS-AV</t>
  </si>
  <si>
    <t>30.236.242.0/24</t>
  </si>
  <si>
    <t>30.236.242.1</t>
  </si>
  <si>
    <t>vahar-mai-prod-Backend-Server-NAS-General</t>
  </si>
  <si>
    <t>30.236.243.0/24</t>
  </si>
  <si>
    <t>30.236.243.1</t>
  </si>
  <si>
    <t>30.236.248.0/24</t>
  </si>
  <si>
    <t>30.236.248.1</t>
  </si>
  <si>
    <t>30.236.25.0/24</t>
  </si>
  <si>
    <t>30.236.25.1</t>
  </si>
  <si>
    <t>30.236.28.0/24</t>
  </si>
  <si>
    <t>30.236.28.1</t>
  </si>
  <si>
    <t>vahar-mai-ihs-3</t>
  </si>
  <si>
    <t>30.236.3.0/24</t>
  </si>
  <si>
    <t>30.236.3.1</t>
  </si>
  <si>
    <t>30.236.32.0/24</t>
  </si>
  <si>
    <t>30.236.32.1</t>
  </si>
  <si>
    <t>30.236.40.0/24</t>
  </si>
  <si>
    <t>30.236.40.1</t>
  </si>
  <si>
    <t>vahar-mai-web-misc-0</t>
  </si>
  <si>
    <t>30.236.6.0/24</t>
  </si>
  <si>
    <t>30.236.6.1</t>
  </si>
  <si>
    <t>30.236.60.0/24</t>
  </si>
  <si>
    <t>30.236.60.1</t>
  </si>
  <si>
    <t>vahar-mai-IPNA</t>
  </si>
  <si>
    <t>30.236.62.0/24</t>
  </si>
  <si>
    <t>30.236.62.1</t>
  </si>
  <si>
    <t>30.236.64.0/23</t>
  </si>
  <si>
    <t>30.236.64.1</t>
  </si>
  <si>
    <t>30.236.66.0/23</t>
  </si>
  <si>
    <t>30.236.66.1</t>
  </si>
  <si>
    <t>vahar-mai-general-file-8</t>
  </si>
  <si>
    <t>30.236.8.0/24</t>
  </si>
  <si>
    <t>30.236.8.1</t>
  </si>
  <si>
    <t>vahar-mai-general-file-9</t>
  </si>
  <si>
    <t>30.236.9.0/24</t>
  </si>
  <si>
    <t>30.236.9.1</t>
  </si>
  <si>
    <t>30.236.96.0/22</t>
  </si>
  <si>
    <t>30.236.96.1</t>
  </si>
  <si>
    <t>VIP - FrontEnd / Egress / Citrix / Application</t>
  </si>
  <si>
    <t>30.237.0.0/26</t>
  </si>
  <si>
    <t>30.237.0.1</t>
  </si>
  <si>
    <t>VIP - FrontEnd / Egress / Telecom / QOS</t>
  </si>
  <si>
    <t>30.237.0.128/26</t>
  </si>
  <si>
    <t>30.237.0.129</t>
  </si>
  <si>
    <t>VIP - FrontEnd / Egress / Telecom / IVRs</t>
  </si>
  <si>
    <t>30.237.0.192/26</t>
  </si>
  <si>
    <t>30.237.0.193</t>
  </si>
  <si>
    <t>VIP - FrontEnd / Egress / Citrix / Desktop</t>
  </si>
  <si>
    <t>30.237.0.64/26</t>
  </si>
  <si>
    <t>30.237.0.65</t>
  </si>
  <si>
    <t>VIP - FrontEnd / Egress / Telecom / PBX</t>
  </si>
  <si>
    <t>30.237.1.0/26</t>
  </si>
  <si>
    <t>30.237.1.1</t>
  </si>
  <si>
    <t>VIP - FrontEnd / Egress / General / Video</t>
  </si>
  <si>
    <t>30.237.1.64/26</t>
  </si>
  <si>
    <t>30.237.1.65</t>
  </si>
  <si>
    <t>VIP - Mid-Tier / Server / General / Misc</t>
  </si>
  <si>
    <t>30.237.10.0/26</t>
  </si>
  <si>
    <t>30.237.10.1</t>
  </si>
  <si>
    <t>VIP - MidTier-Server-General-PCI</t>
  </si>
  <si>
    <t>30.237.10.64/26</t>
  </si>
  <si>
    <t>30.237.10.65</t>
  </si>
  <si>
    <t>VIP - FrontEnd / Internal / Security / AD Controllers</t>
  </si>
  <si>
    <t>30.237.100.0/26</t>
  </si>
  <si>
    <t>30.237.100.1</t>
  </si>
  <si>
    <t>VIP - FrontEnd / Internal / Security / DomainController-Support</t>
  </si>
  <si>
    <t>30.237.100.128/26</t>
  </si>
  <si>
    <t>30.237.100.129</t>
  </si>
  <si>
    <t>VIP - FrontEnd / Internal / Security / Siteminder</t>
  </si>
  <si>
    <t>30.237.100.192/26</t>
  </si>
  <si>
    <t>30.237.100.193</t>
  </si>
  <si>
    <t>VIP - FrontEnd / Internal / Security / CyberArc</t>
  </si>
  <si>
    <t>30.237.100.64/26</t>
  </si>
  <si>
    <t>30.237.100.65</t>
  </si>
  <si>
    <t>VIP - FrontEnd / Internal / Security / Red Forest</t>
  </si>
  <si>
    <t>30.237.101.0/26</t>
  </si>
  <si>
    <t>30.237.101.1</t>
  </si>
  <si>
    <t>VIP - FrontEnd / Internal / PAAS / Misc</t>
  </si>
  <si>
    <t>30.237.101.128/26</t>
  </si>
  <si>
    <t>30.237.101.129</t>
  </si>
  <si>
    <t>VIP - FrontEnd / Internal / Security / Misc</t>
  </si>
  <si>
    <t>30.237.101.64/26</t>
  </si>
  <si>
    <t>30.237.101.65</t>
  </si>
  <si>
    <t>VIP - FrontEnd / Internal / Web Servers / IIS</t>
  </si>
  <si>
    <t>30.237.102.0/26</t>
  </si>
  <si>
    <t>30.237.102.1</t>
  </si>
  <si>
    <t>VIP - FrontEnd / Internal / Web Servers / Misc</t>
  </si>
  <si>
    <t>30.237.102.128/26</t>
  </si>
  <si>
    <t>30.237.102.129</t>
  </si>
  <si>
    <t>VIP - FrontEnd / Internal / Web Servers / IHS</t>
  </si>
  <si>
    <t>30.237.102.64/26</t>
  </si>
  <si>
    <t>30.237.102.65</t>
  </si>
  <si>
    <t>VIP - Mid-Tier / Server / MiddleWare / Misc</t>
  </si>
  <si>
    <t>30.237.104.0/26</t>
  </si>
  <si>
    <t>30.237.104.1</t>
  </si>
  <si>
    <t>VIP - Mid-Tier / Server / MiddleWare / DataPower</t>
  </si>
  <si>
    <t>30.237.104.128/26</t>
  </si>
  <si>
    <t>30.237.104.129</t>
  </si>
  <si>
    <t>VIP - Mid-Tier / Server / MiddleWare / MQ</t>
  </si>
  <si>
    <t>30.237.104.192/26</t>
  </si>
  <si>
    <t>30.237.104.193</t>
  </si>
  <si>
    <t>VIP - Mid-Tier / Server / MiddleWare / WebSphere</t>
  </si>
  <si>
    <t>30.237.104.64/26</t>
  </si>
  <si>
    <t>30.237.104.65</t>
  </si>
  <si>
    <t>30.237.105.0/26</t>
  </si>
  <si>
    <t>30.237.105.1</t>
  </si>
  <si>
    <t>30.237.106.0/26</t>
  </si>
  <si>
    <t>30.237.106.1</t>
  </si>
  <si>
    <t>VIP - BackEnd / Server / Database / Misc</t>
  </si>
  <si>
    <t>30.237.112.0/26</t>
  </si>
  <si>
    <t>30.237.112.1</t>
  </si>
  <si>
    <t>VIP - BackEnd / Server / Database / General</t>
  </si>
  <si>
    <t>30.237.112.128/26</t>
  </si>
  <si>
    <t>30.237.112.129</t>
  </si>
  <si>
    <t>VIP - BackEnd / Server / Database / General_Monitoring</t>
  </si>
  <si>
    <t>30.237.112.192/26</t>
  </si>
  <si>
    <t>30.237.112.193</t>
  </si>
  <si>
    <t>VIP - BackEnd / Server / Database / Misc_Monitoring</t>
  </si>
  <si>
    <t>30.237.112.64/26</t>
  </si>
  <si>
    <t>30.237.112.65</t>
  </si>
  <si>
    <t>VIP - BackEnd / Server / Database / MS_SQL</t>
  </si>
  <si>
    <t>30.237.113.0/26</t>
  </si>
  <si>
    <t>30.237.113.1</t>
  </si>
  <si>
    <t>VIP - BackEnd / Server / Database / Oracle</t>
  </si>
  <si>
    <t>30.237.113.128/26</t>
  </si>
  <si>
    <t>30.237.113.129</t>
  </si>
  <si>
    <t>VIP - BackEnd / Server / Database / Oracle_Monitoring</t>
  </si>
  <si>
    <t>30.237.113.192/26</t>
  </si>
  <si>
    <t>30.237.113.193</t>
  </si>
  <si>
    <t>VIP - BackEnd / Server / Database / MS_SQL_Monitoring</t>
  </si>
  <si>
    <t>30.237.113.64/26</t>
  </si>
  <si>
    <t>30.237.113.65</t>
  </si>
  <si>
    <t>VIP - BackEnd / Server / Database / DB2</t>
  </si>
  <si>
    <t>30.237.114.0/26</t>
  </si>
  <si>
    <t>30.237.114.1</t>
  </si>
  <si>
    <t>VIP - BackEnd / Server / Database / Sybase</t>
  </si>
  <si>
    <t>30.237.114.128/26</t>
  </si>
  <si>
    <t>30.237.114.129</t>
  </si>
  <si>
    <t>VIP - BackEnd / Server / Database / Sybase_Monitoring</t>
  </si>
  <si>
    <t>30.237.114.192/26</t>
  </si>
  <si>
    <t>30.237.114.193</t>
  </si>
  <si>
    <t>VIP - BackEnd / Server / Database / DB2_Monitoring</t>
  </si>
  <si>
    <t>30.237.114.64/26</t>
  </si>
  <si>
    <t>30.237.114.65</t>
  </si>
  <si>
    <t>VIP - BackEnd / Server / Database / Teradata</t>
  </si>
  <si>
    <t>30.237.115.0/26</t>
  </si>
  <si>
    <t>30.237.115.1</t>
  </si>
  <si>
    <t>VIP - BackEnd / Server / Database / Teradata_Monitoring</t>
  </si>
  <si>
    <t>30.237.115.128/26</t>
  </si>
  <si>
    <t>30.237.115.129</t>
  </si>
  <si>
    <t>VIP - BackEnd / Server / Database / Netezza_Pure_Data</t>
  </si>
  <si>
    <t>30.237.115.192/26</t>
  </si>
  <si>
    <t>30.237.115.193</t>
  </si>
  <si>
    <t>VIP - BackEnd / Server / Database / Teradata_Tape_Backup</t>
  </si>
  <si>
    <t>30.237.115.64/26</t>
  </si>
  <si>
    <t>30.237.115.65</t>
  </si>
  <si>
    <t>VIP - BackEnd / Server / Database / Netezza_Pure_Data_Monitoring</t>
  </si>
  <si>
    <t>30.237.116.0/26</t>
  </si>
  <si>
    <t>30.237.116.1</t>
  </si>
  <si>
    <t>VIP - BackEnd / Server / Database / Hadoop_Monitoring</t>
  </si>
  <si>
    <t>30.237.116.128/26</t>
  </si>
  <si>
    <t>30.237.116.129</t>
  </si>
  <si>
    <t>VIP - BackEnd / Server / Database / Hadoop</t>
  </si>
  <si>
    <t>30.237.116.64/26</t>
  </si>
  <si>
    <t>30.237.116.65</t>
  </si>
  <si>
    <t>VIP - BackEnd / Server / Security / Misc</t>
  </si>
  <si>
    <t>30.237.118.192/26</t>
  </si>
  <si>
    <t>30.237.118.193</t>
  </si>
  <si>
    <t>VIP - BackEnd / Server / NAS / General</t>
  </si>
  <si>
    <t>30.237.119.0/26</t>
  </si>
  <si>
    <t>30.237.119.1</t>
  </si>
  <si>
    <t>VIP - BackEnd / Storage / Backup / TSM</t>
  </si>
  <si>
    <t>30.237.119.128/26</t>
  </si>
  <si>
    <t>30.237.119.129</t>
  </si>
  <si>
    <t>VIP - BackEnd / Server / NAS / AV</t>
  </si>
  <si>
    <t>30.237.119.64/26</t>
  </si>
  <si>
    <t>30.237.119.65</t>
  </si>
  <si>
    <t>VIP - Management / Server Mgmt / ILO / Internal</t>
  </si>
  <si>
    <t>30.237.120.0/26</t>
  </si>
  <si>
    <t>30.237.120.1</t>
  </si>
  <si>
    <t>VIP - Management / Server Mgmt / ESX Management / Internal</t>
  </si>
  <si>
    <t>30.237.120.128/26</t>
  </si>
  <si>
    <t>30.237.120.129</t>
  </si>
  <si>
    <t>VIP - Management / Server Mgmt / ESX Management / DMZ</t>
  </si>
  <si>
    <t>30.237.120.192/26</t>
  </si>
  <si>
    <t>30.237.120.193</t>
  </si>
  <si>
    <t>VIP - Management / Server Mgmt / ILO / DMZ</t>
  </si>
  <si>
    <t>30.237.120.64/26</t>
  </si>
  <si>
    <t>30.237.120.65</t>
  </si>
  <si>
    <t>VIP - Management / Server Mgmt / VIO Management / Internal</t>
  </si>
  <si>
    <t>30.237.121.0/26</t>
  </si>
  <si>
    <t>30.237.121.1</t>
  </si>
  <si>
    <t>VIP - Management / Server Mgmt / Storage / Misc</t>
  </si>
  <si>
    <t>30.237.121.128/26</t>
  </si>
  <si>
    <t>30.237.121.129</t>
  </si>
  <si>
    <t>VIP - Management / Server Mgmt / Mainframe Management / Misc</t>
  </si>
  <si>
    <t>30.237.121.192/26</t>
  </si>
  <si>
    <t>30.237.121.193</t>
  </si>
  <si>
    <t>VIP - Management / Server Mgmt / VIO Management / DMZ</t>
  </si>
  <si>
    <t>30.237.121.64/26</t>
  </si>
  <si>
    <t>30.237.121.65</t>
  </si>
  <si>
    <t>VIP - Management / Server Mgmt / Data Power / Internal</t>
  </si>
  <si>
    <t>30.237.122.0/26</t>
  </si>
  <si>
    <t>30.237.122.1</t>
  </si>
  <si>
    <t>VIP - Management / Server Mgmt / ISDM/ICO Management / Misc</t>
  </si>
  <si>
    <t>30.237.122.128/26</t>
  </si>
  <si>
    <t>30.237.122.129</t>
  </si>
  <si>
    <t>VIP - Management / Server Mgmt / Data Power / DMZ</t>
  </si>
  <si>
    <t>30.237.122.64/26</t>
  </si>
  <si>
    <t>30.237.122.65</t>
  </si>
  <si>
    <t>VIP - Management / Network / Telecom Mgmt / Misc</t>
  </si>
  <si>
    <t>30.237.124.0/26</t>
  </si>
  <si>
    <t>30.237.124.1</t>
  </si>
  <si>
    <t>VIP - Management / Network / Switches / DMZ</t>
  </si>
  <si>
    <t>30.237.124.128/26</t>
  </si>
  <si>
    <t>30.237.124.129</t>
  </si>
  <si>
    <t>VIP - Management / Network / Load Balancers / Internal</t>
  </si>
  <si>
    <t>30.237.124.192/26</t>
  </si>
  <si>
    <t>30.237.124.193</t>
  </si>
  <si>
    <t>VIP - Management / Network / Switches / Internal</t>
  </si>
  <si>
    <t>30.237.124.64/26</t>
  </si>
  <si>
    <t>30.237.124.65</t>
  </si>
  <si>
    <t>VIP - Management / Network / Load Balancers / DMZ</t>
  </si>
  <si>
    <t>30.237.125.0/26</t>
  </si>
  <si>
    <t>30.237.125.1</t>
  </si>
  <si>
    <t>VIP - Management / Network / Security Devices (IPS/IDS) / Misc</t>
  </si>
  <si>
    <t>30.237.125.128/26</t>
  </si>
  <si>
    <t>30.237.125.129</t>
  </si>
  <si>
    <t>VIP - Management / Facilities / Environmentals / PDU</t>
  </si>
  <si>
    <t>30.237.125.192/26</t>
  </si>
  <si>
    <t>30.237.125.193</t>
  </si>
  <si>
    <t>VIP - Management / Network / Firewalls / Misc</t>
  </si>
  <si>
    <t>30.237.125.64/26</t>
  </si>
  <si>
    <t>30.237.125.65</t>
  </si>
  <si>
    <t>30.237.16.0/26</t>
  </si>
  <si>
    <t>30.237.16.1</t>
  </si>
  <si>
    <t>30.237.16.128/26</t>
  </si>
  <si>
    <t>30.237.16.129</t>
  </si>
  <si>
    <t>30.237.16.192/26</t>
  </si>
  <si>
    <t>30.237.16.193</t>
  </si>
  <si>
    <t>30.237.16.64/26</t>
  </si>
  <si>
    <t>30.237.16.65</t>
  </si>
  <si>
    <t>30.237.17.0/26</t>
  </si>
  <si>
    <t>30.237.17.1</t>
  </si>
  <si>
    <t>30.237.17.128/26</t>
  </si>
  <si>
    <t>30.237.17.129</t>
  </si>
  <si>
    <t>30.237.17.192/26</t>
  </si>
  <si>
    <t>30.237.17.193</t>
  </si>
  <si>
    <t>30.237.17.64/26</t>
  </si>
  <si>
    <t>30.237.17.65</t>
  </si>
  <si>
    <t>30.237.18.0/26</t>
  </si>
  <si>
    <t>30.237.18.1</t>
  </si>
  <si>
    <t>30.237.18.128/26</t>
  </si>
  <si>
    <t>30.237.18.129</t>
  </si>
  <si>
    <t>30.237.18.192/26</t>
  </si>
  <si>
    <t>30.237.18.193</t>
  </si>
  <si>
    <t>30.237.18.64/26</t>
  </si>
  <si>
    <t>30.237.18.65</t>
  </si>
  <si>
    <t>30.237.19.0/26</t>
  </si>
  <si>
    <t>30.237.19.1</t>
  </si>
  <si>
    <t>30.237.19.128/26</t>
  </si>
  <si>
    <t>30.237.19.129</t>
  </si>
  <si>
    <t>30.237.19.192/26</t>
  </si>
  <si>
    <t>30.237.19.193</t>
  </si>
  <si>
    <t>30.237.19.64/26</t>
  </si>
  <si>
    <t>30.237.19.65</t>
  </si>
  <si>
    <t>VIP - FrontEnd / Internal / DevOps / Udeploy</t>
  </si>
  <si>
    <t>30.237.195.64/26</t>
  </si>
  <si>
    <t>30.237.195.65</t>
  </si>
  <si>
    <t>30.237.197.128/26</t>
  </si>
  <si>
    <t>30.237.197.129</t>
  </si>
  <si>
    <t>VIP - FrontEnd / Internal / General / Misc</t>
  </si>
  <si>
    <t>30.237.2.0/26</t>
  </si>
  <si>
    <t>30.237.2.1</t>
  </si>
  <si>
    <t>VIP - FrontEnd / Internal / General / Mail Servers</t>
  </si>
  <si>
    <t>30.237.2.128/26</t>
  </si>
  <si>
    <t>30.237.2.129</t>
  </si>
  <si>
    <t>VIP - FrontEnd / Internal / General / Print Servers</t>
  </si>
  <si>
    <t>30.237.2.192/26</t>
  </si>
  <si>
    <t>30.237.2.193</t>
  </si>
  <si>
    <t>VIP - FrontEnd / Internal / NAS / General</t>
  </si>
  <si>
    <t>30.237.2.64/26</t>
  </si>
  <si>
    <t>30.237.2.65</t>
  </si>
  <si>
    <t>30.237.20.0/26</t>
  </si>
  <si>
    <t>30.237.20.1</t>
  </si>
  <si>
    <t>30.237.20.128/26</t>
  </si>
  <si>
    <t>30.237.20.129</t>
  </si>
  <si>
    <t>VIP - BackEnd / Server / Database / Splunk</t>
  </si>
  <si>
    <t>30.237.20.192/26</t>
  </si>
  <si>
    <t>30.237.20.193</t>
  </si>
  <si>
    <t>30.237.20.64/26</t>
  </si>
  <si>
    <t>30.237.20.65</t>
  </si>
  <si>
    <t>30.237.212.192/26</t>
  </si>
  <si>
    <t>30.237.212.193</t>
  </si>
  <si>
    <t>30.237.22.192/26</t>
  </si>
  <si>
    <t>30.237.22.193</t>
  </si>
  <si>
    <t>30.237.229.128/26</t>
  </si>
  <si>
    <t>30.237.229.129</t>
  </si>
  <si>
    <t>30.237.23.0/26</t>
  </si>
  <si>
    <t>30.237.23.1</t>
  </si>
  <si>
    <t>30.237.23.128/26</t>
  </si>
  <si>
    <t>30.237.23.129</t>
  </si>
  <si>
    <t>30.237.23.64/26</t>
  </si>
  <si>
    <t>30.237.23.65</t>
  </si>
  <si>
    <t>30.237.24.0/26</t>
  </si>
  <si>
    <t>30.237.24.1</t>
  </si>
  <si>
    <t>30.237.24.128/26</t>
  </si>
  <si>
    <t>30.237.24.129</t>
  </si>
  <si>
    <t>30.237.24.192/26</t>
  </si>
  <si>
    <t>30.237.24.193</t>
  </si>
  <si>
    <t>30.237.24.64/26</t>
  </si>
  <si>
    <t>30.237.24.65</t>
  </si>
  <si>
    <t>30.237.25.0/26</t>
  </si>
  <si>
    <t>30.237.25.1</t>
  </si>
  <si>
    <t>30.237.25.128/26</t>
  </si>
  <si>
    <t>30.237.25.129</t>
  </si>
  <si>
    <t>30.237.25.192/26</t>
  </si>
  <si>
    <t>30.237.25.193</t>
  </si>
  <si>
    <t>30.237.25.64/26</t>
  </si>
  <si>
    <t>30.237.25.65</t>
  </si>
  <si>
    <t>30.237.26.0/26</t>
  </si>
  <si>
    <t>30.237.26.1</t>
  </si>
  <si>
    <t>30.237.26.128/26</t>
  </si>
  <si>
    <t>30.237.26.129</t>
  </si>
  <si>
    <t>30.237.26.64/26</t>
  </si>
  <si>
    <t>30.237.26.65</t>
  </si>
  <si>
    <t>30.237.28.0/26</t>
  </si>
  <si>
    <t>30.237.28.1</t>
  </si>
  <si>
    <t>30.237.28.128/26</t>
  </si>
  <si>
    <t>30.237.28.129</t>
  </si>
  <si>
    <t>30.237.28.192/26</t>
  </si>
  <si>
    <t>30.237.28.193</t>
  </si>
  <si>
    <t>30.237.28.64/26</t>
  </si>
  <si>
    <t>30.237.28.65</t>
  </si>
  <si>
    <t>30.237.29.0/26</t>
  </si>
  <si>
    <t>30.237.29.1</t>
  </si>
  <si>
    <t>30.237.29.128/26</t>
  </si>
  <si>
    <t>30.237.29.129</t>
  </si>
  <si>
    <t>30.237.29.192/26</t>
  </si>
  <si>
    <t>30.237.29.193</t>
  </si>
  <si>
    <t>30.237.29.64/26</t>
  </si>
  <si>
    <t>30.237.29.65</t>
  </si>
  <si>
    <t>VIP - FrontEnd / Internal / Network / DDI</t>
  </si>
  <si>
    <t>30.237.3.0/26</t>
  </si>
  <si>
    <t>30.237.3.1</t>
  </si>
  <si>
    <t>VIP - FrontEnd / Internal / DevOps / Misc</t>
  </si>
  <si>
    <t>30.237.3.128/26</t>
  </si>
  <si>
    <t>30.237.3.129</t>
  </si>
  <si>
    <t>30.237.3.64/26</t>
  </si>
  <si>
    <t>30.237.3.65</t>
  </si>
  <si>
    <t>VIP - Management / Network / AAA / ISE</t>
  </si>
  <si>
    <t>30.237.30.0/26</t>
  </si>
  <si>
    <t>30.237.30.1</t>
  </si>
  <si>
    <t>30.237.32.0/26</t>
  </si>
  <si>
    <t>30.237.32.1</t>
  </si>
  <si>
    <t>30.237.32.128/26</t>
  </si>
  <si>
    <t>30.237.32.129</t>
  </si>
  <si>
    <t>30.237.32.192/26</t>
  </si>
  <si>
    <t>30.237.32.193</t>
  </si>
  <si>
    <t>30.237.32.64/26</t>
  </si>
  <si>
    <t>30.237.32.65</t>
  </si>
  <si>
    <t>30.237.33.0/26</t>
  </si>
  <si>
    <t>30.237.33.1</t>
  </si>
  <si>
    <t>30.237.33.64/26</t>
  </si>
  <si>
    <t>30.237.33.65</t>
  </si>
  <si>
    <t>30.237.34.0/26</t>
  </si>
  <si>
    <t>30.237.34.1</t>
  </si>
  <si>
    <t>30.237.34.128/26</t>
  </si>
  <si>
    <t>30.237.34.129</t>
  </si>
  <si>
    <t>30.237.34.192/26</t>
  </si>
  <si>
    <t>30.237.34.193</t>
  </si>
  <si>
    <t>30.237.34.64/26</t>
  </si>
  <si>
    <t>30.237.34.65</t>
  </si>
  <si>
    <t>30.237.35.0/26</t>
  </si>
  <si>
    <t>30.237.35.1</t>
  </si>
  <si>
    <t>30.237.35.128/26</t>
  </si>
  <si>
    <t>30.237.35.129</t>
  </si>
  <si>
    <t>30.237.35.64/26</t>
  </si>
  <si>
    <t>30.237.35.65</t>
  </si>
  <si>
    <t>30.237.36.0/26</t>
  </si>
  <si>
    <t>30.237.36.1</t>
  </si>
  <si>
    <t>30.237.36.128/26</t>
  </si>
  <si>
    <t>30.237.36.129</t>
  </si>
  <si>
    <t>30.237.36.192/26</t>
  </si>
  <si>
    <t>30.237.36.193</t>
  </si>
  <si>
    <t>30.237.36.64/26</t>
  </si>
  <si>
    <t>30.237.36.65</t>
  </si>
  <si>
    <t>30.237.37.0/26</t>
  </si>
  <si>
    <t>30.237.37.1</t>
  </si>
  <si>
    <t>30.237.37.128/26</t>
  </si>
  <si>
    <t>30.237.37.129</t>
  </si>
  <si>
    <t>30.237.37.64/26</t>
  </si>
  <si>
    <t>30.237.37.65</t>
  </si>
  <si>
    <t>30.237.38.0/26</t>
  </si>
  <si>
    <t>30.237.38.1</t>
  </si>
  <si>
    <t>30.237.38.128/26</t>
  </si>
  <si>
    <t>30.237.38.129</t>
  </si>
  <si>
    <t>30.237.38.192/26</t>
  </si>
  <si>
    <t>30.237.38.193</t>
  </si>
  <si>
    <t>30.237.38.64/26</t>
  </si>
  <si>
    <t>30.237.38.65</t>
  </si>
  <si>
    <t>30.237.4.0/26</t>
  </si>
  <si>
    <t>30.237.4.1</t>
  </si>
  <si>
    <t>30.237.4.128/26</t>
  </si>
  <si>
    <t>30.237.4.129</t>
  </si>
  <si>
    <t>30.237.4.192/26</t>
  </si>
  <si>
    <t>30.237.4.193</t>
  </si>
  <si>
    <t>30.237.4.64/26</t>
  </si>
  <si>
    <t>30.237.4.65</t>
  </si>
  <si>
    <t>30.237.40.0/26</t>
  </si>
  <si>
    <t>30.237.40.1</t>
  </si>
  <si>
    <t>30.237.40.128/26</t>
  </si>
  <si>
    <t>30.237.40.129</t>
  </si>
  <si>
    <t>30.237.40.192/26</t>
  </si>
  <si>
    <t>30.237.40.193</t>
  </si>
  <si>
    <t>30.237.40.64/26</t>
  </si>
  <si>
    <t>30.237.40.65</t>
  </si>
  <si>
    <t>30.237.41.0/26</t>
  </si>
  <si>
    <t>30.237.41.1</t>
  </si>
  <si>
    <t>30.237.42.0/26</t>
  </si>
  <si>
    <t>30.237.42.1</t>
  </si>
  <si>
    <t>30.237.42.128/26</t>
  </si>
  <si>
    <t>30.237.42.129</t>
  </si>
  <si>
    <t>30.237.42.64/26</t>
  </si>
  <si>
    <t>30.237.42.65</t>
  </si>
  <si>
    <t>30.237.48.0/26</t>
  </si>
  <si>
    <t>30.237.48.1</t>
  </si>
  <si>
    <t>30.237.48.128/26</t>
  </si>
  <si>
    <t>30.237.48.129</t>
  </si>
  <si>
    <t>30.237.48.192/26</t>
  </si>
  <si>
    <t>30.237.48.193</t>
  </si>
  <si>
    <t>30.237.48.64/26</t>
  </si>
  <si>
    <t>30.237.48.65</t>
  </si>
  <si>
    <t>30.237.49.0/26</t>
  </si>
  <si>
    <t>30.237.49.1</t>
  </si>
  <si>
    <t>30.237.49.128/26</t>
  </si>
  <si>
    <t>30.237.49.129</t>
  </si>
  <si>
    <t>30.237.49.192/26</t>
  </si>
  <si>
    <t>30.237.49.193</t>
  </si>
  <si>
    <t>30.237.49.64/26</t>
  </si>
  <si>
    <t>30.237.49.65</t>
  </si>
  <si>
    <t>30.237.5.0/26</t>
  </si>
  <si>
    <t>30.237.5.1</t>
  </si>
  <si>
    <t>30.237.5.128/26</t>
  </si>
  <si>
    <t>30.237.5.129</t>
  </si>
  <si>
    <t>30.237.5.192/26</t>
  </si>
  <si>
    <t>30.237.5.193</t>
  </si>
  <si>
    <t>30.237.5.64/26</t>
  </si>
  <si>
    <t>30.237.5.65</t>
  </si>
  <si>
    <t>30.237.50.0/26</t>
  </si>
  <si>
    <t>30.237.50.1</t>
  </si>
  <si>
    <t>30.237.50.128/26</t>
  </si>
  <si>
    <t>30.237.50.129</t>
  </si>
  <si>
    <t>30.237.50.192/26</t>
  </si>
  <si>
    <t>30.237.50.193</t>
  </si>
  <si>
    <t>30.237.50.64/26</t>
  </si>
  <si>
    <t>30.237.50.65</t>
  </si>
  <si>
    <t>30.237.51.0/26</t>
  </si>
  <si>
    <t>30.237.51.1</t>
  </si>
  <si>
    <t>30.237.51.128/26</t>
  </si>
  <si>
    <t>30.237.51.129</t>
  </si>
  <si>
    <t>30.237.51.192/26</t>
  </si>
  <si>
    <t>30.237.51.193</t>
  </si>
  <si>
    <t>30.237.51.64/26</t>
  </si>
  <si>
    <t>30.237.51.65</t>
  </si>
  <si>
    <t>30.237.52.0/26</t>
  </si>
  <si>
    <t>30.237.52.1</t>
  </si>
  <si>
    <t>30.237.52.128/26</t>
  </si>
  <si>
    <t>30.237.52.129</t>
  </si>
  <si>
    <t>30.237.52.64/26</t>
  </si>
  <si>
    <t>30.237.52.65</t>
  </si>
  <si>
    <t>30.237.54.192/26</t>
  </si>
  <si>
    <t>30.237.54.193</t>
  </si>
  <si>
    <t>30.237.55.0/26</t>
  </si>
  <si>
    <t>30.237.55.1</t>
  </si>
  <si>
    <t>30.237.55.128/26</t>
  </si>
  <si>
    <t>30.237.55.129</t>
  </si>
  <si>
    <t>30.237.55.64/26</t>
  </si>
  <si>
    <t>30.237.55.65</t>
  </si>
  <si>
    <t>30.237.56.0/26</t>
  </si>
  <si>
    <t>30.237.56.1</t>
  </si>
  <si>
    <t>30.237.56.128/26</t>
  </si>
  <si>
    <t>30.237.56.129</t>
  </si>
  <si>
    <t>30.237.56.192/26</t>
  </si>
  <si>
    <t>30.237.56.193</t>
  </si>
  <si>
    <t>30.237.56.64/26</t>
  </si>
  <si>
    <t>30.237.56.65</t>
  </si>
  <si>
    <t>30.237.57.0/26</t>
  </si>
  <si>
    <t>30.237.57.1</t>
  </si>
  <si>
    <t>30.237.57.128/26</t>
  </si>
  <si>
    <t>30.237.57.129</t>
  </si>
  <si>
    <t>30.237.57.192/26</t>
  </si>
  <si>
    <t>30.237.57.193</t>
  </si>
  <si>
    <t>30.237.57.64/26</t>
  </si>
  <si>
    <t>30.237.57.65</t>
  </si>
  <si>
    <t>30.237.58.0/26</t>
  </si>
  <si>
    <t>30.237.58.1</t>
  </si>
  <si>
    <t>30.237.58.128/26</t>
  </si>
  <si>
    <t>30.237.58.129</t>
  </si>
  <si>
    <t>30.237.58.64/26</t>
  </si>
  <si>
    <t>30.237.58.65</t>
  </si>
  <si>
    <t>30.237.6.0/26</t>
  </si>
  <si>
    <t>30.237.6.1</t>
  </si>
  <si>
    <t>30.237.6.128/26</t>
  </si>
  <si>
    <t>30.237.6.129</t>
  </si>
  <si>
    <t>30.237.6.64/26</t>
  </si>
  <si>
    <t>30.237.6.65</t>
  </si>
  <si>
    <t>30.237.60.0/26</t>
  </si>
  <si>
    <t>30.237.60.1</t>
  </si>
  <si>
    <t>30.237.60.128/26</t>
  </si>
  <si>
    <t>30.237.60.129</t>
  </si>
  <si>
    <t>30.237.60.192/26</t>
  </si>
  <si>
    <t>30.237.60.193</t>
  </si>
  <si>
    <t>30.237.60.64/26</t>
  </si>
  <si>
    <t>30.237.60.65</t>
  </si>
  <si>
    <t>30.237.61.0/26</t>
  </si>
  <si>
    <t>30.237.61.1</t>
  </si>
  <si>
    <t>30.237.61.128/26</t>
  </si>
  <si>
    <t>30.237.61.129</t>
  </si>
  <si>
    <t>30.237.61.192/26</t>
  </si>
  <si>
    <t>30.237.61.193</t>
  </si>
  <si>
    <t>30.237.61.64/26</t>
  </si>
  <si>
    <t>30.237.61.65</t>
  </si>
  <si>
    <t>30.237.64.0/26</t>
  </si>
  <si>
    <t>30.237.64.1</t>
  </si>
  <si>
    <t>30.237.64.128/26</t>
  </si>
  <si>
    <t>30.237.64.129</t>
  </si>
  <si>
    <t>30.237.64.192/26</t>
  </si>
  <si>
    <t>30.237.64.193</t>
  </si>
  <si>
    <t>30.237.64.64/26</t>
  </si>
  <si>
    <t>30.237.64.65</t>
  </si>
  <si>
    <t>30.237.65.0/26</t>
  </si>
  <si>
    <t>30.237.65.1</t>
  </si>
  <si>
    <t>30.237.65.64/26</t>
  </si>
  <si>
    <t>30.237.65.65</t>
  </si>
  <si>
    <t>30.237.66.0/26</t>
  </si>
  <si>
    <t>30.237.66.1</t>
  </si>
  <si>
    <t>30.237.66.128/26</t>
  </si>
  <si>
    <t>30.237.66.129</t>
  </si>
  <si>
    <t>30.237.66.192/26</t>
  </si>
  <si>
    <t>30.237.66.193</t>
  </si>
  <si>
    <t>30.237.66.64/26</t>
  </si>
  <si>
    <t>30.237.66.65</t>
  </si>
  <si>
    <t>30.237.67.0/26</t>
  </si>
  <si>
    <t>30.237.67.1</t>
  </si>
  <si>
    <t>30.237.67.128/26</t>
  </si>
  <si>
    <t>30.237.67.129</t>
  </si>
  <si>
    <t>30.237.67.64/26</t>
  </si>
  <si>
    <t>30.237.67.65</t>
  </si>
  <si>
    <t>30.237.68.0/26</t>
  </si>
  <si>
    <t>30.237.68.1</t>
  </si>
  <si>
    <t>30.237.68.128/26</t>
  </si>
  <si>
    <t>30.237.68.129</t>
  </si>
  <si>
    <t>30.237.68.192/26</t>
  </si>
  <si>
    <t>30.237.68.193</t>
  </si>
  <si>
    <t>30.237.68.64/26</t>
  </si>
  <si>
    <t>30.237.68.65</t>
  </si>
  <si>
    <t>30.237.69.0/26</t>
  </si>
  <si>
    <t>30.237.69.1</t>
  </si>
  <si>
    <t>30.237.69.128/26</t>
  </si>
  <si>
    <t>30.237.69.129</t>
  </si>
  <si>
    <t>30.237.69.64/26</t>
  </si>
  <si>
    <t>30.237.69.65</t>
  </si>
  <si>
    <t>30.237.70.0/26</t>
  </si>
  <si>
    <t>30.237.70.1</t>
  </si>
  <si>
    <t>30.237.70.128/26</t>
  </si>
  <si>
    <t>30.237.70.129</t>
  </si>
  <si>
    <t>30.237.70.64/26</t>
  </si>
  <si>
    <t>30.237.70.65</t>
  </si>
  <si>
    <t>30.237.72.0/26</t>
  </si>
  <si>
    <t>30.237.72.1</t>
  </si>
  <si>
    <t>30.237.72.128/26</t>
  </si>
  <si>
    <t>30.237.72.129</t>
  </si>
  <si>
    <t>30.237.72.192/26</t>
  </si>
  <si>
    <t>30.237.72.193</t>
  </si>
  <si>
    <t>30.237.72.64/26</t>
  </si>
  <si>
    <t>30.237.72.65</t>
  </si>
  <si>
    <t>30.237.73.0/26</t>
  </si>
  <si>
    <t>30.237.73.1</t>
  </si>
  <si>
    <t>30.237.73.128/26</t>
  </si>
  <si>
    <t>30.237.73.129</t>
  </si>
  <si>
    <t>30.237.73.64/26</t>
  </si>
  <si>
    <t>30.237.73.65</t>
  </si>
  <si>
    <t>30.237.74.0/26</t>
  </si>
  <si>
    <t>30.237.74.1</t>
  </si>
  <si>
    <t>30.237.74.128/26</t>
  </si>
  <si>
    <t>30.237.74.129</t>
  </si>
  <si>
    <t>30.237.74.64/26</t>
  </si>
  <si>
    <t>30.237.74.65</t>
  </si>
  <si>
    <t>30.237.8.0/26</t>
  </si>
  <si>
    <t>30.237.8.1</t>
  </si>
  <si>
    <t>30.237.8.128/26</t>
  </si>
  <si>
    <t>30.237.8.129</t>
  </si>
  <si>
    <t>30.237.8.192/26</t>
  </si>
  <si>
    <t>30.237.8.193</t>
  </si>
  <si>
    <t>30.237.8.64/26</t>
  </si>
  <si>
    <t>30.237.8.65</t>
  </si>
  <si>
    <t>30.237.80.0/26</t>
  </si>
  <si>
    <t>30.237.80.1</t>
  </si>
  <si>
    <t>30.237.80.128/26</t>
  </si>
  <si>
    <t>30.237.80.129</t>
  </si>
  <si>
    <t>30.237.80.192/26</t>
  </si>
  <si>
    <t>30.237.80.193</t>
  </si>
  <si>
    <t>30.237.80.64/26</t>
  </si>
  <si>
    <t>30.237.80.65</t>
  </si>
  <si>
    <t>30.237.81.0/26</t>
  </si>
  <si>
    <t>30.237.81.1</t>
  </si>
  <si>
    <t>30.237.81.128/26</t>
  </si>
  <si>
    <t>30.237.81.129</t>
  </si>
  <si>
    <t>30.237.81.192/26</t>
  </si>
  <si>
    <t>30.237.81.193</t>
  </si>
  <si>
    <t>30.237.81.64/26</t>
  </si>
  <si>
    <t>30.237.81.65</t>
  </si>
  <si>
    <t>30.237.82.0/26</t>
  </si>
  <si>
    <t>30.237.82.1</t>
  </si>
  <si>
    <t>30.237.82.128/26</t>
  </si>
  <si>
    <t>30.237.82.129</t>
  </si>
  <si>
    <t>30.237.82.192/26</t>
  </si>
  <si>
    <t>30.237.82.193</t>
  </si>
  <si>
    <t>30.237.82.64/26</t>
  </si>
  <si>
    <t>30.237.82.65</t>
  </si>
  <si>
    <t>30.237.83.0/26</t>
  </si>
  <si>
    <t>30.237.83.1</t>
  </si>
  <si>
    <t>30.237.83.128/26</t>
  </si>
  <si>
    <t>30.237.83.129</t>
  </si>
  <si>
    <t>30.237.83.192/26</t>
  </si>
  <si>
    <t>30.237.83.193</t>
  </si>
  <si>
    <t>30.237.83.64/26</t>
  </si>
  <si>
    <t>30.237.83.65</t>
  </si>
  <si>
    <t>30.237.84.0/26</t>
  </si>
  <si>
    <t>30.237.84.1</t>
  </si>
  <si>
    <t>30.237.84.128/26</t>
  </si>
  <si>
    <t>30.237.84.129</t>
  </si>
  <si>
    <t>30.237.84.192/26</t>
  </si>
  <si>
    <t>30.237.84.193</t>
  </si>
  <si>
    <t>30.237.84.64/26</t>
  </si>
  <si>
    <t>30.237.84.65</t>
  </si>
  <si>
    <t>30.237.86.192/26</t>
  </si>
  <si>
    <t>30.237.86.193</t>
  </si>
  <si>
    <t>30.237.87.0/26</t>
  </si>
  <si>
    <t>30.237.87.1</t>
  </si>
  <si>
    <t>30.237.87.128/26</t>
  </si>
  <si>
    <t>30.237.87.129</t>
  </si>
  <si>
    <t>30.237.87.64/26</t>
  </si>
  <si>
    <t>30.237.87.65</t>
  </si>
  <si>
    <t>30.237.88.0/26</t>
  </si>
  <si>
    <t>30.237.88.1</t>
  </si>
  <si>
    <t>30.237.88.128/26</t>
  </si>
  <si>
    <t>30.237.88.129</t>
  </si>
  <si>
    <t>30.237.88.192/26</t>
  </si>
  <si>
    <t>30.237.88.193</t>
  </si>
  <si>
    <t>30.237.88.64/26</t>
  </si>
  <si>
    <t>30.237.88.65</t>
  </si>
  <si>
    <t>30.237.89.0/26</t>
  </si>
  <si>
    <t>30.237.89.1</t>
  </si>
  <si>
    <t>30.237.89.128/26</t>
  </si>
  <si>
    <t>30.237.89.129</t>
  </si>
  <si>
    <t>30.237.89.192/26</t>
  </si>
  <si>
    <t>30.237.89.193</t>
  </si>
  <si>
    <t>30.237.89.64/26</t>
  </si>
  <si>
    <t>30.237.89.65</t>
  </si>
  <si>
    <t>30.237.90.0/26</t>
  </si>
  <si>
    <t>30.237.90.1</t>
  </si>
  <si>
    <t>30.237.90.128/26</t>
  </si>
  <si>
    <t>30.237.90.129</t>
  </si>
  <si>
    <t>30.237.90.64/26</t>
  </si>
  <si>
    <t>30.237.90.65</t>
  </si>
  <si>
    <t>30.237.92.0/26</t>
  </si>
  <si>
    <t>30.237.92.1</t>
  </si>
  <si>
    <t>30.237.92.128/26</t>
  </si>
  <si>
    <t>30.237.92.129</t>
  </si>
  <si>
    <t>30.237.92.192/26</t>
  </si>
  <si>
    <t>30.237.92.193</t>
  </si>
  <si>
    <t>30.237.92.64/26</t>
  </si>
  <si>
    <t>30.237.92.65</t>
  </si>
  <si>
    <t>30.237.93.0/26</t>
  </si>
  <si>
    <t>30.237.93.1</t>
  </si>
  <si>
    <t>30.237.93.128/26</t>
  </si>
  <si>
    <t>30.237.93.129</t>
  </si>
  <si>
    <t>30.237.93.192/26</t>
  </si>
  <si>
    <t>30.237.93.193</t>
  </si>
  <si>
    <t>30.237.93.64/26</t>
  </si>
  <si>
    <t>30.237.93.65</t>
  </si>
  <si>
    <t>30.237.94.0/26</t>
  </si>
  <si>
    <t>30.237.94.1</t>
  </si>
  <si>
    <t>30.237.96.0/26</t>
  </si>
  <si>
    <t>30.237.96.1</t>
  </si>
  <si>
    <t>30.237.96.128/26</t>
  </si>
  <si>
    <t>30.237.96.129</t>
  </si>
  <si>
    <t>30.237.96.192/26</t>
  </si>
  <si>
    <t>30.237.96.193</t>
  </si>
  <si>
    <t>30.237.96.64/26</t>
  </si>
  <si>
    <t>30.237.96.65</t>
  </si>
  <si>
    <t>30.237.97.0/26</t>
  </si>
  <si>
    <t>30.237.97.1</t>
  </si>
  <si>
    <t>30.237.97.64/26</t>
  </si>
  <si>
    <t>30.237.97.65</t>
  </si>
  <si>
    <t>30.237.98.0/26</t>
  </si>
  <si>
    <t>30.237.98.1</t>
  </si>
  <si>
    <t>30.237.98.128/26</t>
  </si>
  <si>
    <t>30.237.98.129</t>
  </si>
  <si>
    <t>30.237.98.192/26</t>
  </si>
  <si>
    <t>30.237.98.193</t>
  </si>
  <si>
    <t>30.237.98.64/26</t>
  </si>
  <si>
    <t>30.237.98.65</t>
  </si>
  <si>
    <t>30.237.99.0/26</t>
  </si>
  <si>
    <t>30.237.99.1</t>
  </si>
  <si>
    <t>30.237.99.128/26</t>
  </si>
  <si>
    <t>30.237.99.129</t>
  </si>
  <si>
    <t>30.237.99.64/26</t>
  </si>
  <si>
    <t>30.237.99.65</t>
  </si>
  <si>
    <t>vaash-wdc04-cbh / networkseg / cbh / ddi / internal</t>
  </si>
  <si>
    <t>30.250.0.0/24</t>
  </si>
  <si>
    <t>networkseg / cbh / ddi / internal</t>
  </si>
  <si>
    <t>vaash-wdc04-cbh</t>
  </si>
  <si>
    <t>30.250.0.1</t>
  </si>
  <si>
    <t>vaash-wdc04-cbh / appseg / cbh / backend / general</t>
  </si>
  <si>
    <t>30.250.1.0/24</t>
  </si>
  <si>
    <t>appseg / cbh / backend / general</t>
  </si>
  <si>
    <t>30.250.1.1</t>
  </si>
  <si>
    <t>vaash-wdc04-cbh / networkseg / cbh / management / network</t>
  </si>
  <si>
    <t>30.250.10.0/24</t>
  </si>
  <si>
    <t>networkseg / cbh / management / network</t>
  </si>
  <si>
    <t>30.250.10.1</t>
  </si>
  <si>
    <t>vaash-wdc04-cbh / networkseg / cbh / management / server-oob</t>
  </si>
  <si>
    <t>30.250.11.0/24</t>
  </si>
  <si>
    <t>networkseg / cbh / management / server-oob</t>
  </si>
  <si>
    <t>30.250.11.1</t>
  </si>
  <si>
    <t>vaash-wdc04-cbh / networkseg / cbh / management / storage</t>
  </si>
  <si>
    <t>30.250.12.0/24</t>
  </si>
  <si>
    <t>networkseg / cbh / management / storage</t>
  </si>
  <si>
    <t>30.250.12.1</t>
  </si>
  <si>
    <t>vaash-wdc04-cbh-lab / networkseg / cbh / dmz / web</t>
  </si>
  <si>
    <t>30.250.120.0/24</t>
  </si>
  <si>
    <t>networkseg / cbh / dmz / web</t>
  </si>
  <si>
    <t>vaash-wdc04-cbh-lab</t>
  </si>
  <si>
    <t>30.250.120.1</t>
  </si>
  <si>
    <t>vaash-wdc04-cbh-lab / networkseg / cbh / dmz / api</t>
  </si>
  <si>
    <t>30.250.121.0/24</t>
  </si>
  <si>
    <t>networkseg / cbh / dmz / api</t>
  </si>
  <si>
    <t>30.250.121.1</t>
  </si>
  <si>
    <t>vaash-wdc04-cbh-lab / networkseg / cbh / dmz / ftp</t>
  </si>
  <si>
    <t>30.250.122.0/24</t>
  </si>
  <si>
    <t>networkseg / cbh / dmz / ftp</t>
  </si>
  <si>
    <t>30.250.122.1</t>
  </si>
  <si>
    <t>nvlav-flex-dr / networkseg / cbh / ddi / internal</t>
  </si>
  <si>
    <t>30.250.128.0/24</t>
  </si>
  <si>
    <t>nvlav-flex-dr</t>
  </si>
  <si>
    <t>30.250.128.1</t>
  </si>
  <si>
    <t>nvlav-flex-dr / appseg / cbh / backend / general</t>
  </si>
  <si>
    <t>30.250.129.0/24</t>
  </si>
  <si>
    <t>30.250.129.1</t>
  </si>
  <si>
    <t>vaash-wdc04-cbh / networkseg / cbh / vmware / vmotion</t>
  </si>
  <si>
    <t>30.250.13.0/24</t>
  </si>
  <si>
    <t>networkseg / cbh / vmware / vmotion</t>
  </si>
  <si>
    <t>30.250.13.1</t>
  </si>
  <si>
    <t>nvlav-flex-dr / appseg / cbh / database / general</t>
  </si>
  <si>
    <t>30.250.130.0/24</t>
  </si>
  <si>
    <t>appseg / cbh / database / general</t>
  </si>
  <si>
    <t>30.250.130.1</t>
  </si>
  <si>
    <t>nvlav-flex-dr / appseg / cbh / frontend / general</t>
  </si>
  <si>
    <t>30.250.131.0/24</t>
  </si>
  <si>
    <t>appseg / cbh / frontend / general</t>
  </si>
  <si>
    <t>30.250.131.1</t>
  </si>
  <si>
    <t>nvlav-flex-dr / appseg / cbh / mid-tier / general</t>
  </si>
  <si>
    <t>30.250.132.0/24</t>
  </si>
  <si>
    <t>appseg / cbh / mid-tier / general</t>
  </si>
  <si>
    <t>30.250.132.1</t>
  </si>
  <si>
    <t>nvlav-flex-dr / networkseg / cbh / backup / general</t>
  </si>
  <si>
    <t>30.250.133.0/24</t>
  </si>
  <si>
    <t>networkseg / cbh / backup / general</t>
  </si>
  <si>
    <t>30.250.133.1</t>
  </si>
  <si>
    <t>nvlav-flex-dr / networkseg / cbh / management / facilities</t>
  </si>
  <si>
    <t>30.250.134.0/24</t>
  </si>
  <si>
    <t>networkseg / cbh / management / facilities</t>
  </si>
  <si>
    <t>30.250.134.1</t>
  </si>
  <si>
    <t>nvlav-flex-dr / networkseg / cbh / management / firewalls</t>
  </si>
  <si>
    <t>30.250.135.0/24</t>
  </si>
  <si>
    <t>networkseg / cbh / management / firewalls</t>
  </si>
  <si>
    <t>30.250.135.1</t>
  </si>
  <si>
    <t>nvlav-flex-dr / networkseg / cbh / management / ise</t>
  </si>
  <si>
    <t>30.250.136.0/24</t>
  </si>
  <si>
    <t>networkseg / cbh / management / ise</t>
  </si>
  <si>
    <t>30.250.136.1</t>
  </si>
  <si>
    <t>nvlav-flex-dr / networkseg / cbh / management / loadbalancer</t>
  </si>
  <si>
    <t>30.250.137.0/24</t>
  </si>
  <si>
    <t>networkseg / cbh / management / loadbalancer</t>
  </si>
  <si>
    <t>30.250.137.1</t>
  </si>
  <si>
    <t>nvlav-flex-dr / networkseg / cbh / management / network</t>
  </si>
  <si>
    <t>30.250.138.0/24</t>
  </si>
  <si>
    <t>30.250.138.1</t>
  </si>
  <si>
    <t>nvlav-flex-dr / networkseg / cbh / management / server-oob</t>
  </si>
  <si>
    <t>30.250.139.0/24</t>
  </si>
  <si>
    <t>30.250.139.1</t>
  </si>
  <si>
    <t>vaash-wdc04-cbh / networkseg / cbh / management / vmware</t>
  </si>
  <si>
    <t>30.250.14.0/24</t>
  </si>
  <si>
    <t>networkseg / cbh / management / vmware</t>
  </si>
  <si>
    <t>30.250.14.1</t>
  </si>
  <si>
    <t>nvlav-flex-dr / networkseg / cbh / management / storage</t>
  </si>
  <si>
    <t>30.250.140.0/24</t>
  </si>
  <si>
    <t>30.250.140.1</t>
  </si>
  <si>
    <t>nvlav-flex-dr / networkseg / cbh / vmware / vmotion</t>
  </si>
  <si>
    <t>30.250.141.0/24</t>
  </si>
  <si>
    <t>30.250.141.1</t>
  </si>
  <si>
    <t>nvlav-flex-dr / networkseg / cbh / management / vmware</t>
  </si>
  <si>
    <t>30.250.142.0/24</t>
  </si>
  <si>
    <t>30.250.142.1</t>
  </si>
  <si>
    <t>nvlav-flex-dr / appseg / cbh / loadbalancer / nosnat</t>
  </si>
  <si>
    <t>30.250.143.0/24</t>
  </si>
  <si>
    <t>appseg / cbh / loadbalancer / nosnat</t>
  </si>
  <si>
    <t>30.250.143.1</t>
  </si>
  <si>
    <t>vaash-wdc04-cbh / appseg / cbh / loadbalancer / nosnat</t>
  </si>
  <si>
    <t>30.250.15.0/24</t>
  </si>
  <si>
    <t>30.250.15.1</t>
  </si>
  <si>
    <t>nvlav-flex-dr / networkseg / cbh / dmz / web</t>
  </si>
  <si>
    <t>30.250.184.0/24</t>
  </si>
  <si>
    <t>30.250.184.1</t>
  </si>
  <si>
    <t>nvlav-flex-dr / networkseg / cbh / dmz / api</t>
  </si>
  <si>
    <t>30.250.185.0/24</t>
  </si>
  <si>
    <t>30.250.185.1</t>
  </si>
  <si>
    <t>nvlav-flex-dr / networkseg / cbh / dmz / ftp</t>
  </si>
  <si>
    <t>30.250.186.0/24</t>
  </si>
  <si>
    <t>30.250.186.1</t>
  </si>
  <si>
    <t>vaash-wdc04-cbh / appseg / cbh / database / general</t>
  </si>
  <si>
    <t>30.250.2.0/24</t>
  </si>
  <si>
    <t>30.250.2.1</t>
  </si>
  <si>
    <t>vaash-wdc04-cbh / appseg / cbh / frontend / general</t>
  </si>
  <si>
    <t>30.250.3.0/24</t>
  </si>
  <si>
    <t>30.250.3.1</t>
  </si>
  <si>
    <t>vaash-wdc04-cbh / appseg / cbh / mid-tier / general</t>
  </si>
  <si>
    <t>30.250.4.0/24</t>
  </si>
  <si>
    <t>30.250.4.1</t>
  </si>
  <si>
    <t>vaash-wdc04-cbh / networkseg / cbh / backup / general</t>
  </si>
  <si>
    <t>30.250.5.0/24</t>
  </si>
  <si>
    <t>30.250.5.1</t>
  </si>
  <si>
    <t>vaash-wdc04-cbh / networkseg / cbh / dmz / web</t>
  </si>
  <si>
    <t>30.250.56.0/24</t>
  </si>
  <si>
    <t>30.250.56.1</t>
  </si>
  <si>
    <t>vaash-wdc04-cbh / networkseg / cbh / dmz / api</t>
  </si>
  <si>
    <t>30.250.57.0/24</t>
  </si>
  <si>
    <t>30.250.57.1</t>
  </si>
  <si>
    <t>vaash-wdc04-cbh / networkseg / cbh / dmz / ftp</t>
  </si>
  <si>
    <t>30.250.58.0/24</t>
  </si>
  <si>
    <t>30.250.58.1</t>
  </si>
  <si>
    <t>vaash-wdc04-cbh / networkseg / cbh / management / facilities</t>
  </si>
  <si>
    <t>30.250.6.0/24</t>
  </si>
  <si>
    <t>30.250.6.1</t>
  </si>
  <si>
    <t>vaash-wdc04-cbh-lab / networkseg / cbh / ddi / internal</t>
  </si>
  <si>
    <t>30.250.64.0/24</t>
  </si>
  <si>
    <t>30.250.64.1</t>
  </si>
  <si>
    <t>vaash-wdc04-cbh-lab / appseg / cbh / backend / general</t>
  </si>
  <si>
    <t>30.250.65.0/24</t>
  </si>
  <si>
    <t>30.250.65.1</t>
  </si>
  <si>
    <t>vaash-wdc04-cbh-lab / appseg / cbh / database / general</t>
  </si>
  <si>
    <t>30.250.66.0/24</t>
  </si>
  <si>
    <t>30.250.66.1</t>
  </si>
  <si>
    <t>vaash-wdc04-cbh-lab / appseg / cbh / frontend / general</t>
  </si>
  <si>
    <t>30.250.67.0/24</t>
  </si>
  <si>
    <t>30.250.67.1</t>
  </si>
  <si>
    <t>vaash-wdc04-cbh-lab / appseg / cbh / mid-tier / general</t>
  </si>
  <si>
    <t>30.250.68.0/24</t>
  </si>
  <si>
    <t>30.250.68.1</t>
  </si>
  <si>
    <t>vaash-wdc04-cbh-lab / networkseg / cbh / backup / general</t>
  </si>
  <si>
    <t>30.250.69.0/24</t>
  </si>
  <si>
    <t>30.250.69.1</t>
  </si>
  <si>
    <t>vaash-wdc04-cbh / networkseg / cbh / management / firewalls</t>
  </si>
  <si>
    <t>30.250.7.0/24</t>
  </si>
  <si>
    <t>30.250.7.1</t>
  </si>
  <si>
    <t>vaash-wdc04-cbh-lab / networkseg / cbh / vmware / vmotion</t>
  </si>
  <si>
    <t>30.250.70.0/24</t>
  </si>
  <si>
    <t>30.250.70.1</t>
  </si>
  <si>
    <t>vaash-wdc04-cbh-lab / appseg / cbh / loadbalancer / nosnat</t>
  </si>
  <si>
    <t>30.250.71.0/24</t>
  </si>
  <si>
    <t>30.250.71.1</t>
  </si>
  <si>
    <t>vaash-wdc04-cbh / networkseg / cbh / management / ise</t>
  </si>
  <si>
    <t>30.250.8.0/24</t>
  </si>
  <si>
    <t>30.250.8.1</t>
  </si>
  <si>
    <t>vaash-wdc04-cbh / networkseg / cbh / management / loadbalancer</t>
  </si>
  <si>
    <t>30.250.9.0/24</t>
  </si>
  <si>
    <t>30.250.9.1</t>
  </si>
  <si>
    <t>ilsch-sdc / networkseg / mbm / ddi / internal</t>
  </si>
  <si>
    <t>30.251.0.0/24</t>
  </si>
  <si>
    <t>ilsch-sdc</t>
  </si>
  <si>
    <t>30.251.0.1</t>
  </si>
  <si>
    <t>ilsch-sdc / appseg / mbm / backend / general</t>
  </si>
  <si>
    <t>30.251.1.0/24</t>
  </si>
  <si>
    <t>30.251.1.1</t>
  </si>
  <si>
    <t>ilsch-sdc / networkseg / mbm / management / network</t>
  </si>
  <si>
    <t>30.251.10.0/24</t>
  </si>
  <si>
    <t>30.251.10.1</t>
  </si>
  <si>
    <t>ilsch-sdc / networkseg / mbm / management / server-oob</t>
  </si>
  <si>
    <t>30.251.11.0/24</t>
  </si>
  <si>
    <t>30.251.11.1</t>
  </si>
  <si>
    <t>ilsch-sdc / networkseg / mbm / management / storage</t>
  </si>
  <si>
    <t>30.251.12.0/24</t>
  </si>
  <si>
    <t>30.251.12.1</t>
  </si>
  <si>
    <t>ilsch-sdc-lab / networkseg / mbm / dmz / web</t>
  </si>
  <si>
    <t>30.251.120.0/24</t>
  </si>
  <si>
    <t>ilsch-sdc-lab</t>
  </si>
  <si>
    <t>30.251.120.1</t>
  </si>
  <si>
    <t>ilsch-sdc-lab / networkseg / mbm / dmz / api</t>
  </si>
  <si>
    <t>30.251.121.0/24</t>
  </si>
  <si>
    <t>30.251.121.1</t>
  </si>
  <si>
    <t>ilsch-sdc-lab / networkseg / mbm / dmz / ftp</t>
  </si>
  <si>
    <t>30.251.122.0/24</t>
  </si>
  <si>
    <t>30.251.122.1</t>
  </si>
  <si>
    <t>vahar-mai-mbm-dr / networkseg / mbm / ddi / internal</t>
  </si>
  <si>
    <t>30.251.128.0/24</t>
  </si>
  <si>
    <t>vahar-mai-mbm-dr</t>
  </si>
  <si>
    <t>30.251.128.1</t>
  </si>
  <si>
    <t>vahar-mai-mbm-dr / appseg / mbm / backend / general</t>
  </si>
  <si>
    <t>30.251.129.0/24</t>
  </si>
  <si>
    <t>30.251.129.1</t>
  </si>
  <si>
    <t>ilsch-sdc / networkseg / mbm / management / vmware</t>
  </si>
  <si>
    <t>30.251.13.0/24</t>
  </si>
  <si>
    <t>30.251.13.1</t>
  </si>
  <si>
    <t>vahar-mai-mbm-dr / appseg / mbm / database / general</t>
  </si>
  <si>
    <t>30.251.130.0/24</t>
  </si>
  <si>
    <t>30.251.130.1</t>
  </si>
  <si>
    <t>vahar-mai-mbm-dr / appseg / mbm / frontend / general</t>
  </si>
  <si>
    <t>30.251.131.0/24</t>
  </si>
  <si>
    <t>30.251.131.1</t>
  </si>
  <si>
    <t>vahar-mai-mbm-dr / appseg / mbm / mid-tier / general</t>
  </si>
  <si>
    <t>30.251.132.0/24</t>
  </si>
  <si>
    <t>30.251.132.1</t>
  </si>
  <si>
    <t>vahar-mai-mbm-dr / networkseg / mbm / backup / general</t>
  </si>
  <si>
    <t>30.251.133.0/24</t>
  </si>
  <si>
    <t>30.251.133.1</t>
  </si>
  <si>
    <t>vahar-mai-mbm-dr / networkseg / mbm / management / facilities</t>
  </si>
  <si>
    <t>30.251.134.0/24</t>
  </si>
  <si>
    <t>30.251.134.1</t>
  </si>
  <si>
    <t>vahar-mai-mbm-dr / networkseg / mbm / management / firewalls</t>
  </si>
  <si>
    <t>30.251.135.0/24</t>
  </si>
  <si>
    <t>30.251.135.1</t>
  </si>
  <si>
    <t>vahar-mai-mbm-dr / networkseg / mbm / management / ise</t>
  </si>
  <si>
    <t>30.251.136.0/24</t>
  </si>
  <si>
    <t>30.251.136.1</t>
  </si>
  <si>
    <t>vahar-mai-mbm-dr / networkseg / mbm / management / loadbalancer</t>
  </si>
  <si>
    <t>30.251.137.0/24</t>
  </si>
  <si>
    <t>30.251.137.1</t>
  </si>
  <si>
    <t>vahar-mai-mbm-dr / networkseg / mbm / management / network</t>
  </si>
  <si>
    <t>30.251.138.0/24</t>
  </si>
  <si>
    <t>30.251.138.1</t>
  </si>
  <si>
    <t>vahar-mai-mbm-dr / networkseg / mbm / management / server-oob</t>
  </si>
  <si>
    <t>30.251.139.0/24</t>
  </si>
  <si>
    <t>30.251.139.1</t>
  </si>
  <si>
    <t>ilsch-sdc / networkseg / mbm / vmware / vmotion</t>
  </si>
  <si>
    <t>30.251.14.0/24</t>
  </si>
  <si>
    <t>30.251.14.1</t>
  </si>
  <si>
    <t>vahar-mai-mbm-dr / networkseg / mbm / management / storage</t>
  </si>
  <si>
    <t>30.251.140.0/24</t>
  </si>
  <si>
    <t>30.251.140.1</t>
  </si>
  <si>
    <t>vahar-mai-mbm-dr / networkseg / mbm / management / vmware</t>
  </si>
  <si>
    <t>30.251.141.0/24</t>
  </si>
  <si>
    <t>30.251.141.1</t>
  </si>
  <si>
    <t>vahar-mai-mbm-dr / networkseg / mbm / vmware / vmotion</t>
  </si>
  <si>
    <t>30.251.142.0/24</t>
  </si>
  <si>
    <t>30.251.142.1</t>
  </si>
  <si>
    <t>vahar-mai-mbm-dr / appseg / mbm / loadbalancer / nosnat</t>
  </si>
  <si>
    <t>30.251.143.0/24</t>
  </si>
  <si>
    <t>30.251.143.1</t>
  </si>
  <si>
    <t>ilsch-sdc / appseg / mbm / loadbalancer / nosnat</t>
  </si>
  <si>
    <t>30.251.15.0/24</t>
  </si>
  <si>
    <t>30.251.15.1</t>
  </si>
  <si>
    <t>vahar-mai-mbm-dr / networkseg / mbm / dmz / web</t>
  </si>
  <si>
    <t>30.251.184.0/24</t>
  </si>
  <si>
    <t>30.251.184.1</t>
  </si>
  <si>
    <t>vahar-mai-mbm-dr / networkseg / mbm / dmz / api</t>
  </si>
  <si>
    <t>30.251.185.0/24</t>
  </si>
  <si>
    <t>30.251.185.1</t>
  </si>
  <si>
    <t>vahar-mai-mbm-dr / networkseg / mbm / dmz / ftp</t>
  </si>
  <si>
    <t>30.251.186.0/24</t>
  </si>
  <si>
    <t>30.251.186.1</t>
  </si>
  <si>
    <t>ilsch-sdc / appseg / mbm / database / general</t>
  </si>
  <si>
    <t>30.251.2.0/24</t>
  </si>
  <si>
    <t>30.251.2.1</t>
  </si>
  <si>
    <t>ilsch-sdc / appseg / mbm / frontend / general</t>
  </si>
  <si>
    <t>30.251.3.0/24</t>
  </si>
  <si>
    <t>30.251.3.1</t>
  </si>
  <si>
    <t>ilsch-sdc / appseg / mbm / mid-tier / general</t>
  </si>
  <si>
    <t>30.251.4.0/24</t>
  </si>
  <si>
    <t>30.251.4.1</t>
  </si>
  <si>
    <t>ilsch-sdc / networkseg / mbm / backup / general</t>
  </si>
  <si>
    <t>30.251.5.0/24</t>
  </si>
  <si>
    <t>30.251.5.1</t>
  </si>
  <si>
    <t>ilsch-sdc / networkseg / mbm / dmz / web</t>
  </si>
  <si>
    <t>30.251.56.0/24</t>
  </si>
  <si>
    <t>30.251.56.1</t>
  </si>
  <si>
    <t>ilsch-sdc / networkseg / mbm / dmz / api</t>
  </si>
  <si>
    <t>30.251.57.0/24</t>
  </si>
  <si>
    <t>30.251.57.1</t>
  </si>
  <si>
    <t>ilsch-sdc / networkseg / mbm / dmz / ftp</t>
  </si>
  <si>
    <t>30.251.58.0/24</t>
  </si>
  <si>
    <t>30.251.58.1</t>
  </si>
  <si>
    <t>ilsch-sdc / networkseg / mbm / management / facilities</t>
  </si>
  <si>
    <t>30.251.6.0/24</t>
  </si>
  <si>
    <t>30.251.6.1</t>
  </si>
  <si>
    <t>ilsch-sdc-lab / networkseg / mbm / ddi / internal</t>
  </si>
  <si>
    <t>30.251.64.0/24</t>
  </si>
  <si>
    <t>30.251.64.1</t>
  </si>
  <si>
    <t>ilsch-sdc-lab / appseg / mbm / backend / general</t>
  </si>
  <si>
    <t>30.251.65.0/24</t>
  </si>
  <si>
    <t>30.251.65.1</t>
  </si>
  <si>
    <t>ilsch-sdc-lab / appseg / mbm / database / general</t>
  </si>
  <si>
    <t>30.251.66.0/24</t>
  </si>
  <si>
    <t>30.251.66.1</t>
  </si>
  <si>
    <t>ilsch-sdc-lab / appseg / mbm / frontend / general</t>
  </si>
  <si>
    <t>30.251.67.0/24</t>
  </si>
  <si>
    <t>30.251.67.1</t>
  </si>
  <si>
    <t>ilsch-sdc-lab / appseg / mbm / mid-tier / general</t>
  </si>
  <si>
    <t>30.251.68.0/24</t>
  </si>
  <si>
    <t>30.251.68.1</t>
  </si>
  <si>
    <t>ilsch-sdc-lab / networkseg / mbm / backup / general</t>
  </si>
  <si>
    <t>30.251.69.0/24</t>
  </si>
  <si>
    <t>30.251.69.1</t>
  </si>
  <si>
    <t>ilsch-sdc / networkseg / mbm / management / firewalls</t>
  </si>
  <si>
    <t>30.251.7.0/24</t>
  </si>
  <si>
    <t>30.251.7.1</t>
  </si>
  <si>
    <t>ilsch-sdc-lab / networkseg / mbm / vmware / vmotion</t>
  </si>
  <si>
    <t>30.251.70.0/24</t>
  </si>
  <si>
    <t>30.251.70.1</t>
  </si>
  <si>
    <t>ilsch-sdc-lab / appseg / mbm / loadbalancer / nosnat</t>
  </si>
  <si>
    <t>30.251.71.0/24</t>
  </si>
  <si>
    <t>30.251.71.1</t>
  </si>
  <si>
    <t>ilsch-sdc / networkseg / mbm / management / ise</t>
  </si>
  <si>
    <t>30.251.8.0/24</t>
  </si>
  <si>
    <t>30.251.8.1</t>
  </si>
  <si>
    <t>ilsch-sdc / networkseg / mbm / management / loadbalancer</t>
  </si>
  <si>
    <t>30.251.9.0/24</t>
  </si>
  <si>
    <t>30.251.9.1</t>
  </si>
  <si>
    <t>30.88.0.0/26</t>
  </si>
  <si>
    <t>30.88.0.1</t>
  </si>
  <si>
    <t>30.88.0.128/26</t>
  </si>
  <si>
    <t>30.88.0.129</t>
  </si>
  <si>
    <t>FrontEnd / Egress / Telecom / IVRs</t>
  </si>
  <si>
    <t>30.88.0.192/26</t>
  </si>
  <si>
    <t>30.88.0.193</t>
  </si>
  <si>
    <t>30.88.0.64/26</t>
  </si>
  <si>
    <t>30.88.0.65</t>
  </si>
  <si>
    <t>FrontEnd / Egress / Telecom / PBX</t>
  </si>
  <si>
    <t>30.88.1.0/26</t>
  </si>
  <si>
    <t>30.88.1.1</t>
  </si>
  <si>
    <t>30.88.1.64/26</t>
  </si>
  <si>
    <t>30.88.1.65</t>
  </si>
  <si>
    <t>30.88.128.0/26</t>
  </si>
  <si>
    <t>30.88.128.1</t>
  </si>
  <si>
    <t>30.88.128.128/26</t>
  </si>
  <si>
    <t>30.88.128.129</t>
  </si>
  <si>
    <t>30.88.128.192/26</t>
  </si>
  <si>
    <t>30.88.128.193</t>
  </si>
  <si>
    <t>30.88.128.64/26</t>
  </si>
  <si>
    <t>30.88.128.65</t>
  </si>
  <si>
    <t>30.88.129.0/26</t>
  </si>
  <si>
    <t>30.88.129.1</t>
  </si>
  <si>
    <t>30.88.129.64/26</t>
  </si>
  <si>
    <t>30.88.129.65</t>
  </si>
  <si>
    <t>30.88.130.0/26</t>
  </si>
  <si>
    <t>30.88.130.1</t>
  </si>
  <si>
    <t>30.88.130.128/26</t>
  </si>
  <si>
    <t>30.88.130.129</t>
  </si>
  <si>
    <t>30.88.130.192/26</t>
  </si>
  <si>
    <t>30.88.130.193</t>
  </si>
  <si>
    <t>30.88.130.64/26</t>
  </si>
  <si>
    <t>30.88.130.65</t>
  </si>
  <si>
    <t>30.88.131.0/26</t>
  </si>
  <si>
    <t>30.88.131.1</t>
  </si>
  <si>
    <t>30.88.131.128/26</t>
  </si>
  <si>
    <t>30.88.131.129</t>
  </si>
  <si>
    <t>30.88.131.64/26</t>
  </si>
  <si>
    <t>30.88.131.65</t>
  </si>
  <si>
    <t>30.88.132.0/26</t>
  </si>
  <si>
    <t>30.88.132.1</t>
  </si>
  <si>
    <t>30.88.132.128/26</t>
  </si>
  <si>
    <t>30.88.132.129</t>
  </si>
  <si>
    <t>30.88.132.192/26</t>
  </si>
  <si>
    <t>30.88.132.193</t>
  </si>
  <si>
    <t>30.88.132.64/26</t>
  </si>
  <si>
    <t>30.88.132.65</t>
  </si>
  <si>
    <t>30.88.133.0/26</t>
  </si>
  <si>
    <t>30.88.133.1</t>
  </si>
  <si>
    <t>30.88.133.64/26</t>
  </si>
  <si>
    <t>30.88.133.65</t>
  </si>
  <si>
    <t>30.88.134.0/26</t>
  </si>
  <si>
    <t>30.88.134.1</t>
  </si>
  <si>
    <t>30.88.134.128/26</t>
  </si>
  <si>
    <t>30.88.134.129</t>
  </si>
  <si>
    <t>30.88.134.64/26</t>
  </si>
  <si>
    <t>30.88.134.65</t>
  </si>
  <si>
    <t>30.88.136.0/26</t>
  </si>
  <si>
    <t>30.88.136.1</t>
  </si>
  <si>
    <t>30.88.136.128/26</t>
  </si>
  <si>
    <t>30.88.136.129</t>
  </si>
  <si>
    <t>30.88.136.192/26</t>
  </si>
  <si>
    <t>30.88.136.193</t>
  </si>
  <si>
    <t>30.88.136.64/26</t>
  </si>
  <si>
    <t>30.88.136.65</t>
  </si>
  <si>
    <t>30.88.138.0/26</t>
  </si>
  <si>
    <t>30.88.138.1</t>
  </si>
  <si>
    <t>30.88.138.64/26</t>
  </si>
  <si>
    <t>30.88.138.65</t>
  </si>
  <si>
    <t>30.88.144.0/26</t>
  </si>
  <si>
    <t>30.88.144.1</t>
  </si>
  <si>
    <t>30.88.144.128/26</t>
  </si>
  <si>
    <t>30.88.144.129</t>
  </si>
  <si>
    <t>30.88.144.192/26</t>
  </si>
  <si>
    <t>30.88.144.193</t>
  </si>
  <si>
    <t>30.88.144.64/26</t>
  </si>
  <si>
    <t>30.88.144.65</t>
  </si>
  <si>
    <t>30.88.145.0/26</t>
  </si>
  <si>
    <t>30.88.145.1</t>
  </si>
  <si>
    <t>30.88.145.128/26</t>
  </si>
  <si>
    <t>30.88.145.129</t>
  </si>
  <si>
    <t>30.88.145.192/26</t>
  </si>
  <si>
    <t>30.88.145.193</t>
  </si>
  <si>
    <t>30.88.145.64/26</t>
  </si>
  <si>
    <t>30.88.145.65</t>
  </si>
  <si>
    <t>30.88.146.0/26</t>
  </si>
  <si>
    <t>30.88.146.1</t>
  </si>
  <si>
    <t>30.88.146.128/26</t>
  </si>
  <si>
    <t>30.88.146.129</t>
  </si>
  <si>
    <t>30.88.146.192/26</t>
  </si>
  <si>
    <t>30.88.146.193</t>
  </si>
  <si>
    <t>30.88.146.64/26</t>
  </si>
  <si>
    <t>30.88.146.65</t>
  </si>
  <si>
    <t>30.88.147.0/26</t>
  </si>
  <si>
    <t>30.88.147.1</t>
  </si>
  <si>
    <t>30.88.147.128/26</t>
  </si>
  <si>
    <t>30.88.147.129</t>
  </si>
  <si>
    <t>30.88.147.192/26</t>
  </si>
  <si>
    <t>30.88.147.193</t>
  </si>
  <si>
    <t>30.88.147.64/26</t>
  </si>
  <si>
    <t>30.88.147.65</t>
  </si>
  <si>
    <t>30.88.148.0/26</t>
  </si>
  <si>
    <t>30.88.148.1</t>
  </si>
  <si>
    <t>30.88.148.128/26</t>
  </si>
  <si>
    <t>30.88.148.129</t>
  </si>
  <si>
    <t>30.88.148.64/26</t>
  </si>
  <si>
    <t>30.88.148.65</t>
  </si>
  <si>
    <t>30.88.150.192/26</t>
  </si>
  <si>
    <t>30.88.150.193</t>
  </si>
  <si>
    <t>30.88.151.0/26</t>
  </si>
  <si>
    <t>30.88.151.1</t>
  </si>
  <si>
    <t>30.88.151.128/26</t>
  </si>
  <si>
    <t>30.88.151.129</t>
  </si>
  <si>
    <t>30.88.151.192/26</t>
  </si>
  <si>
    <t>30.88.151.193</t>
  </si>
  <si>
    <t>30.88.151.64/26</t>
  </si>
  <si>
    <t>30.88.151.65</t>
  </si>
  <si>
    <t>30.88.152.0/26</t>
  </si>
  <si>
    <t>30.88.152.1</t>
  </si>
  <si>
    <t>30.88.152.128/26</t>
  </si>
  <si>
    <t>30.88.152.129</t>
  </si>
  <si>
    <t>30.88.152.192/26</t>
  </si>
  <si>
    <t>30.88.152.193</t>
  </si>
  <si>
    <t>30.88.152.64/26</t>
  </si>
  <si>
    <t>30.88.152.65</t>
  </si>
  <si>
    <t>30.88.153.0/26</t>
  </si>
  <si>
    <t>30.88.153.1</t>
  </si>
  <si>
    <t>30.88.153.128/26</t>
  </si>
  <si>
    <t>30.88.153.129</t>
  </si>
  <si>
    <t>30.88.153.192/26</t>
  </si>
  <si>
    <t>30.88.153.193</t>
  </si>
  <si>
    <t>30.88.153.64/26</t>
  </si>
  <si>
    <t>30.88.153.65</t>
  </si>
  <si>
    <t>30.88.154.0/26</t>
  </si>
  <si>
    <t>30.88.154.1</t>
  </si>
  <si>
    <t>30.88.154.128/26</t>
  </si>
  <si>
    <t>30.88.154.129</t>
  </si>
  <si>
    <t>30.88.154.64/26</t>
  </si>
  <si>
    <t>30.88.154.65</t>
  </si>
  <si>
    <t>30.88.156.0/26</t>
  </si>
  <si>
    <t>30.88.156.1</t>
  </si>
  <si>
    <t>30.88.156.128/26</t>
  </si>
  <si>
    <t>30.88.156.129</t>
  </si>
  <si>
    <t>30.88.156.192/26</t>
  </si>
  <si>
    <t>30.88.156.193</t>
  </si>
  <si>
    <t>30.88.156.64/26</t>
  </si>
  <si>
    <t>30.88.156.65</t>
  </si>
  <si>
    <t>30.88.157.0/26</t>
  </si>
  <si>
    <t>30.88.157.1</t>
  </si>
  <si>
    <t>30.88.157.128/26</t>
  </si>
  <si>
    <t>30.88.157.129</t>
  </si>
  <si>
    <t>30.88.157.192/26</t>
  </si>
  <si>
    <t>30.88.157.193</t>
  </si>
  <si>
    <t>30.88.157.64/26</t>
  </si>
  <si>
    <t>30.88.157.65</t>
  </si>
  <si>
    <t>30.88.16.0/26</t>
  </si>
  <si>
    <t>30.88.16.1</t>
  </si>
  <si>
    <t>30.88.16.128/26</t>
  </si>
  <si>
    <t>30.88.16.129</t>
  </si>
  <si>
    <t>30.88.16.192/26</t>
  </si>
  <si>
    <t>30.88.16.193</t>
  </si>
  <si>
    <t>30.88.16.64/26</t>
  </si>
  <si>
    <t>30.88.16.65</t>
  </si>
  <si>
    <t>30.88.17.0/26</t>
  </si>
  <si>
    <t>30.88.17.1</t>
  </si>
  <si>
    <t>30.88.17.128/26</t>
  </si>
  <si>
    <t>30.88.17.129</t>
  </si>
  <si>
    <t>30.88.17.192/26</t>
  </si>
  <si>
    <t>30.88.17.193</t>
  </si>
  <si>
    <t>30.88.17.64/26</t>
  </si>
  <si>
    <t>30.88.17.65</t>
  </si>
  <si>
    <t>30.88.18.0/26</t>
  </si>
  <si>
    <t>30.88.18.1</t>
  </si>
  <si>
    <t>30.88.18.128/26</t>
  </si>
  <si>
    <t>30.88.18.129</t>
  </si>
  <si>
    <t>30.88.18.192/26</t>
  </si>
  <si>
    <t>30.88.18.193</t>
  </si>
  <si>
    <t>30.88.18.64/26</t>
  </si>
  <si>
    <t>30.88.18.65</t>
  </si>
  <si>
    <t>30.88.19.0/26</t>
  </si>
  <si>
    <t>30.88.19.1</t>
  </si>
  <si>
    <t>30.88.19.128/26</t>
  </si>
  <si>
    <t>30.88.19.129</t>
  </si>
  <si>
    <t>30.88.19.192/26</t>
  </si>
  <si>
    <t>30.88.19.193</t>
  </si>
  <si>
    <t>30.88.19.64/26</t>
  </si>
  <si>
    <t>30.88.19.65</t>
  </si>
  <si>
    <t>30.88.192.0/26</t>
  </si>
  <si>
    <t>30.88.192.1</t>
  </si>
  <si>
    <t>30.88.192.128/26</t>
  </si>
  <si>
    <t>30.88.192.129</t>
  </si>
  <si>
    <t>30.88.192.192/26</t>
  </si>
  <si>
    <t>30.88.192.193</t>
  </si>
  <si>
    <t>30.88.192.64/26</t>
  </si>
  <si>
    <t>30.88.192.65</t>
  </si>
  <si>
    <t>30.88.193.0/26</t>
  </si>
  <si>
    <t>30.88.193.1</t>
  </si>
  <si>
    <t>30.88.193.64/26</t>
  </si>
  <si>
    <t>30.88.193.65</t>
  </si>
  <si>
    <t>30.88.194.0/26</t>
  </si>
  <si>
    <t>30.88.194.1</t>
  </si>
  <si>
    <t>30.88.194.128/26</t>
  </si>
  <si>
    <t>30.88.194.129</t>
  </si>
  <si>
    <t>30.88.194.192/26</t>
  </si>
  <si>
    <t>30.88.194.193</t>
  </si>
  <si>
    <t>30.88.194.64/26</t>
  </si>
  <si>
    <t>30.88.194.65</t>
  </si>
  <si>
    <t>30.88.195.0/26</t>
  </si>
  <si>
    <t>30.88.195.1</t>
  </si>
  <si>
    <t>30.88.195.128/26</t>
  </si>
  <si>
    <t>30.88.195.129</t>
  </si>
  <si>
    <t>30.88.195.64/26</t>
  </si>
  <si>
    <t>30.88.195.65</t>
  </si>
  <si>
    <t>30.88.196.0/26</t>
  </si>
  <si>
    <t>30.88.196.1</t>
  </si>
  <si>
    <t>30.88.196.128/26</t>
  </si>
  <si>
    <t>30.88.196.129</t>
  </si>
  <si>
    <t>30.88.196.192/26</t>
  </si>
  <si>
    <t>30.88.196.193</t>
  </si>
  <si>
    <t>30.88.196.64/26</t>
  </si>
  <si>
    <t>30.88.196.65</t>
  </si>
  <si>
    <t>30.88.197.0/26</t>
  </si>
  <si>
    <t>30.88.197.1</t>
  </si>
  <si>
    <t>30.88.197.64/26</t>
  </si>
  <si>
    <t>30.88.197.65</t>
  </si>
  <si>
    <t>30.88.198.0/26</t>
  </si>
  <si>
    <t>30.88.198.1</t>
  </si>
  <si>
    <t>30.88.198.128/26</t>
  </si>
  <si>
    <t>30.88.198.129</t>
  </si>
  <si>
    <t>30.88.198.64/26</t>
  </si>
  <si>
    <t>30.88.198.65</t>
  </si>
  <si>
    <t>30.88.2.0/26</t>
  </si>
  <si>
    <t>30.88.2.1</t>
  </si>
  <si>
    <t>30.88.2.128/26</t>
  </si>
  <si>
    <t>30.88.2.129</t>
  </si>
  <si>
    <t>30.88.2.192/26</t>
  </si>
  <si>
    <t>30.88.2.193</t>
  </si>
  <si>
    <t>30.88.2.64/26</t>
  </si>
  <si>
    <t>30.88.2.65</t>
  </si>
  <si>
    <t>30.88.20.0/26</t>
  </si>
  <si>
    <t>30.88.20.1</t>
  </si>
  <si>
    <t>30.88.20.128/26</t>
  </si>
  <si>
    <t>30.88.20.129</t>
  </si>
  <si>
    <t>30.88.20.192/26</t>
  </si>
  <si>
    <t>30.88.20.193</t>
  </si>
  <si>
    <t>30.88.20.64/26</t>
  </si>
  <si>
    <t>30.88.20.65</t>
  </si>
  <si>
    <t>30.88.200.0/26</t>
  </si>
  <si>
    <t>30.88.200.1</t>
  </si>
  <si>
    <t>30.88.200.128/26</t>
  </si>
  <si>
    <t>30.88.200.129</t>
  </si>
  <si>
    <t>30.88.200.192/26</t>
  </si>
  <si>
    <t>30.88.200.193</t>
  </si>
  <si>
    <t>30.88.200.64/26</t>
  </si>
  <si>
    <t>30.88.200.65</t>
  </si>
  <si>
    <t>30.88.201.0/26</t>
  </si>
  <si>
    <t>30.88.201.1</t>
  </si>
  <si>
    <t>30.88.201.64/26</t>
  </si>
  <si>
    <t>30.88.201.65</t>
  </si>
  <si>
    <t>30.88.208.0/26</t>
  </si>
  <si>
    <t>30.88.208.1</t>
  </si>
  <si>
    <t>30.88.208.128/26</t>
  </si>
  <si>
    <t>30.88.208.129</t>
  </si>
  <si>
    <t>30.88.208.192/26</t>
  </si>
  <si>
    <t>30.88.208.193</t>
  </si>
  <si>
    <t>30.88.208.64/26</t>
  </si>
  <si>
    <t>30.88.208.65</t>
  </si>
  <si>
    <t>30.88.209.0/26</t>
  </si>
  <si>
    <t>30.88.209.1</t>
  </si>
  <si>
    <t>30.88.209.128/26</t>
  </si>
  <si>
    <t>30.88.209.129</t>
  </si>
  <si>
    <t>30.88.209.192/26</t>
  </si>
  <si>
    <t>30.88.209.193</t>
  </si>
  <si>
    <t>30.88.209.64/26</t>
  </si>
  <si>
    <t>30.88.209.65</t>
  </si>
  <si>
    <t>30.88.21.0/26</t>
  </si>
  <si>
    <t>30.88.21.1</t>
  </si>
  <si>
    <t>30.88.21.128/26</t>
  </si>
  <si>
    <t>30.88.21.129</t>
  </si>
  <si>
    <t>30.88.21.192/26</t>
  </si>
  <si>
    <t>30.88.21.193</t>
  </si>
  <si>
    <t>30.88.21.64/26</t>
  </si>
  <si>
    <t>30.88.21.65</t>
  </si>
  <si>
    <t>30.88.210.0/26</t>
  </si>
  <si>
    <t>30.88.210.1</t>
  </si>
  <si>
    <t>30.88.210.128/26</t>
  </si>
  <si>
    <t>30.88.210.129</t>
  </si>
  <si>
    <t>30.88.210.192/26</t>
  </si>
  <si>
    <t>30.88.210.193</t>
  </si>
  <si>
    <t>30.88.210.64/26</t>
  </si>
  <si>
    <t>30.88.210.65</t>
  </si>
  <si>
    <t>30.88.211.0/26</t>
  </si>
  <si>
    <t>30.88.211.1</t>
  </si>
  <si>
    <t>30.88.211.128/26</t>
  </si>
  <si>
    <t>30.88.211.129</t>
  </si>
  <si>
    <t>30.88.211.192/26</t>
  </si>
  <si>
    <t>30.88.211.193</t>
  </si>
  <si>
    <t>30.88.211.64/26</t>
  </si>
  <si>
    <t>30.88.211.65</t>
  </si>
  <si>
    <t>30.88.212.0/26</t>
  </si>
  <si>
    <t>30.88.212.1</t>
  </si>
  <si>
    <t>30.88.212.128/26</t>
  </si>
  <si>
    <t>30.88.212.129</t>
  </si>
  <si>
    <t>30.88.212.192/26</t>
  </si>
  <si>
    <t>30.88.212.193</t>
  </si>
  <si>
    <t>30.88.212.64/26</t>
  </si>
  <si>
    <t>30.88.212.65</t>
  </si>
  <si>
    <t>30.88.213.0/26</t>
  </si>
  <si>
    <t>30.88.213.1</t>
  </si>
  <si>
    <t>30.88.213.128/26</t>
  </si>
  <si>
    <t>30.88.213.129</t>
  </si>
  <si>
    <t>30.88.213.192/26</t>
  </si>
  <si>
    <t>30.88.213.193</t>
  </si>
  <si>
    <t>30.88.213.64/26</t>
  </si>
  <si>
    <t>30.88.213.65</t>
  </si>
  <si>
    <t>30.88.214.0/26</t>
  </si>
  <si>
    <t>30.88.214.1</t>
  </si>
  <si>
    <t>30.88.214.128/26</t>
  </si>
  <si>
    <t>30.88.214.129</t>
  </si>
  <si>
    <t>30.88.214.192/26</t>
  </si>
  <si>
    <t>30.88.214.193</t>
  </si>
  <si>
    <t>30.88.214.64/26</t>
  </si>
  <si>
    <t>30.88.214.65</t>
  </si>
  <si>
    <t>30.88.215.0/26</t>
  </si>
  <si>
    <t>30.88.215.1</t>
  </si>
  <si>
    <t>30.88.215.128/26</t>
  </si>
  <si>
    <t>30.88.215.129</t>
  </si>
  <si>
    <t>30.88.215.192/26</t>
  </si>
  <si>
    <t>30.88.215.193</t>
  </si>
  <si>
    <t>30.88.215.64/26</t>
  </si>
  <si>
    <t>30.88.215.65</t>
  </si>
  <si>
    <t>30.88.216.0/26</t>
  </si>
  <si>
    <t>30.88.216.1</t>
  </si>
  <si>
    <t>30.88.216.128/26</t>
  </si>
  <si>
    <t>30.88.216.129</t>
  </si>
  <si>
    <t>30.88.216.64/26</t>
  </si>
  <si>
    <t>30.88.216.65</t>
  </si>
  <si>
    <t>30.88.24.0/26</t>
  </si>
  <si>
    <t>30.88.24.1</t>
  </si>
  <si>
    <t>30.88.24.128/26</t>
  </si>
  <si>
    <t>30.88.24.129</t>
  </si>
  <si>
    <t>30.88.24.192/26</t>
  </si>
  <si>
    <t>30.88.24.193</t>
  </si>
  <si>
    <t>30.88.24.64/26</t>
  </si>
  <si>
    <t>30.88.24.65</t>
  </si>
  <si>
    <t>30.88.25.0/26</t>
  </si>
  <si>
    <t>30.88.25.1</t>
  </si>
  <si>
    <t>30.88.25.128/26</t>
  </si>
  <si>
    <t>30.88.25.129</t>
  </si>
  <si>
    <t>30.88.25.192/26</t>
  </si>
  <si>
    <t>30.88.25.193</t>
  </si>
  <si>
    <t>30.88.25.64/26</t>
  </si>
  <si>
    <t>30.88.25.65</t>
  </si>
  <si>
    <t>30.88.26.0/26</t>
  </si>
  <si>
    <t>30.88.26.1</t>
  </si>
  <si>
    <t>30.88.26.128/26</t>
  </si>
  <si>
    <t>30.88.26.129</t>
  </si>
  <si>
    <t>30.88.26.64/26</t>
  </si>
  <si>
    <t>30.88.26.65</t>
  </si>
  <si>
    <t>30.88.27.0/26</t>
  </si>
  <si>
    <t>30.88.27.1</t>
  </si>
  <si>
    <t>30.88.27.128/26</t>
  </si>
  <si>
    <t>30.88.27.129</t>
  </si>
  <si>
    <t>30.88.27.192/26</t>
  </si>
  <si>
    <t>30.88.27.193</t>
  </si>
  <si>
    <t>30.88.27.64/26</t>
  </si>
  <si>
    <t>30.88.27.65</t>
  </si>
  <si>
    <t>30.88.28.0/26</t>
  </si>
  <si>
    <t>30.88.28.1</t>
  </si>
  <si>
    <t>30.88.28.128/26</t>
  </si>
  <si>
    <t>30.88.28.129</t>
  </si>
  <si>
    <t>30.88.28.192/26</t>
  </si>
  <si>
    <t>30.88.28.193</t>
  </si>
  <si>
    <t>30.88.28.64/26</t>
  </si>
  <si>
    <t>30.88.28.65</t>
  </si>
  <si>
    <t>30.88.3.0/26</t>
  </si>
  <si>
    <t>30.88.3.1</t>
  </si>
  <si>
    <t>30.88.3.128/26</t>
  </si>
  <si>
    <t>30.88.3.129</t>
  </si>
  <si>
    <t>30.88.3.64/26</t>
  </si>
  <si>
    <t>30.88.3.65</t>
  </si>
  <si>
    <t>30.88.4.0/26</t>
  </si>
  <si>
    <t>30.88.4.1</t>
  </si>
  <si>
    <t>30.88.4.128/26</t>
  </si>
  <si>
    <t>30.88.4.129</t>
  </si>
  <si>
    <t>30.88.4.192/26</t>
  </si>
  <si>
    <t>30.88.4.193</t>
  </si>
  <si>
    <t>30.88.4.64/26</t>
  </si>
  <si>
    <t>30.88.4.65</t>
  </si>
  <si>
    <t>30.88.5.0/26</t>
  </si>
  <si>
    <t>30.88.5.1</t>
  </si>
  <si>
    <t>30.88.5.64/26</t>
  </si>
  <si>
    <t>30.88.5.65</t>
  </si>
  <si>
    <t>30.88.6.0/26</t>
  </si>
  <si>
    <t>30.88.6.1</t>
  </si>
  <si>
    <t>30.88.6.128/26</t>
  </si>
  <si>
    <t>30.88.6.129</t>
  </si>
  <si>
    <t>30.88.6.64/26</t>
  </si>
  <si>
    <t>30.88.6.65</t>
  </si>
  <si>
    <t>30.88.64.0/26</t>
  </si>
  <si>
    <t>30.88.64.1</t>
  </si>
  <si>
    <t>30.88.64.128/26</t>
  </si>
  <si>
    <t>30.88.64.129</t>
  </si>
  <si>
    <t>30.88.64.192/26</t>
  </si>
  <si>
    <t>30.88.64.193</t>
  </si>
  <si>
    <t>30.88.64.64/26</t>
  </si>
  <si>
    <t>30.88.64.65</t>
  </si>
  <si>
    <t>30.88.65.0/26</t>
  </si>
  <si>
    <t>30.88.65.1</t>
  </si>
  <si>
    <t>30.88.65.64/26</t>
  </si>
  <si>
    <t>30.88.65.65</t>
  </si>
  <si>
    <t>30.88.66.0/26</t>
  </si>
  <si>
    <t>30.88.66.1</t>
  </si>
  <si>
    <t>30.88.66.128/26</t>
  </si>
  <si>
    <t>30.88.66.129</t>
  </si>
  <si>
    <t>30.88.66.192/26</t>
  </si>
  <si>
    <t>30.88.66.193</t>
  </si>
  <si>
    <t>30.88.66.64/26</t>
  </si>
  <si>
    <t>30.88.66.65</t>
  </si>
  <si>
    <t>30.88.67.0/26</t>
  </si>
  <si>
    <t>30.88.67.1</t>
  </si>
  <si>
    <t>30.88.67.128/26</t>
  </si>
  <si>
    <t>30.88.67.129</t>
  </si>
  <si>
    <t>30.88.67.64/26</t>
  </si>
  <si>
    <t>30.88.67.65</t>
  </si>
  <si>
    <t>30.88.68.0/26</t>
  </si>
  <si>
    <t>30.88.68.1</t>
  </si>
  <si>
    <t>30.88.68.128/26</t>
  </si>
  <si>
    <t>30.88.68.129</t>
  </si>
  <si>
    <t>30.88.68.192/26</t>
  </si>
  <si>
    <t>30.88.68.193</t>
  </si>
  <si>
    <t>30.88.68.64/26</t>
  </si>
  <si>
    <t>30.88.68.65</t>
  </si>
  <si>
    <t>30.88.69.0/26</t>
  </si>
  <si>
    <t>30.88.69.1</t>
  </si>
  <si>
    <t>30.88.69.128/26</t>
  </si>
  <si>
    <t>30.88.69.129</t>
  </si>
  <si>
    <t>30.88.69.64/26</t>
  </si>
  <si>
    <t>30.88.69.65</t>
  </si>
  <si>
    <t>30.88.70.0/26</t>
  </si>
  <si>
    <t>30.88.70.1</t>
  </si>
  <si>
    <t>30.88.70.128/26</t>
  </si>
  <si>
    <t>30.88.70.129</t>
  </si>
  <si>
    <t>30.88.70.64/26</t>
  </si>
  <si>
    <t>30.88.70.65</t>
  </si>
  <si>
    <t>30.88.72.0/26</t>
  </si>
  <si>
    <t>30.88.72.1</t>
  </si>
  <si>
    <t>30.88.72.128/26</t>
  </si>
  <si>
    <t>30.88.72.129</t>
  </si>
  <si>
    <t>30.88.72.192/26</t>
  </si>
  <si>
    <t>30.88.72.193</t>
  </si>
  <si>
    <t>30.88.72.64/26</t>
  </si>
  <si>
    <t>30.88.72.65</t>
  </si>
  <si>
    <t>30.88.74.0/26</t>
  </si>
  <si>
    <t>30.88.74.1</t>
  </si>
  <si>
    <t>30.88.74.64/26</t>
  </si>
  <si>
    <t>30.88.74.65</t>
  </si>
  <si>
    <t>30.88.8.0/26</t>
  </si>
  <si>
    <t>30.88.8.1</t>
  </si>
  <si>
    <t>30.88.8.128/26</t>
  </si>
  <si>
    <t>30.88.8.129</t>
  </si>
  <si>
    <t>30.88.8.192/26</t>
  </si>
  <si>
    <t>30.88.8.193</t>
  </si>
  <si>
    <t>30.88.8.64/26</t>
  </si>
  <si>
    <t>30.88.8.65</t>
  </si>
  <si>
    <t>30.88.80.0/26</t>
  </si>
  <si>
    <t>30.88.80.1</t>
  </si>
  <si>
    <t>30.88.80.128/26</t>
  </si>
  <si>
    <t>30.88.80.129</t>
  </si>
  <si>
    <t>30.88.80.192/26</t>
  </si>
  <si>
    <t>30.88.80.193</t>
  </si>
  <si>
    <t>30.88.80.64/26</t>
  </si>
  <si>
    <t>30.88.80.65</t>
  </si>
  <si>
    <t>30.88.81.0/26</t>
  </si>
  <si>
    <t>30.88.81.1</t>
  </si>
  <si>
    <t>30.88.81.128/26</t>
  </si>
  <si>
    <t>30.88.81.129</t>
  </si>
  <si>
    <t>30.88.81.192/26</t>
  </si>
  <si>
    <t>30.88.81.193</t>
  </si>
  <si>
    <t>30.88.81.64/26</t>
  </si>
  <si>
    <t>30.88.81.65</t>
  </si>
  <si>
    <t>30.88.82.0/26</t>
  </si>
  <si>
    <t>30.88.82.1</t>
  </si>
  <si>
    <t>30.88.82.128/26</t>
  </si>
  <si>
    <t>30.88.82.129</t>
  </si>
  <si>
    <t>30.88.82.192/26</t>
  </si>
  <si>
    <t>30.88.82.193</t>
  </si>
  <si>
    <t>30.88.82.64/26</t>
  </si>
  <si>
    <t>30.88.82.65</t>
  </si>
  <si>
    <t>30.88.83.0/26</t>
  </si>
  <si>
    <t>30.88.83.1</t>
  </si>
  <si>
    <t>30.88.83.128/26</t>
  </si>
  <si>
    <t>30.88.83.129</t>
  </si>
  <si>
    <t>30.88.83.192/26</t>
  </si>
  <si>
    <t>30.88.83.193</t>
  </si>
  <si>
    <t>30.88.83.64/26</t>
  </si>
  <si>
    <t>30.88.83.65</t>
  </si>
  <si>
    <t>30.88.84.0/26</t>
  </si>
  <si>
    <t>30.88.84.1</t>
  </si>
  <si>
    <t>30.88.84.128/26</t>
  </si>
  <si>
    <t>30.88.84.129</t>
  </si>
  <si>
    <t>30.88.84.64/26</t>
  </si>
  <si>
    <t>30.88.84.65</t>
  </si>
  <si>
    <t>30.88.86.192/26</t>
  </si>
  <si>
    <t>30.88.86.193</t>
  </si>
  <si>
    <t>30.88.87.0/26</t>
  </si>
  <si>
    <t>30.88.87.1</t>
  </si>
  <si>
    <t>30.88.87.128/26</t>
  </si>
  <si>
    <t>30.88.87.129</t>
  </si>
  <si>
    <t>30.88.87.192/26</t>
  </si>
  <si>
    <t>30.88.87.193</t>
  </si>
  <si>
    <t>30.88.87.64/26</t>
  </si>
  <si>
    <t>30.88.87.65</t>
  </si>
  <si>
    <t>30.88.88.0/26</t>
  </si>
  <si>
    <t>30.88.88.1</t>
  </si>
  <si>
    <t>30.88.88.128/26</t>
  </si>
  <si>
    <t>30.88.88.129</t>
  </si>
  <si>
    <t>30.88.88.192/26</t>
  </si>
  <si>
    <t>30.88.88.193</t>
  </si>
  <si>
    <t>30.88.88.64/26</t>
  </si>
  <si>
    <t>30.88.88.65</t>
  </si>
  <si>
    <t>30.88.89.0/26</t>
  </si>
  <si>
    <t>30.88.89.1</t>
  </si>
  <si>
    <t>30.88.89.128/26</t>
  </si>
  <si>
    <t>30.88.89.129</t>
  </si>
  <si>
    <t>30.88.89.192/26</t>
  </si>
  <si>
    <t>30.88.89.193</t>
  </si>
  <si>
    <t>30.88.89.64/26</t>
  </si>
  <si>
    <t>30.88.89.65</t>
  </si>
  <si>
    <t>30.88.9.0/26</t>
  </si>
  <si>
    <t>30.88.9.1</t>
  </si>
  <si>
    <t>30.88.9.64/26</t>
  </si>
  <si>
    <t>30.88.9.65</t>
  </si>
  <si>
    <t>30.88.90.0/26</t>
  </si>
  <si>
    <t>30.88.90.1</t>
  </si>
  <si>
    <t>30.88.90.128/26</t>
  </si>
  <si>
    <t>30.88.90.129</t>
  </si>
  <si>
    <t>30.88.90.64/26</t>
  </si>
  <si>
    <t>30.88.90.65</t>
  </si>
  <si>
    <t>30.88.92.0/26</t>
  </si>
  <si>
    <t>30.88.92.1</t>
  </si>
  <si>
    <t>30.88.92.128/26</t>
  </si>
  <si>
    <t>30.88.92.129</t>
  </si>
  <si>
    <t>30.88.92.192/26</t>
  </si>
  <si>
    <t>30.88.92.193</t>
  </si>
  <si>
    <t>30.88.92.64/26</t>
  </si>
  <si>
    <t>30.88.92.65</t>
  </si>
  <si>
    <t>30.88.93.0/26</t>
  </si>
  <si>
    <t>30.88.93.1</t>
  </si>
  <si>
    <t>30.88.93.128/26</t>
  </si>
  <si>
    <t>30.88.93.129</t>
  </si>
  <si>
    <t>30.88.93.192/26</t>
  </si>
  <si>
    <t>30.88.93.193</t>
  </si>
  <si>
    <t>30.88.93.64/26</t>
  </si>
  <si>
    <t>30.88.93.65</t>
  </si>
  <si>
    <t>Frontend / Internal / Web Servers / IIS</t>
  </si>
  <si>
    <t>30.96.1.0/24</t>
  </si>
  <si>
    <t>30.96.1.1</t>
  </si>
  <si>
    <t>Active Directory Servers - 2102</t>
  </si>
  <si>
    <t>30.96.102.0/24</t>
  </si>
  <si>
    <t>30.96.102.1</t>
  </si>
  <si>
    <t>AGP GBD Government on US domain PVS - Virginia Beach, VA</t>
  </si>
  <si>
    <t>30.96.120.0/22</t>
  </si>
  <si>
    <t>30.96.120.1</t>
  </si>
  <si>
    <t>dist-srv-mgmt-voice-2700</t>
  </si>
  <si>
    <t>30.96.128.0/24</t>
  </si>
  <si>
    <t>30.96.128.1</t>
  </si>
  <si>
    <t>dist-net-mgmt-2701</t>
  </si>
  <si>
    <t>30.96.129.0/24</t>
  </si>
  <si>
    <t>30.96.129.1</t>
  </si>
  <si>
    <t>dist-srv-2013</t>
  </si>
  <si>
    <t>30.96.13.0/24</t>
  </si>
  <si>
    <t>30.96.13.1</t>
  </si>
  <si>
    <t>sec-net-fw-mgmt-2830</t>
  </si>
  <si>
    <t>30.96.130.0/24</t>
  </si>
  <si>
    <t>30.96.130.1</t>
  </si>
  <si>
    <t>30.96.132.0/24</t>
  </si>
  <si>
    <t>30.96.132.1</t>
  </si>
  <si>
    <t>vavab-ame / networkseg / anthem / management / rubrik</t>
  </si>
  <si>
    <t>30.96.133.0/24</t>
  </si>
  <si>
    <t>30.96.133.1</t>
  </si>
  <si>
    <t>30.96.14.0/24</t>
  </si>
  <si>
    <t>30.96.14.1</t>
  </si>
  <si>
    <t>dist-srv-mgmt-Management / Server Mgmt / ILO / Internal</t>
  </si>
  <si>
    <t>30.96.140.0/24</t>
  </si>
  <si>
    <t>30.96.140.1</t>
  </si>
  <si>
    <t>dist-srv-mgmt-2713</t>
  </si>
  <si>
    <t>30.96.141.0/24</t>
  </si>
  <si>
    <t>30.96.141.1</t>
  </si>
  <si>
    <t>dist-srv-mgmt-2714</t>
  </si>
  <si>
    <t>30.96.142.0/24</t>
  </si>
  <si>
    <t>30.96.142.1</t>
  </si>
  <si>
    <t>30.96.143.0/24</t>
  </si>
  <si>
    <t>30.96.143.1</t>
  </si>
  <si>
    <t>dist-srv-esx-mgmt-2716</t>
  </si>
  <si>
    <t>30.96.144.0/24</t>
  </si>
  <si>
    <t>30.96.144.1</t>
  </si>
  <si>
    <t>dist-srv-vmotion-2717</t>
  </si>
  <si>
    <t>30.96.145.0/24</t>
  </si>
  <si>
    <t>30.96.145.1</t>
  </si>
  <si>
    <t>dist-srv-mgmt-ico-2725</t>
  </si>
  <si>
    <t>30.96.153.0/24</t>
  </si>
  <si>
    <t>30.96.153.1</t>
  </si>
  <si>
    <t>Management / Server Mgmt /  Oracle / Internal</t>
  </si>
  <si>
    <t>30.96.157.0/24</t>
  </si>
  <si>
    <t>30.96.157.1</t>
  </si>
  <si>
    <t>dist-srv-2016</t>
  </si>
  <si>
    <t>30.96.16.0/24</t>
  </si>
  <si>
    <t>30.96.16.1</t>
  </si>
  <si>
    <t>dist-srv-2017</t>
  </si>
  <si>
    <t>30.96.17.0/24</t>
  </si>
  <si>
    <t>30.96.17.1</t>
  </si>
  <si>
    <t>dist-srv-2019</t>
  </si>
  <si>
    <t>30.96.19.0/24</t>
  </si>
  <si>
    <t>30.96.19.1</t>
  </si>
  <si>
    <t>Management / Network / Monitoring / DCNM</t>
  </si>
  <si>
    <t>30.96.190.0/24</t>
  </si>
  <si>
    <t>30.96.190.1</t>
  </si>
  <si>
    <t>Management / Network / Switches / Internal - DCNM</t>
  </si>
  <si>
    <t>30.96.191.0/24</t>
  </si>
  <si>
    <t>30.96.191.1</t>
  </si>
  <si>
    <t>30.96.20.0/24</t>
  </si>
  <si>
    <t>30.96.20.1</t>
  </si>
  <si>
    <t>30.96.21.0/24</t>
  </si>
  <si>
    <t>30.96.21.1</t>
  </si>
  <si>
    <t>dist_tsm_svr_2224</t>
  </si>
  <si>
    <t>30.96.224.0/24</t>
  </si>
  <si>
    <t>30.96.224.1</t>
  </si>
  <si>
    <t>dist-repl-1225</t>
  </si>
  <si>
    <t>30.96.249.0/26</t>
  </si>
  <si>
    <t>30.96.249.1</t>
  </si>
  <si>
    <t>dist-repl-1226</t>
  </si>
  <si>
    <t>30.96.249.64/26</t>
  </si>
  <si>
    <t>30.96.249.65</t>
  </si>
  <si>
    <t>dist-srv-voice-2003</t>
  </si>
  <si>
    <t>30.96.3.0/24</t>
  </si>
  <si>
    <t>30.96.3.1</t>
  </si>
  <si>
    <t>F5 VIP Range Load Balancing Virginia Beach (vavab-ame)</t>
  </si>
  <si>
    <t>30.96.32.0/24</t>
  </si>
  <si>
    <t>30.96.32.1</t>
  </si>
  <si>
    <t>dist-srv-db-2048</t>
  </si>
  <si>
    <t>30.96.48.0/24</t>
  </si>
  <si>
    <t>30.96.48.1</t>
  </si>
  <si>
    <t>dist-srv-db-2049</t>
  </si>
  <si>
    <t>30.96.49.0/24</t>
  </si>
  <si>
    <t>30.96.49.1</t>
  </si>
  <si>
    <t>30.96.50.0/24</t>
  </si>
  <si>
    <t>30.96.50.1</t>
  </si>
  <si>
    <t>30.96.51.0/24</t>
  </si>
  <si>
    <t>30.96.51.1</t>
  </si>
  <si>
    <t>dist-srv-nas-av-2068</t>
  </si>
  <si>
    <t>30.96.68.0/24</t>
  </si>
  <si>
    <t>30.96.68.1</t>
  </si>
  <si>
    <t>dist-srv-dev-ico-3000</t>
  </si>
  <si>
    <t>30.97.0.0/24</t>
  </si>
  <si>
    <t>30.97.0.1</t>
  </si>
  <si>
    <t>dist-srv-dev-mgmt-3128</t>
  </si>
  <si>
    <t>30.97.128.0/24</t>
  </si>
  <si>
    <t>30.97.128.1</t>
  </si>
  <si>
    <t>dist-srv-dev-db-3048</t>
  </si>
  <si>
    <t>30.97.48.0/24</t>
  </si>
  <si>
    <t>30.97.48.1</t>
  </si>
  <si>
    <t>dist-srv-dev-db-3049</t>
  </si>
  <si>
    <t>30.97.49.0/24</t>
  </si>
  <si>
    <t>30.97.49.1</t>
  </si>
  <si>
    <t>dist-srv-dev-3006</t>
  </si>
  <si>
    <t>30.97.6.0/24</t>
  </si>
  <si>
    <t>30.97.6.1</t>
  </si>
  <si>
    <t>30.97.64.0/23</t>
  </si>
  <si>
    <t>30.97.64.1</t>
  </si>
  <si>
    <t>30.97.66.0/23</t>
  </si>
  <si>
    <t>30.97.66.1</t>
  </si>
  <si>
    <t>dist-srv-dev-3007</t>
  </si>
  <si>
    <t>30.97.7.0/24</t>
  </si>
  <si>
    <t>30.97.7.1</t>
  </si>
  <si>
    <t>dist-srv-dev-</t>
  </si>
  <si>
    <t>30.97.8.0/24</t>
  </si>
  <si>
    <t>30.97.8.1</t>
  </si>
  <si>
    <t>Last update:</t>
  </si>
  <si>
    <t>Current Zone</t>
  </si>
  <si>
    <t>Target Zone</t>
  </si>
  <si>
    <t>Check</t>
  </si>
  <si>
    <t>Anthem</t>
  </si>
  <si>
    <t>Windows/Linux/AIX</t>
  </si>
  <si>
    <t>Physical Appliance</t>
  </si>
  <si>
    <t>Virtual Appliance</t>
  </si>
  <si>
    <t>networkseg / anthem / frontend / mainframe-physical</t>
  </si>
  <si>
    <t/>
  </si>
  <si>
    <t>Target does not exist in VCS.</t>
  </si>
  <si>
    <t>networkseg / anthem / backend / icos</t>
  </si>
  <si>
    <t>FrontEnd / DMZ / General / Mail Servers,FrontEnd / DMZ / General / Misc,FrontEnd / DMZ / Servers / FTP</t>
  </si>
  <si>
    <t>networkseg / anthem / dmz / web,networkseg / anthem / dmz / ftp</t>
  </si>
  <si>
    <t>networkseg / anthem / dmz / sbc</t>
  </si>
  <si>
    <t>AnthemFrontEnd / DMZ / Servers / FTPWindows/Linux/AIXIBM Cloud Dedicated - AshburnServernetworkseg / anthem / dmz / ftp</t>
  </si>
  <si>
    <t>AnthemFrontEnd / DMZ / Servers / FTPWindows/Linux/AIXilelk-ch3VMnetworkseg / anthem / dmz / ftp</t>
  </si>
  <si>
    <t>AnthemFrontEnd / DMZ / Web Servers / IHSWindows/Linux/AIXilelk-ch3VMnetworkseg / anthem / dmz / web</t>
  </si>
  <si>
    <t>AnthemFrontEnd / DMZ / Web Servers / IISWindows/Linux/AIXilelk-ch3VMnetworkseg / anthem / dmz / web</t>
  </si>
  <si>
    <t>appseg / anthem / egress / vpn_user</t>
  </si>
  <si>
    <t>networkseg / anthem / frontend / mainframe-dynamic</t>
  </si>
  <si>
    <t>Mainframe LPAR</t>
  </si>
  <si>
    <t>networkseg / anthem / frontend / mainframe-static</t>
  </si>
  <si>
    <t xml:space="preserve">networkseg / anthem /  / </t>
  </si>
  <si>
    <t>Azure AVS - North Central</t>
  </si>
  <si>
    <t>networkseg / anthem / backend / vmotion</t>
  </si>
  <si>
    <t xml:space="preserve">networkseg / anthem / extranet-dmz / edi </t>
  </si>
  <si>
    <t>None</t>
  </si>
  <si>
    <t>Caremore</t>
  </si>
  <si>
    <t>CaremoreFrontEnd / DMZ / General / MiscWindows/Linux/AIXilelk-ch3VMnetworkseg / caremore / dmz / web</t>
  </si>
  <si>
    <t>networkseg / caremore / monitoring / dcnm</t>
  </si>
  <si>
    <t>DBG-Meridian</t>
  </si>
  <si>
    <t>GBD</t>
  </si>
  <si>
    <t>Healthcore</t>
  </si>
  <si>
    <t>MBM</t>
  </si>
  <si>
    <t>ilelk-ch3-mbm</t>
  </si>
  <si>
    <t>networkseg / mbm / dmz / remote-access</t>
  </si>
  <si>
    <t>(All)</t>
  </si>
  <si>
    <t>Storage Array</t>
  </si>
  <si>
    <t>Sum of Size</t>
  </si>
  <si>
    <t>Sum of LUN</t>
  </si>
  <si>
    <t>Count of Dev</t>
  </si>
  <si>
    <t>Grand Total</t>
  </si>
  <si>
    <t>Applications/CS-Stacks</t>
  </si>
  <si>
    <t>Ʃ Servers</t>
  </si>
  <si>
    <t>(blank)</t>
  </si>
  <si>
    <t>Row Labels</t>
  </si>
  <si>
    <t>ID</t>
  </si>
  <si>
    <t>Subject Area</t>
  </si>
  <si>
    <t>Architectural Decision</t>
  </si>
  <si>
    <t>Issue or Problem Statement</t>
  </si>
  <si>
    <t xml:space="preserve">Alternatives </t>
  </si>
  <si>
    <t>Decision</t>
  </si>
  <si>
    <t>Assumptions</t>
  </si>
  <si>
    <t>Motivation</t>
  </si>
  <si>
    <t>Justification</t>
  </si>
  <si>
    <t>Implications</t>
  </si>
  <si>
    <t>Derived requirements</t>
  </si>
  <si>
    <t>Related Decisions</t>
  </si>
  <si>
    <t>Parameter</t>
  </si>
  <si>
    <t>Value</t>
  </si>
  <si>
    <t>Database File</t>
  </si>
  <si>
    <t>C:\Users\AlonsoAndresVillalob\OneDrive - kyndryl\General - AD&amp;AI Migration Team -  Elevance Health\20. ADAI Architect Team Folder\Anthem Environment Info\DB File Sync\Anthem Arch Info DB.xlsm</t>
  </si>
  <si>
    <t>Once you set this for your system, you shouldn't have to change it.</t>
  </si>
  <si>
    <t>Channel path</t>
  </si>
  <si>
    <t>C:\Users\AlonsoAndresVillalob\OneDrive - kyndryl\General - AD&amp;AI Migration Team -  Elevance Health\</t>
  </si>
  <si>
    <t>Arch File path</t>
  </si>
  <si>
    <t>F5Lookup path</t>
  </si>
  <si>
    <t>F5Lookup file</t>
  </si>
  <si>
    <t>MBMF5Lookup file</t>
  </si>
  <si>
    <t>Cluster</t>
  </si>
  <si>
    <t>DVA01PMSQCLS001</t>
  </si>
  <si>
    <t>WinClstr</t>
  </si>
  <si>
    <t>DVA01PMSQCLS002</t>
  </si>
  <si>
    <t>DVA01PMSQCLS003</t>
  </si>
  <si>
    <t>DVA01PMSQCLS004</t>
  </si>
  <si>
    <t>DVA01PMSQCLS005</t>
  </si>
  <si>
    <t>DVA01PMSQCLS006</t>
  </si>
  <si>
    <t>DVA01PMSQCLS007</t>
  </si>
  <si>
    <t>DVA01PMSQCLS008</t>
  </si>
  <si>
    <t>DVA01PMSQCLS009</t>
  </si>
  <si>
    <t>DVA01PMSQCLS010</t>
  </si>
  <si>
    <t>DVA01PMSQCLS011</t>
  </si>
  <si>
    <t>DVA10P51144A</t>
  </si>
  <si>
    <t>DVA10P51144B</t>
  </si>
  <si>
    <t>DVA10PWPSQL062A</t>
  </si>
  <si>
    <t>DVA10PWPSQL062B</t>
  </si>
  <si>
    <t>DVA10PWPSQL068A</t>
  </si>
  <si>
    <t>DVA10PWPSQL068B</t>
  </si>
  <si>
    <t>DVA10PWPSQL069A</t>
  </si>
  <si>
    <t>DVA10PWPSQL069B</t>
  </si>
  <si>
    <t>DVA10PWPSQL072A</t>
  </si>
  <si>
    <t>DVA10PWPSQL072B</t>
  </si>
  <si>
    <t>DVA10PWPSQL301A</t>
  </si>
  <si>
    <t>DVA10PWPSQL306A</t>
  </si>
  <si>
    <t>DVA10PWPSQL306B</t>
  </si>
  <si>
    <t>DVA10PWPSQL307A</t>
  </si>
  <si>
    <t>DVA10PWPSQL307B</t>
  </si>
  <si>
    <t>DVA10PWPSQL308A</t>
  </si>
  <si>
    <t>DVA10PWPSQL308B</t>
  </si>
  <si>
    <t>DVA10PWPSQL309A</t>
  </si>
  <si>
    <t>DVA10PWPSQL309B</t>
  </si>
  <si>
    <t>DVA10PWPSQL310A</t>
  </si>
  <si>
    <t>DVA10PWPSQL310B</t>
  </si>
  <si>
    <t>DVA10PWPSQL312A</t>
  </si>
  <si>
    <t>DVA10PWPSQL312B</t>
  </si>
  <si>
    <t>DVA10PWPSQL313A</t>
  </si>
  <si>
    <t>DVA10PWPSQL313B</t>
  </si>
  <si>
    <t>DVA10PWPSQL315A</t>
  </si>
  <si>
    <t>DVA10PWPSQL315B</t>
  </si>
  <si>
    <t>DVA10PWPSQL316A</t>
  </si>
  <si>
    <t>DVA10PWPSQL316B</t>
  </si>
  <si>
    <t>DVA10PWPSQL329A</t>
  </si>
  <si>
    <t>DVA10PWPSQL329B</t>
  </si>
  <si>
    <t>DVA10PWPSQL329C</t>
  </si>
  <si>
    <t>DVA10PWPSQL329D</t>
  </si>
  <si>
    <t>DVA22PWPSQL007A</t>
  </si>
  <si>
    <t>DVA22PWPSQL007B</t>
  </si>
  <si>
    <t>DVA22PWPSQL303A</t>
  </si>
  <si>
    <t>DVA22PWPSQL303B</t>
  </si>
  <si>
    <t>DVA22PWPSQL303C</t>
  </si>
  <si>
    <t>DVA22PWPSQL307A</t>
  </si>
  <si>
    <t>DVA22PWPSQL307B</t>
  </si>
  <si>
    <t>DVA22PWPSQL308A</t>
  </si>
  <si>
    <t>DVA22PWPSQL308B</t>
  </si>
  <si>
    <t>DVA22PWPSQL319A</t>
  </si>
  <si>
    <t>DVA22PWPSQL319B</t>
  </si>
  <si>
    <t>va10dupinf001</t>
  </si>
  <si>
    <t>GPFS</t>
  </si>
  <si>
    <t>va10dupinf002</t>
  </si>
  <si>
    <t>va10duvfns300</t>
  </si>
  <si>
    <t>va10duvfns301</t>
  </si>
  <si>
    <t>va10duvinf001</t>
  </si>
  <si>
    <t>va10duvinf002</t>
  </si>
  <si>
    <t>va10duvinf004</t>
  </si>
  <si>
    <t>va10duvinf005</t>
  </si>
  <si>
    <t>va10duvinf006</t>
  </si>
  <si>
    <t>va10duvinf007</t>
  </si>
  <si>
    <t>va10duvinf300</t>
  </si>
  <si>
    <t>va10duvinf301</t>
  </si>
  <si>
    <t>va10duvinf302</t>
  </si>
  <si>
    <t>va10duvwbs004</t>
  </si>
  <si>
    <t>va10n10054a</t>
  </si>
  <si>
    <t>PowerHA</t>
  </si>
  <si>
    <t>va10n10054b</t>
  </si>
  <si>
    <t>va10n10085</t>
  </si>
  <si>
    <t>va10n10086</t>
  </si>
  <si>
    <t>va10n10102</t>
  </si>
  <si>
    <t>va10n10103</t>
  </si>
  <si>
    <t>va10n10113a</t>
  </si>
  <si>
    <t>va10n10113b</t>
  </si>
  <si>
    <t>va10n10119</t>
  </si>
  <si>
    <t>va10n10120</t>
  </si>
  <si>
    <t>va10n10122</t>
  </si>
  <si>
    <t>va10n10123a</t>
  </si>
  <si>
    <t>va10n10123b</t>
  </si>
  <si>
    <t>va10n10142</t>
  </si>
  <si>
    <t>va10n10143</t>
  </si>
  <si>
    <t>va10n10144</t>
  </si>
  <si>
    <t>va10n10145</t>
  </si>
  <si>
    <t>va10n10164a</t>
  </si>
  <si>
    <t>va10n10164b</t>
  </si>
  <si>
    <t>va10n10196</t>
  </si>
  <si>
    <t>va10n10197</t>
  </si>
  <si>
    <t>va10n10198</t>
  </si>
  <si>
    <t>va10n10199</t>
  </si>
  <si>
    <t>va10n10207</t>
  </si>
  <si>
    <t>va10n10208</t>
  </si>
  <si>
    <t>va10n10223</t>
  </si>
  <si>
    <t>va10n10230</t>
  </si>
  <si>
    <t>va10n10233a</t>
  </si>
  <si>
    <t>va10n10233b</t>
  </si>
  <si>
    <t>va10n10248</t>
  </si>
  <si>
    <t>va10n10249</t>
  </si>
  <si>
    <t>va10n10250</t>
  </si>
  <si>
    <t>va10n10251</t>
  </si>
  <si>
    <t>va10p10042</t>
  </si>
  <si>
    <t>va10p10053a</t>
  </si>
  <si>
    <t>va10p10053b</t>
  </si>
  <si>
    <t>va10p10074a</t>
  </si>
  <si>
    <t>va10p10074b</t>
  </si>
  <si>
    <t>va10p10098</t>
  </si>
  <si>
    <t>va10p10099</t>
  </si>
  <si>
    <t>va10p10100</t>
  </si>
  <si>
    <t>va10p10101</t>
  </si>
  <si>
    <t>va10p10102</t>
  </si>
  <si>
    <t>va10p10103</t>
  </si>
  <si>
    <t>va10p10104</t>
  </si>
  <si>
    <t>va10p10105</t>
  </si>
  <si>
    <t>va10p10121a</t>
  </si>
  <si>
    <t>va10p10142</t>
  </si>
  <si>
    <t>va10p10143</t>
  </si>
  <si>
    <t>va10p10227</t>
  </si>
  <si>
    <t>va10p10239</t>
  </si>
  <si>
    <t>va10p10243a</t>
  </si>
  <si>
    <t>va10p10243b</t>
  </si>
  <si>
    <t>va10p10254</t>
  </si>
  <si>
    <t>va10p10255</t>
  </si>
  <si>
    <t>va10puvdb2004a</t>
  </si>
  <si>
    <t>va10puvdb2004b</t>
  </si>
  <si>
    <t>va10puviih002</t>
  </si>
  <si>
    <t>va10puvinf008</t>
  </si>
  <si>
    <t>va10puvinf300</t>
  </si>
  <si>
    <t>va10puvinf301</t>
  </si>
  <si>
    <t>va10puvinf302</t>
  </si>
  <si>
    <t>va10puvinf303</t>
  </si>
  <si>
    <t>va10puvinf304</t>
  </si>
  <si>
    <t>va10puvinf305</t>
  </si>
  <si>
    <t>va10puvsfs003</t>
  </si>
  <si>
    <t>va10puvsfs005</t>
  </si>
  <si>
    <t>VA10PWPISS303A</t>
  </si>
  <si>
    <t>VA10PWPISS303B</t>
  </si>
  <si>
    <t>VA10PWPRFS300A</t>
  </si>
  <si>
    <t>VA10PWPRFS300B</t>
  </si>
  <si>
    <t>VA10PWPSQL069A</t>
  </si>
  <si>
    <t>VA10PWPSQL069B</t>
  </si>
  <si>
    <t>VA10PWPSQL300A</t>
  </si>
  <si>
    <t>VA10PWPSQL300B</t>
  </si>
  <si>
    <t>VA10PWPSQL306A</t>
  </si>
  <si>
    <t>VA10PWPSQL306B</t>
  </si>
  <si>
    <t>VA10PWPSQL307A</t>
  </si>
  <si>
    <t>VA10PWPSQL307B</t>
  </si>
  <si>
    <t>VA10PWPSQL308A</t>
  </si>
  <si>
    <t>VA10PWPSQL308B</t>
  </si>
  <si>
    <t>VA10PWPSQL309A</t>
  </si>
  <si>
    <t>VA10PWPSQL309B</t>
  </si>
  <si>
    <t>VA10PWPSQL310A</t>
  </si>
  <si>
    <t>VA10PWPSQL310B</t>
  </si>
  <si>
    <t>VA10PWPSQL311A</t>
  </si>
  <si>
    <t>VA10PWPSQL311B</t>
  </si>
  <si>
    <t>VA10PWPSQL312A</t>
  </si>
  <si>
    <t>VA10PWPSQL312B</t>
  </si>
  <si>
    <t>VA10PWPSQL313A</t>
  </si>
  <si>
    <t>VA10PWPSQL313B</t>
  </si>
  <si>
    <t>VA10PWPSQL314A</t>
  </si>
  <si>
    <t>VA10PWPSQL314B</t>
  </si>
  <si>
    <t>VA10PWPSQL315A</t>
  </si>
  <si>
    <t>VA10PWPSQL315B</t>
  </si>
  <si>
    <t>VA10PWPSQL316A</t>
  </si>
  <si>
    <t>VA10PWPSQL316B</t>
  </si>
  <si>
    <t>va10tupinf001</t>
  </si>
  <si>
    <t>va10tupinf002</t>
  </si>
  <si>
    <t>va10tuvdb2001a</t>
  </si>
  <si>
    <t>va10tuvdb2001b</t>
  </si>
  <si>
    <t>va10tuvdb2007a</t>
  </si>
  <si>
    <t>va10tuvdb2008a</t>
  </si>
  <si>
    <t>va10tuvdb2011a</t>
  </si>
  <si>
    <t>va10tuvdb2011b</t>
  </si>
  <si>
    <t>va10tuvdb2013a</t>
  </si>
  <si>
    <t>va10tuvdb2013b</t>
  </si>
  <si>
    <t>va10tuvdb2018a</t>
  </si>
  <si>
    <t>va10tuvdb2018b</t>
  </si>
  <si>
    <t>va10tuvdb2023</t>
  </si>
  <si>
    <t>va10tuvdb2024</t>
  </si>
  <si>
    <t>va10tuvedi007a</t>
  </si>
  <si>
    <t>va10tuvedi007b</t>
  </si>
  <si>
    <t>va10tuvfns001</t>
  </si>
  <si>
    <t>va10tuvfns002</t>
  </si>
  <si>
    <t>va10tuvfns003</t>
  </si>
  <si>
    <t>va10tuvfns300</t>
  </si>
  <si>
    <t>va10tuvfns301</t>
  </si>
  <si>
    <t>va10tuvinf001</t>
  </si>
  <si>
    <t>va10tuvinf002</t>
  </si>
  <si>
    <t>va10tuvinf005</t>
  </si>
  <si>
    <t>va10tuvinf006</t>
  </si>
  <si>
    <t>va10tuvinf007</t>
  </si>
  <si>
    <t>va10tuvinf009</t>
  </si>
  <si>
    <t>va10tuvinf010</t>
  </si>
  <si>
    <t>va10tuvinf011</t>
  </si>
  <si>
    <t>va10tuvinf012</t>
  </si>
  <si>
    <t>va10tuvinf301</t>
  </si>
  <si>
    <t>va10tuvinf302</t>
  </si>
  <si>
    <t>va10tuvinf303</t>
  </si>
  <si>
    <t>va10tuvinf304</t>
  </si>
  <si>
    <t>va10tuvinf305</t>
  </si>
  <si>
    <t>va10tuvinf306</t>
  </si>
  <si>
    <t>va10tuvwbs004</t>
  </si>
  <si>
    <t>va10tuvwbs008</t>
  </si>
  <si>
    <t>va10tuvwbs010</t>
  </si>
  <si>
    <t>va10tuvwbs091</t>
  </si>
  <si>
    <t>va10tuvwbs092</t>
  </si>
  <si>
    <t>va10tuvwbs093</t>
  </si>
  <si>
    <t>va10tuvwbs094</t>
  </si>
  <si>
    <t>va10tuvwbs110</t>
  </si>
  <si>
    <t>va10tuvwbs111</t>
  </si>
  <si>
    <t>va10tuvwbs112</t>
  </si>
  <si>
    <t>va10tuvwbs113</t>
  </si>
  <si>
    <t>VA22DWPSQL301A</t>
  </si>
  <si>
    <t>VA22DWPSQL301B</t>
  </si>
  <si>
    <t>VA22DWPSQL302A</t>
  </si>
  <si>
    <t>VA22DWPSQL302B</t>
  </si>
  <si>
    <t>VA22TWPRFS300A</t>
  </si>
  <si>
    <t>VA22TWPRFS300B</t>
  </si>
  <si>
    <t>VA22TWPSQL301A</t>
  </si>
  <si>
    <t>VA22TWPSQL301B</t>
  </si>
  <si>
    <t>VA22TWPSQL301C</t>
  </si>
  <si>
    <t>VA33DWPEGM300A</t>
  </si>
  <si>
    <t>VA33DWPEGM300B</t>
  </si>
  <si>
    <t>VA33DWPSQL001A</t>
  </si>
  <si>
    <t>VA33DWPSQL001B</t>
  </si>
  <si>
    <t>VA33DWPSQL002A</t>
  </si>
  <si>
    <t>VA33DWPSQL002B</t>
  </si>
  <si>
    <t>VA33DWPSQL003A</t>
  </si>
  <si>
    <t>VA33DWPSQL003B</t>
  </si>
  <si>
    <t>VA33DWPSQL005A</t>
  </si>
  <si>
    <t>VA33DWPSQL005B</t>
  </si>
  <si>
    <t>VA33DWPSQL006A</t>
  </si>
  <si>
    <t>VA33DWPSQL006B</t>
  </si>
  <si>
    <t>VA33DWPSQL302A</t>
  </si>
  <si>
    <t>VA33DWPSQL302B</t>
  </si>
  <si>
    <t>VA33DWPSQL303A</t>
  </si>
  <si>
    <t>VA33DWPSQL303B</t>
  </si>
  <si>
    <t>VA33DWPSQL304A</t>
  </si>
  <si>
    <t>VA33DWPSQL304B</t>
  </si>
  <si>
    <t>VA33DWPSQL305A</t>
  </si>
  <si>
    <t>VA33DWPSQL305B</t>
  </si>
  <si>
    <t>VA33DWPSQL306A</t>
  </si>
  <si>
    <t>VA33DWPSQL306B</t>
  </si>
  <si>
    <t>VA33DWPSQL307A</t>
  </si>
  <si>
    <t>VA33DWPSQL307B</t>
  </si>
  <si>
    <t>VA33DWPSQL309A</t>
  </si>
  <si>
    <t>VA33DWPSQL309B</t>
  </si>
  <si>
    <t>VA33DWPSQL310A</t>
  </si>
  <si>
    <t>VA33DWPSQL310B</t>
  </si>
  <si>
    <t>VA33DWPSQL311A</t>
  </si>
  <si>
    <t>VA33DWPSQL311B</t>
  </si>
  <si>
    <t>VA33DWPSQL312A</t>
  </si>
  <si>
    <t>VA33DWPSQL312B</t>
  </si>
  <si>
    <t>VA33DWVEXC300</t>
  </si>
  <si>
    <t>VA33DWVSQL494</t>
  </si>
  <si>
    <t>VA33DWVSQL495</t>
  </si>
  <si>
    <t>VA33PPWFC005A</t>
  </si>
  <si>
    <t>VA33PPWFC005B</t>
  </si>
  <si>
    <t>VA33PPWSFC001B</t>
  </si>
  <si>
    <t>VA33PWPFLE001C</t>
  </si>
  <si>
    <t>VA33PWPFLE001D</t>
  </si>
  <si>
    <t>VA33PWPISS002A</t>
  </si>
  <si>
    <t>VA33PWPISS002B</t>
  </si>
  <si>
    <t>VA33PWPSQL012A</t>
  </si>
  <si>
    <t>VA33PWPSQL012B</t>
  </si>
  <si>
    <t>VA33PWPSQL026A</t>
  </si>
  <si>
    <t>VA33PWPSQL026B</t>
  </si>
  <si>
    <t>VA33PWPSQL027A</t>
  </si>
  <si>
    <t>VA33PWPSQL027B</t>
  </si>
  <si>
    <t>VA33PWPSQL300</t>
  </si>
  <si>
    <t>VA33PWPSQL301</t>
  </si>
  <si>
    <t>VA33PWPSQL303A</t>
  </si>
  <si>
    <t>VA33PWPSQL303B</t>
  </si>
  <si>
    <t>VA33PWPSQL304A</t>
  </si>
  <si>
    <t>VA33PWPSQL304B</t>
  </si>
  <si>
    <t>VA33PWPSQL305A</t>
  </si>
  <si>
    <t>VA33PWPSQL305B</t>
  </si>
  <si>
    <t>VA33TWPCRM300A</t>
  </si>
  <si>
    <t>VA33TWPCRM300B</t>
  </si>
  <si>
    <t>VA33TWPEGM400A</t>
  </si>
  <si>
    <t>VA33TWPEGM400B</t>
  </si>
  <si>
    <t>VA33TWPRFS300A</t>
  </si>
  <si>
    <t>VA33TWPRFS300B</t>
  </si>
  <si>
    <t>VA33TWPSQL300A</t>
  </si>
  <si>
    <t>VA33TWPSQL300B</t>
  </si>
  <si>
    <t>VA33TWPSQL300C</t>
  </si>
  <si>
    <t>VA33TWPSQL300D</t>
  </si>
  <si>
    <t>VA33TWPSQL301A</t>
  </si>
  <si>
    <t>VA33TWPSQL301B</t>
  </si>
  <si>
    <t>VA33TWPSQL302A</t>
  </si>
  <si>
    <t>VA33TWPSQL302B</t>
  </si>
  <si>
    <t>VA33TWPSQL303A</t>
  </si>
  <si>
    <t>VA33TWPSQL303B</t>
  </si>
  <si>
    <t>VA33TWPSQL304A</t>
  </si>
  <si>
    <t>VA33TWPSQL304B</t>
  </si>
  <si>
    <t>VA33TWPSQL306A</t>
  </si>
  <si>
    <t>VA33TWPSQL306B</t>
  </si>
  <si>
    <t>VA33TWPSQL307A</t>
  </si>
  <si>
    <t>VA33TWPSQL307B</t>
  </si>
  <si>
    <t>VA33TWPSQL308A</t>
  </si>
  <si>
    <t>VA33TWPSQL308B</t>
  </si>
  <si>
    <t>VA33TWPSQL316A</t>
  </si>
  <si>
    <t>VA33TWPSQL316B</t>
  </si>
  <si>
    <t>VA33TWPSQL370A</t>
  </si>
  <si>
    <t>VA33TWPSQL370B</t>
  </si>
  <si>
    <t>VA33TWPSQL400A</t>
  </si>
  <si>
    <t>VA33TWPSQL400B</t>
  </si>
  <si>
    <t>VA33TWPSQL401A</t>
  </si>
  <si>
    <t>VA33TWPSQL401B</t>
  </si>
  <si>
    <t>VA33VDWFC001A</t>
  </si>
  <si>
    <t>VA33VDWFC001B</t>
  </si>
  <si>
    <t>VA33VDWFC002A</t>
  </si>
  <si>
    <t>VA33VDWFC002B</t>
  </si>
  <si>
    <t>VA33VDWFC003A</t>
  </si>
  <si>
    <t>VA33VDWFC003B</t>
  </si>
  <si>
    <t>VA33VDWFC004A</t>
  </si>
  <si>
    <t>VA33VDWFC004B</t>
  </si>
  <si>
    <t>VA33VPWFC004B</t>
  </si>
  <si>
    <t>VA33VPWFC005B</t>
  </si>
  <si>
    <t>VA33VPWFC011B</t>
  </si>
  <si>
    <t>VA33VPWFC013B</t>
  </si>
  <si>
    <t>VA33VPWFC014B</t>
  </si>
  <si>
    <t>VA33VPWFC015B</t>
  </si>
  <si>
    <t>VA33VPWSFC002B</t>
  </si>
  <si>
    <t>VA33VPWSFC003B</t>
  </si>
  <si>
    <t>VA33VTWFC004B</t>
  </si>
  <si>
    <t>VA33VTWSFC003B</t>
  </si>
  <si>
    <t>vaathmr1120</t>
  </si>
  <si>
    <t>vaathmr1122</t>
  </si>
  <si>
    <t>vaathmr1199</t>
  </si>
  <si>
    <t>vaathmr1210</t>
  </si>
  <si>
    <t>vaathmr1287</t>
  </si>
  <si>
    <t>vaathmr1288</t>
  </si>
  <si>
    <t>vaathmr1289</t>
  </si>
  <si>
    <t>vaathmr1290</t>
  </si>
  <si>
    <t>vaathmr1291</t>
  </si>
  <si>
    <t>vaathmr1292</t>
  </si>
  <si>
    <t>vaathmr1313</t>
  </si>
  <si>
    <t>vaathmr1314</t>
  </si>
  <si>
    <t>vaathmr215</t>
  </si>
  <si>
    <t>vaathmr218</t>
  </si>
  <si>
    <t>vaathmr221</t>
  </si>
  <si>
    <t>vaathmr224</t>
  </si>
  <si>
    <t>vaathmr310</t>
  </si>
  <si>
    <t>vaathmr311</t>
  </si>
  <si>
    <t>vaathmr380</t>
  </si>
  <si>
    <t>vaathmr381</t>
  </si>
  <si>
    <t>vaathmr421</t>
  </si>
  <si>
    <t>vaathmr423</t>
  </si>
  <si>
    <t>vaathmr428</t>
  </si>
  <si>
    <t>vaathmr430</t>
  </si>
  <si>
    <t>vaathmr431</t>
  </si>
  <si>
    <t>vaathmr650</t>
  </si>
  <si>
    <t>vaathmr651</t>
  </si>
  <si>
    <t>vaathmr730</t>
  </si>
  <si>
    <t>vaathmr811</t>
  </si>
  <si>
    <t>vaathmr813</t>
  </si>
  <si>
    <t>vaathmr819</t>
  </si>
  <si>
    <t>vaathmr820</t>
  </si>
  <si>
    <t>vaathmr874</t>
  </si>
  <si>
    <t>vaathmr878</t>
  </si>
  <si>
    <t>vaiclu2945</t>
  </si>
  <si>
    <t>vaiclu2946</t>
  </si>
  <si>
    <t>NFS Shares</t>
  </si>
  <si>
    <t>bddvts2r11e1</t>
  </si>
  <si>
    <t>bdpr3r6e1pr</t>
  </si>
  <si>
    <t>dwbdtest1r1e</t>
  </si>
  <si>
    <t>dwiiasdev1</t>
  </si>
  <si>
    <t>dwiiasdev1n0101</t>
  </si>
  <si>
    <t>dwiiasdev1n0102</t>
  </si>
  <si>
    <t>dwiiasdev1n0103</t>
  </si>
  <si>
    <t>dwipsprod1</t>
  </si>
  <si>
    <t>dwipsprod1mgm</t>
  </si>
  <si>
    <t>dwipsprod1mgm1</t>
  </si>
  <si>
    <t>dwipsprod1mgm2</t>
  </si>
  <si>
    <t>dwipsprod1mgm3</t>
  </si>
  <si>
    <t>DWNZDEV1A</t>
  </si>
  <si>
    <t>dwnzdev1b</t>
  </si>
  <si>
    <t>dwnzprod1</t>
  </si>
  <si>
    <t>DWNZPROD1A</t>
  </si>
  <si>
    <t>dwnzprod1b</t>
  </si>
  <si>
    <t>dwnzprod2</t>
  </si>
  <si>
    <t>dwnzprod2mgm</t>
  </si>
  <si>
    <t>dwnzprod2mgm1</t>
  </si>
  <si>
    <t>dwnzprod2mgm2</t>
  </si>
  <si>
    <t>dwnzprod2mgm3</t>
  </si>
  <si>
    <t>DWNZTEST2A</t>
  </si>
  <si>
    <t>dwnztest2b</t>
  </si>
  <si>
    <t>HLINKS80</t>
  </si>
  <si>
    <t>ikbannagacs30</t>
  </si>
  <si>
    <t>ikbannagacs31</t>
  </si>
  <si>
    <t>ininddvgp58</t>
  </si>
  <si>
    <t>mom9n10035</t>
  </si>
  <si>
    <t>mom9n10037</t>
  </si>
  <si>
    <t>mom9p10004</t>
  </si>
  <si>
    <t>mom9p10005</t>
  </si>
  <si>
    <t>mom9p10041</t>
  </si>
  <si>
    <t>mom9p10042</t>
  </si>
  <si>
    <t>mom9p10058</t>
  </si>
  <si>
    <t>mom9p10059</t>
  </si>
  <si>
    <t>MOM9P10062</t>
  </si>
  <si>
    <t>MOM9P10063</t>
  </si>
  <si>
    <t>mom9p10070</t>
  </si>
  <si>
    <t>mom9p10071</t>
  </si>
  <si>
    <t>mom9p10072</t>
  </si>
  <si>
    <t>mom9p10073</t>
  </si>
  <si>
    <t>mom9p10074</t>
  </si>
  <si>
    <t>mom9plvezz019</t>
  </si>
  <si>
    <t>mom9plvezz020</t>
  </si>
  <si>
    <t>mom9plvezz039</t>
  </si>
  <si>
    <t>mom9plvezz040</t>
  </si>
  <si>
    <t>MOM9PLVIVR300</t>
  </si>
  <si>
    <t>MOM9PLVIVR301</t>
  </si>
  <si>
    <t>MOM9PLVIVR302</t>
  </si>
  <si>
    <t>mom9plvwbs044</t>
  </si>
  <si>
    <t>mom9plvwbs061</t>
  </si>
  <si>
    <t>mom9plvwbs062</t>
  </si>
  <si>
    <t>mom9plvwbs092</t>
  </si>
  <si>
    <t>mom9ppvwbs013</t>
  </si>
  <si>
    <t>mom9ppvwbs014</t>
  </si>
  <si>
    <t>mom9ppvwbs300</t>
  </si>
  <si>
    <t>mom9ppvwbs301</t>
  </si>
  <si>
    <t>MOM9PUVFTP001</t>
  </si>
  <si>
    <t>MOM9PUVIHS004</t>
  </si>
  <si>
    <t>MOM9PUVIHS005</t>
  </si>
  <si>
    <t>MOM9PUVIHS008</t>
  </si>
  <si>
    <t>MOM9PUVIHS009</t>
  </si>
  <si>
    <t>MOM9PUVORC003</t>
  </si>
  <si>
    <t>MOM9PUVORC004</t>
  </si>
  <si>
    <t>mom9puvorc006</t>
  </si>
  <si>
    <t>mom9puvorc007</t>
  </si>
  <si>
    <t>MOM9PUVORC016</t>
  </si>
  <si>
    <t>MOM9PUVORC017</t>
  </si>
  <si>
    <t>MOM9PUVORC023</t>
  </si>
  <si>
    <t>mom9puvrmb001</t>
  </si>
  <si>
    <t>mom9puvrmb002</t>
  </si>
  <si>
    <t>MOM9PUVWBS001</t>
  </si>
  <si>
    <t>MOM9PUVWBS002</t>
  </si>
  <si>
    <t>MOM9PUVWBS007</t>
  </si>
  <si>
    <t>MOM9PUVWBS008</t>
  </si>
  <si>
    <t>MOM9PUVWBS031</t>
  </si>
  <si>
    <t>MOM9PUVWBS032</t>
  </si>
  <si>
    <t>MOM9PUVWBS304</t>
  </si>
  <si>
    <t>MOM9PUVWBS305</t>
  </si>
  <si>
    <t>MOSHTTP1PROD</t>
  </si>
  <si>
    <t>MOSHTTP2PROD</t>
  </si>
  <si>
    <t>US98HAM01UMI1XN</t>
  </si>
  <si>
    <t>US98HTP030WLPXA</t>
  </si>
  <si>
    <t>US98QTP01UMI1XN</t>
  </si>
  <si>
    <t>US98QTP02UMI1XN</t>
  </si>
  <si>
    <t>va10dlpapp031</t>
  </si>
  <si>
    <t>va10dlpapp032</t>
  </si>
  <si>
    <t>va10dlpapp045</t>
  </si>
  <si>
    <t>va10dlpapp046</t>
  </si>
  <si>
    <t>va10dlpgen300</t>
  </si>
  <si>
    <t>va10dlpgen301</t>
  </si>
  <si>
    <t>va10dlpgen302</t>
  </si>
  <si>
    <t>va10dlpgen303</t>
  </si>
  <si>
    <t>va10dlpiiq300</t>
  </si>
  <si>
    <t>va10dlporc002</t>
  </si>
  <si>
    <t>va10dlvcfe301</t>
  </si>
  <si>
    <t>va10dlvezz001</t>
  </si>
  <si>
    <t>va10dlvezz002</t>
  </si>
  <si>
    <t>va10dlvgen302</t>
  </si>
  <si>
    <t>va10dlvgen303</t>
  </si>
  <si>
    <t>va10dlvihs039</t>
  </si>
  <si>
    <t>va10dlvihs059</t>
  </si>
  <si>
    <t>va10dlvihs060</t>
  </si>
  <si>
    <t>VA10DLVIHS302</t>
  </si>
  <si>
    <t>VA10DLVIHS303</t>
  </si>
  <si>
    <t>va10dlvihs308</t>
  </si>
  <si>
    <t>va10dlvinf303</t>
  </si>
  <si>
    <t>va10dlvinf317</t>
  </si>
  <si>
    <t>va10dlvinf320</t>
  </si>
  <si>
    <t>va10dlvinf321</t>
  </si>
  <si>
    <t>va10dlvinf322</t>
  </si>
  <si>
    <t>va10dlvmqs009</t>
  </si>
  <si>
    <t>va10dlvmqs033</t>
  </si>
  <si>
    <t>va10dlvorc309</t>
  </si>
  <si>
    <t>va10dlvorc310</t>
  </si>
  <si>
    <t>va10dlvorc311</t>
  </si>
  <si>
    <t>va10dlvpeg306</t>
  </si>
  <si>
    <t>va10dlvpeg307</t>
  </si>
  <si>
    <t>va10dlvpeg308</t>
  </si>
  <si>
    <t>va10dlvpoc009</t>
  </si>
  <si>
    <t>va10dlvpoc012</t>
  </si>
  <si>
    <t>va10dlvpoc014</t>
  </si>
  <si>
    <t>va10dlvpoc015</t>
  </si>
  <si>
    <t>va10dlvsoa302</t>
  </si>
  <si>
    <t>va10dlvsoa303</t>
  </si>
  <si>
    <t>va10dlvwam001</t>
  </si>
  <si>
    <t>va10dlvwam002</t>
  </si>
  <si>
    <t>va10dlvwam003</t>
  </si>
  <si>
    <t>va10dlvwbs114</t>
  </si>
  <si>
    <t>va10dlvwbs115</t>
  </si>
  <si>
    <t>va10dlvwbs116</t>
  </si>
  <si>
    <t>VA10DLVWBS302</t>
  </si>
  <si>
    <t>VA10DLVWBS303</t>
  </si>
  <si>
    <t>va10dlvwbs309</t>
  </si>
  <si>
    <t>va10dlvwbs316</t>
  </si>
  <si>
    <t>va10dpvihs001</t>
  </si>
  <si>
    <t>va10dpvwbs001</t>
  </si>
  <si>
    <t>va10dpvwbs002</t>
  </si>
  <si>
    <t>va10dpvwbs003</t>
  </si>
  <si>
    <t>Va10dpvwbs004</t>
  </si>
  <si>
    <t>va10duvdb2007</t>
  </si>
  <si>
    <t>va10duveps001</t>
  </si>
  <si>
    <t>va10duveps002</t>
  </si>
  <si>
    <t>va10duvinf003</t>
  </si>
  <si>
    <t>va10duvinf008</t>
  </si>
  <si>
    <t>va10duvowc001</t>
  </si>
  <si>
    <t>va10duvwbs020</t>
  </si>
  <si>
    <t>va10duvwbs024</t>
  </si>
  <si>
    <t>va10duvwbs025</t>
  </si>
  <si>
    <t>va10duvwbs029</t>
  </si>
  <si>
    <t>va10duvwmh001</t>
  </si>
  <si>
    <t>va10duvwmh002</t>
  </si>
  <si>
    <t>va10duvwmh003</t>
  </si>
  <si>
    <t>va10duvwmh004</t>
  </si>
  <si>
    <t>va10duvwmh005</t>
  </si>
  <si>
    <t>va10duvwmh006</t>
  </si>
  <si>
    <t>va10dx0301</t>
  </si>
  <si>
    <t>va10dx0302</t>
  </si>
  <si>
    <t>va10dx0303</t>
  </si>
  <si>
    <t>va10dx0304</t>
  </si>
  <si>
    <t>va10dx0305</t>
  </si>
  <si>
    <t>va10dx0501</t>
  </si>
  <si>
    <t>va10dx0502</t>
  </si>
  <si>
    <t>va10dx0503</t>
  </si>
  <si>
    <t>va10dx0504</t>
  </si>
  <si>
    <t>va10dx0505</t>
  </si>
  <si>
    <t>va10dx0506</t>
  </si>
  <si>
    <t>va10dx0507</t>
  </si>
  <si>
    <t>va10dx0508</t>
  </si>
  <si>
    <t>va10dx0601</t>
  </si>
  <si>
    <t>va10dx0602</t>
  </si>
  <si>
    <t>va10dx1001v1</t>
  </si>
  <si>
    <t>va10dx1001v2</t>
  </si>
  <si>
    <t>va10dx1002v1</t>
  </si>
  <si>
    <t>va10dx1002v2</t>
  </si>
  <si>
    <t>va10dx1003v1</t>
  </si>
  <si>
    <t>va10dx1003v2</t>
  </si>
  <si>
    <t>va10dx1701</t>
  </si>
  <si>
    <t>va10dx1702</t>
  </si>
  <si>
    <t>va10dx1901</t>
  </si>
  <si>
    <t>va10dx1902</t>
  </si>
  <si>
    <t>va10dx1903</t>
  </si>
  <si>
    <t>va10dx1904</t>
  </si>
  <si>
    <t>va10dzvapp004</t>
  </si>
  <si>
    <t>va10dzvapp005</t>
  </si>
  <si>
    <t>va10dzvapp006</t>
  </si>
  <si>
    <t>va10dzvapp007</t>
  </si>
  <si>
    <t>va10dzvpeg209</t>
  </si>
  <si>
    <t>va10dzvpeg210</t>
  </si>
  <si>
    <t>va10dzvpeg211</t>
  </si>
  <si>
    <t>va10dzvpeg212</t>
  </si>
  <si>
    <t>va10dzvpeg213</t>
  </si>
  <si>
    <t>va10dzvpeg214</t>
  </si>
  <si>
    <t>va10glvezz002</t>
  </si>
  <si>
    <t>va10n10017</t>
  </si>
  <si>
    <t>va10n10026</t>
  </si>
  <si>
    <t>VA10N10027</t>
  </si>
  <si>
    <t>va10n10032</t>
  </si>
  <si>
    <t>va10n10035</t>
  </si>
  <si>
    <t>va10n10051</t>
  </si>
  <si>
    <t>va10n10052</t>
  </si>
  <si>
    <t>va10n10053</t>
  </si>
  <si>
    <t>VA10N10069</t>
  </si>
  <si>
    <t>VA10N10070</t>
  </si>
  <si>
    <t>va10n10073</t>
  </si>
  <si>
    <t>va10n10074</t>
  </si>
  <si>
    <t>va10n10076</t>
  </si>
  <si>
    <t>va10n10077</t>
  </si>
  <si>
    <t>va10n10082</t>
  </si>
  <si>
    <t>va10n10083</t>
  </si>
  <si>
    <t>va10n10084</t>
  </si>
  <si>
    <t>va10n10094</t>
  </si>
  <si>
    <t>va10n10095</t>
  </si>
  <si>
    <t>va10n10096</t>
  </si>
  <si>
    <t>va10n10113v</t>
  </si>
  <si>
    <t>va10n10113v2</t>
  </si>
  <si>
    <t>va10n10117</t>
  </si>
  <si>
    <t>va10n10135</t>
  </si>
  <si>
    <t>va10n10142v</t>
  </si>
  <si>
    <t>va10n10143v</t>
  </si>
  <si>
    <t>va10n10144a</t>
  </si>
  <si>
    <t>va10n10144v</t>
  </si>
  <si>
    <t>va10n10145a</t>
  </si>
  <si>
    <t>va10n10145v</t>
  </si>
  <si>
    <t>va10n10196v</t>
  </si>
  <si>
    <t>va10n10197v</t>
  </si>
  <si>
    <t>va10n10198v</t>
  </si>
  <si>
    <t>va10n10199v</t>
  </si>
  <si>
    <t>VA10N10201</t>
  </si>
  <si>
    <t>VA10N10202</t>
  </si>
  <si>
    <t>va10n10203</t>
  </si>
  <si>
    <t>va10n10216</t>
  </si>
  <si>
    <t>va10n10220</t>
  </si>
  <si>
    <t>va10n10221</t>
  </si>
  <si>
    <t>va10n10222</t>
  </si>
  <si>
    <t>VA10N10248</t>
  </si>
  <si>
    <t>VA10N10249</t>
  </si>
  <si>
    <t>va10n30112</t>
  </si>
  <si>
    <t>va10n30113</t>
  </si>
  <si>
    <t>va10n30179</t>
  </si>
  <si>
    <t>va10n40021</t>
  </si>
  <si>
    <t>va10n40043</t>
  </si>
  <si>
    <t>va10n40044</t>
  </si>
  <si>
    <t>va10n40045</t>
  </si>
  <si>
    <t>va10n40046</t>
  </si>
  <si>
    <t>va10n40047</t>
  </si>
  <si>
    <t>va10N40051</t>
  </si>
  <si>
    <t>va10N40052</t>
  </si>
  <si>
    <t>va10N40053</t>
  </si>
  <si>
    <t>va10N40054</t>
  </si>
  <si>
    <t>va10n40061</t>
  </si>
  <si>
    <t>va10n40071</t>
  </si>
  <si>
    <t>va10n40077</t>
  </si>
  <si>
    <t>va10n40078</t>
  </si>
  <si>
    <t>va10n40102</t>
  </si>
  <si>
    <t>va10n40103</t>
  </si>
  <si>
    <t>va10n40106</t>
  </si>
  <si>
    <t>va10n40109</t>
  </si>
  <si>
    <t>va10n40110</t>
  </si>
  <si>
    <t>va10n40111</t>
  </si>
  <si>
    <t>va10n40124</t>
  </si>
  <si>
    <t>va10n40125</t>
  </si>
  <si>
    <t>va10n40126</t>
  </si>
  <si>
    <t>va10n40127</t>
  </si>
  <si>
    <t>va10n40128</t>
  </si>
  <si>
    <t>va10n40129</t>
  </si>
  <si>
    <t>va10n40136</t>
  </si>
  <si>
    <t>va10n40137</t>
  </si>
  <si>
    <t>va10n40138</t>
  </si>
  <si>
    <t>va10n40139</t>
  </si>
  <si>
    <t>va10n40141</t>
  </si>
  <si>
    <t>va10n40142</t>
  </si>
  <si>
    <t>va10n40151</t>
  </si>
  <si>
    <t>va10n40157</t>
  </si>
  <si>
    <t>va10n40158</t>
  </si>
  <si>
    <t>va10n40162</t>
  </si>
  <si>
    <t>va10n40163</t>
  </si>
  <si>
    <t>va10n40164</t>
  </si>
  <si>
    <t>va10n40165</t>
  </si>
  <si>
    <t>va10n40166</t>
  </si>
  <si>
    <t>va10n40174</t>
  </si>
  <si>
    <t>va10n40175</t>
  </si>
  <si>
    <t>va10n40201</t>
  </si>
  <si>
    <t>va10n40202</t>
  </si>
  <si>
    <t>va10n40203</t>
  </si>
  <si>
    <t>va10n40205</t>
  </si>
  <si>
    <t>va10n40215</t>
  </si>
  <si>
    <t>va10n40216</t>
  </si>
  <si>
    <t>va10n40218</t>
  </si>
  <si>
    <t>va10n40222</t>
  </si>
  <si>
    <t>va10n40224</t>
  </si>
  <si>
    <t>va10n40252</t>
  </si>
  <si>
    <t>va10n40254</t>
  </si>
  <si>
    <t>va10n40255</t>
  </si>
  <si>
    <t>va10n40256</t>
  </si>
  <si>
    <t>va10n40422</t>
  </si>
  <si>
    <t>va10n40423</t>
  </si>
  <si>
    <t>va10n40426</t>
  </si>
  <si>
    <t>va10n40430</t>
  </si>
  <si>
    <t>va10n40431</t>
  </si>
  <si>
    <t>va10n40434</t>
  </si>
  <si>
    <t>va10n40435</t>
  </si>
  <si>
    <t>va10n40436</t>
  </si>
  <si>
    <t>va10n40437</t>
  </si>
  <si>
    <t>va10n40438</t>
  </si>
  <si>
    <t>va10n40463</t>
  </si>
  <si>
    <t>va10n40470</t>
  </si>
  <si>
    <t>va10n40471</t>
  </si>
  <si>
    <t>va10n40472</t>
  </si>
  <si>
    <t>va10n40473</t>
  </si>
  <si>
    <t>va10n40474</t>
  </si>
  <si>
    <t>va10n40475</t>
  </si>
  <si>
    <t>va10n40476</t>
  </si>
  <si>
    <t>va10n40479</t>
  </si>
  <si>
    <t>va10n40480</t>
  </si>
  <si>
    <t>va10n40481</t>
  </si>
  <si>
    <t>va10n40482</t>
  </si>
  <si>
    <t>va10n40483</t>
  </si>
  <si>
    <t>va10n40513</t>
  </si>
  <si>
    <t>va10n40514</t>
  </si>
  <si>
    <t>va10n40521</t>
  </si>
  <si>
    <t>va10n40523</t>
  </si>
  <si>
    <t>va10n40534</t>
  </si>
  <si>
    <t>va10n40535</t>
  </si>
  <si>
    <t>va10n40548</t>
  </si>
  <si>
    <t>va10n40549</t>
  </si>
  <si>
    <t>va10n40550</t>
  </si>
  <si>
    <t>va10n40551</t>
  </si>
  <si>
    <t>va10n40552</t>
  </si>
  <si>
    <t>va10n40553</t>
  </si>
  <si>
    <t>va10n40562</t>
  </si>
  <si>
    <t>va10n40563</t>
  </si>
  <si>
    <t>va10n40572</t>
  </si>
  <si>
    <t>va10n40573</t>
  </si>
  <si>
    <t>va10n40574</t>
  </si>
  <si>
    <t>va10n40575</t>
  </si>
  <si>
    <t>va10n40576</t>
  </si>
  <si>
    <t>va10n40597</t>
  </si>
  <si>
    <t>VA10N40603</t>
  </si>
  <si>
    <t>VA10N40604</t>
  </si>
  <si>
    <t>VA10N40605</t>
  </si>
  <si>
    <t>VA10N40606</t>
  </si>
  <si>
    <t>VA10N40607</t>
  </si>
  <si>
    <t>VA10N40608</t>
  </si>
  <si>
    <t>VA10N40609</t>
  </si>
  <si>
    <t>VA10N40610</t>
  </si>
  <si>
    <t>VA10N40611</t>
  </si>
  <si>
    <t>VA10N40612</t>
  </si>
  <si>
    <t>VA10N40613</t>
  </si>
  <si>
    <t>va10n50731</t>
  </si>
  <si>
    <t>VA10P10001</t>
  </si>
  <si>
    <t>va10p10006</t>
  </si>
  <si>
    <t>VA10P10019</t>
  </si>
  <si>
    <t>VA10P10031</t>
  </si>
  <si>
    <t>va10p10033</t>
  </si>
  <si>
    <t>va10p10034</t>
  </si>
  <si>
    <t>VA10P10036</t>
  </si>
  <si>
    <t>VA10P10037</t>
  </si>
  <si>
    <t>VA10P10038</t>
  </si>
  <si>
    <t>VA10P10043</t>
  </si>
  <si>
    <t>VA10P10044</t>
  </si>
  <si>
    <t>VA10P10045</t>
  </si>
  <si>
    <t>VA10P10048</t>
  </si>
  <si>
    <t>VA10P10049</t>
  </si>
  <si>
    <t>VA10P10050</t>
  </si>
  <si>
    <t>va10p10051</t>
  </si>
  <si>
    <t>va10p10052</t>
  </si>
  <si>
    <t>va10p10062</t>
  </si>
  <si>
    <t>va10p10063</t>
  </si>
  <si>
    <t>VA10P10074A</t>
  </si>
  <si>
    <t>VA10P10074B</t>
  </si>
  <si>
    <t>va10p10075a</t>
  </si>
  <si>
    <t>va10p10075b</t>
  </si>
  <si>
    <t>VA10P10087</t>
  </si>
  <si>
    <t>VA10P10088</t>
  </si>
  <si>
    <t>va10p10092</t>
  </si>
  <si>
    <t>va10p10093</t>
  </si>
  <si>
    <t>va10p10094</t>
  </si>
  <si>
    <t>VA10P10099</t>
  </si>
  <si>
    <t>VA10P10100</t>
  </si>
  <si>
    <t>VA10P10101</t>
  </si>
  <si>
    <t>VA10P10102</t>
  </si>
  <si>
    <t>VA10P10103</t>
  </si>
  <si>
    <t>VA10P10104</t>
  </si>
  <si>
    <t>VA10P10105</t>
  </si>
  <si>
    <t>va10p10111a</t>
  </si>
  <si>
    <t>va10p10111b</t>
  </si>
  <si>
    <t>va10p10111v</t>
  </si>
  <si>
    <t>va10p10114</t>
  </si>
  <si>
    <t>va10p10121b</t>
  </si>
  <si>
    <t>VA10P10127</t>
  </si>
  <si>
    <t>VA10P10128</t>
  </si>
  <si>
    <t>VA10P10129</t>
  </si>
  <si>
    <t>VA10P10130</t>
  </si>
  <si>
    <t>VA10P10139A</t>
  </si>
  <si>
    <t>VA10P10139B</t>
  </si>
  <si>
    <t>VA10P10142</t>
  </si>
  <si>
    <t>VA10P10143</t>
  </si>
  <si>
    <t>va10p10146</t>
  </si>
  <si>
    <t>va10p10147</t>
  </si>
  <si>
    <t>va10p10148</t>
  </si>
  <si>
    <t>VA10P10149</t>
  </si>
  <si>
    <t>va10p10152v</t>
  </si>
  <si>
    <t>va10p10153v</t>
  </si>
  <si>
    <t>va10p10164</t>
  </si>
  <si>
    <t>va10p10165</t>
  </si>
  <si>
    <t>va10p10166</t>
  </si>
  <si>
    <t>VA10P10171A</t>
  </si>
  <si>
    <t>VA10P10171B</t>
  </si>
  <si>
    <t>VA10P10174</t>
  </si>
  <si>
    <t>VA10P10177</t>
  </si>
  <si>
    <t>VA10P10183</t>
  </si>
  <si>
    <t>VA10P10184</t>
  </si>
  <si>
    <t>va10p10186</t>
  </si>
  <si>
    <t>va10p10207</t>
  </si>
  <si>
    <t>va10p10208</t>
  </si>
  <si>
    <t>va10p10209</t>
  </si>
  <si>
    <t>va10p10210</t>
  </si>
  <si>
    <t>va10p10215v</t>
  </si>
  <si>
    <t>va10p10216v</t>
  </si>
  <si>
    <t>VA10P10218</t>
  </si>
  <si>
    <t>VA10P10219</t>
  </si>
  <si>
    <t>VA10P10221</t>
  </si>
  <si>
    <t>va10p10222</t>
  </si>
  <si>
    <t>va10p10223</t>
  </si>
  <si>
    <t>va10p10224</t>
  </si>
  <si>
    <t>VA10P10231</t>
  </si>
  <si>
    <t>VA10P10232</t>
  </si>
  <si>
    <t>VA10P10233</t>
  </si>
  <si>
    <t>VA10P10234</t>
  </si>
  <si>
    <t>VA10P10235</t>
  </si>
  <si>
    <t>VA10P10236</t>
  </si>
  <si>
    <t>VA10P10237</t>
  </si>
  <si>
    <t>VA10P10238</t>
  </si>
  <si>
    <t>va10p10240</t>
  </si>
  <si>
    <t>va10p10241</t>
  </si>
  <si>
    <t>va10p10242</t>
  </si>
  <si>
    <t>VA10P10243A</t>
  </si>
  <si>
    <t>VA10P10248</t>
  </si>
  <si>
    <t>VA10P10249</t>
  </si>
  <si>
    <t>VA10P10250</t>
  </si>
  <si>
    <t>va10p30024</t>
  </si>
  <si>
    <t>va10p30025</t>
  </si>
  <si>
    <t>va10p30026</t>
  </si>
  <si>
    <t>va10p30097</t>
  </si>
  <si>
    <t>va10p30100</t>
  </si>
  <si>
    <t>va10p30109</t>
  </si>
  <si>
    <t>va10p30110</t>
  </si>
  <si>
    <t>va10p30111</t>
  </si>
  <si>
    <t>va10p30112</t>
  </si>
  <si>
    <t>va10p30113</t>
  </si>
  <si>
    <t>va10p30114</t>
  </si>
  <si>
    <t>VA10P30185</t>
  </si>
  <si>
    <t>VA10P30186</t>
  </si>
  <si>
    <t>va10p30187</t>
  </si>
  <si>
    <t>va10p30188</t>
  </si>
  <si>
    <t>va10p30189</t>
  </si>
  <si>
    <t>va10p30190</t>
  </si>
  <si>
    <t>va10p30191</t>
  </si>
  <si>
    <t>va10p30192</t>
  </si>
  <si>
    <t>va10p30193</t>
  </si>
  <si>
    <t>va10p30194</t>
  </si>
  <si>
    <t>va10p30195</t>
  </si>
  <si>
    <t>va10p30205</t>
  </si>
  <si>
    <t>va10p30206</t>
  </si>
  <si>
    <t>va10p30224</t>
  </si>
  <si>
    <t>va10p30228</t>
  </si>
  <si>
    <t>va10p30229</t>
  </si>
  <si>
    <t>va10p30230</t>
  </si>
  <si>
    <t>va10p30231</t>
  </si>
  <si>
    <t>va10p30232</t>
  </si>
  <si>
    <t>va10p30233</t>
  </si>
  <si>
    <t>va10p30234</t>
  </si>
  <si>
    <t>va10p30235</t>
  </si>
  <si>
    <t>va10p30236</t>
  </si>
  <si>
    <t>va10p30237</t>
  </si>
  <si>
    <t>va10p30238</t>
  </si>
  <si>
    <t>va10p30239</t>
  </si>
  <si>
    <t>va10p30240</t>
  </si>
  <si>
    <t>va10p30241</t>
  </si>
  <si>
    <t>va10p30242</t>
  </si>
  <si>
    <t>va10p30243</t>
  </si>
  <si>
    <t>va10p30244</t>
  </si>
  <si>
    <t>va10p30245</t>
  </si>
  <si>
    <t>va10p30246</t>
  </si>
  <si>
    <t>va10p30247</t>
  </si>
  <si>
    <t>va10p30248</t>
  </si>
  <si>
    <t>va10p30301</t>
  </si>
  <si>
    <t>va10p30302</t>
  </si>
  <si>
    <t>va10p30303</t>
  </si>
  <si>
    <t>va10p30304</t>
  </si>
  <si>
    <t>va10p30312</t>
  </si>
  <si>
    <t>va10p30313</t>
  </si>
  <si>
    <t>va10p30314</t>
  </si>
  <si>
    <t>va10p30321</t>
  </si>
  <si>
    <t>va10p30322</t>
  </si>
  <si>
    <t>va10p30323</t>
  </si>
  <si>
    <t>va10p30324</t>
  </si>
  <si>
    <t>va10p30325</t>
  </si>
  <si>
    <t>va10p30326</t>
  </si>
  <si>
    <t>va10p30346</t>
  </si>
  <si>
    <t>va10p30347</t>
  </si>
  <si>
    <t>va10p40019</t>
  </si>
  <si>
    <t>va10p40020</t>
  </si>
  <si>
    <t>va10p40024</t>
  </si>
  <si>
    <t>va10p40025</t>
  </si>
  <si>
    <t>va10p40033</t>
  </si>
  <si>
    <t>va10p40052</t>
  </si>
  <si>
    <t>va10p40053</t>
  </si>
  <si>
    <t>va10p40055</t>
  </si>
  <si>
    <t>va10p40075</t>
  </si>
  <si>
    <t>va10p40101</t>
  </si>
  <si>
    <t>va10p40102</t>
  </si>
  <si>
    <t>va10p40104</t>
  </si>
  <si>
    <t>va10p40106</t>
  </si>
  <si>
    <t>va10p40107</t>
  </si>
  <si>
    <t>va10p40108</t>
  </si>
  <si>
    <t>va10p40122</t>
  </si>
  <si>
    <t>va10p40123</t>
  </si>
  <si>
    <t>va10p40161</t>
  </si>
  <si>
    <t>va10p40162</t>
  </si>
  <si>
    <t>va10p40244</t>
  </si>
  <si>
    <t>va10p40245</t>
  </si>
  <si>
    <t>va10p40246</t>
  </si>
  <si>
    <t>va10p40298</t>
  </si>
  <si>
    <t>va10p40299</t>
  </si>
  <si>
    <t>va10p40300</t>
  </si>
  <si>
    <t>va10p40326</t>
  </si>
  <si>
    <t>va10p40327</t>
  </si>
  <si>
    <t>va10p40328</t>
  </si>
  <si>
    <t>va10p40329</t>
  </si>
  <si>
    <t>va10pavsiq003</t>
  </si>
  <si>
    <t>va10pavsiq004</t>
  </si>
  <si>
    <t>va10pavsiq005</t>
  </si>
  <si>
    <t>va10pavsiq006</t>
  </si>
  <si>
    <t>va10pavsiq007</t>
  </si>
  <si>
    <t>va10pavsiq008</t>
  </si>
  <si>
    <t>va10plpaia001</t>
  </si>
  <si>
    <t>va10plpaia400</t>
  </si>
  <si>
    <t>va10plpbam400</t>
  </si>
  <si>
    <t>va10plpbam401</t>
  </si>
  <si>
    <t>va10plpcfm402</t>
  </si>
  <si>
    <t>va10plpcfm403</t>
  </si>
  <si>
    <t>va10plpcfm404</t>
  </si>
  <si>
    <t>va10plpdkr001</t>
  </si>
  <si>
    <t>va10plpdkr002</t>
  </si>
  <si>
    <t>va10plpdkr003</t>
  </si>
  <si>
    <t>va10plpdkr400</t>
  </si>
  <si>
    <t>va10plpdkr401</t>
  </si>
  <si>
    <t>va10plpdkr406</t>
  </si>
  <si>
    <t>va10plpdkr407</t>
  </si>
  <si>
    <t>va10plpdkr408</t>
  </si>
  <si>
    <t>va10plpdkr409</t>
  </si>
  <si>
    <t>va10plpdkr410</t>
  </si>
  <si>
    <t>va10plpfma001a</t>
  </si>
  <si>
    <t>va10plpfma002a</t>
  </si>
  <si>
    <t>va10plpgen300</t>
  </si>
  <si>
    <t>va10plpgen301</t>
  </si>
  <si>
    <t>va10plpgen302</t>
  </si>
  <si>
    <t>va10plpgen303</t>
  </si>
  <si>
    <t>va10plpgen305</t>
  </si>
  <si>
    <t>va10plpgen306</t>
  </si>
  <si>
    <t>va10plpgen307</t>
  </si>
  <si>
    <t>va10plpgen308</t>
  </si>
  <si>
    <t>va10plpgen309</t>
  </si>
  <si>
    <t>va10plpgen310</t>
  </si>
  <si>
    <t>va10plpgen311</t>
  </si>
  <si>
    <t>va10plpgen312</t>
  </si>
  <si>
    <t>va10plpgen313</t>
  </si>
  <si>
    <t>va10plpgen314</t>
  </si>
  <si>
    <t>va10plpgen315</t>
  </si>
  <si>
    <t>va10plpgen316</t>
  </si>
  <si>
    <t>va10plpgen317</t>
  </si>
  <si>
    <t>va10plpgen318</t>
  </si>
  <si>
    <t>va10plpgen319</t>
  </si>
  <si>
    <t>va10plpgen320</t>
  </si>
  <si>
    <t>va10plpgen321</t>
  </si>
  <si>
    <t>va10plpgen322</t>
  </si>
  <si>
    <t>va10plpgen323</t>
  </si>
  <si>
    <t>va10plpgen324</t>
  </si>
  <si>
    <t>va10plpgen325</t>
  </si>
  <si>
    <t>va10plpgen326</t>
  </si>
  <si>
    <t>va10plpgen327</t>
  </si>
  <si>
    <t>va10plpgen328</t>
  </si>
  <si>
    <t>va10plpgen329</t>
  </si>
  <si>
    <t>va10plpgen330</t>
  </si>
  <si>
    <t>va10plpgen331</t>
  </si>
  <si>
    <t>va10plpgen332</t>
  </si>
  <si>
    <t>va10plpgen333</t>
  </si>
  <si>
    <t>va10plpgen334</t>
  </si>
  <si>
    <t>va10plpgen335</t>
  </si>
  <si>
    <t>va10plpgen336</t>
  </si>
  <si>
    <t>va10plpgen337</t>
  </si>
  <si>
    <t>va10plpgen338</t>
  </si>
  <si>
    <t>va10plpgen339</t>
  </si>
  <si>
    <t>va10plpgen346</t>
  </si>
  <si>
    <t>va10plpgen347</t>
  </si>
  <si>
    <t>va10plpgen400</t>
  </si>
  <si>
    <t>va10plpgen401</t>
  </si>
  <si>
    <t>va10plpgen402</t>
  </si>
  <si>
    <t>va10plpgen403</t>
  </si>
  <si>
    <t>va10plpgen404</t>
  </si>
  <si>
    <t>va10plpgen405</t>
  </si>
  <si>
    <t>va10plpgen411</t>
  </si>
  <si>
    <t>va10plpgen412</t>
  </si>
  <si>
    <t>va10plpgen413</t>
  </si>
  <si>
    <t>va10plpgen414</t>
  </si>
  <si>
    <t>va10plpgen415</t>
  </si>
  <si>
    <t>va10plpgen416</t>
  </si>
  <si>
    <t>va10plpgen417</t>
  </si>
  <si>
    <t>va10plpgen418</t>
  </si>
  <si>
    <t>va10plpgen419</t>
  </si>
  <si>
    <t>va10plpgen420</t>
  </si>
  <si>
    <t>va10plpgen421</t>
  </si>
  <si>
    <t>va10plpgen422</t>
  </si>
  <si>
    <t>VA10PLPIQP400</t>
  </si>
  <si>
    <t>VA10PLPIQP401</t>
  </si>
  <si>
    <t>va10plpiss400</t>
  </si>
  <si>
    <t>va10plpiss401</t>
  </si>
  <si>
    <t>va10plpjir001</t>
  </si>
  <si>
    <t>va10plpjir002</t>
  </si>
  <si>
    <t>va10plpjir003</t>
  </si>
  <si>
    <t>va10plpjir004</t>
  </si>
  <si>
    <t>va10plpjir005</t>
  </si>
  <si>
    <t>va10plpjir400</t>
  </si>
  <si>
    <t>va10plpjir401</t>
  </si>
  <si>
    <t>va10plpmdb001</t>
  </si>
  <si>
    <t>va10plpmdb002</t>
  </si>
  <si>
    <t>va10plpmdb003</t>
  </si>
  <si>
    <t>va10plpmdb004</t>
  </si>
  <si>
    <t>va10plpoas002</t>
  </si>
  <si>
    <t>VA10PLPOAS400</t>
  </si>
  <si>
    <t>va10plprmb404</t>
  </si>
  <si>
    <t>va10plprmb405</t>
  </si>
  <si>
    <t>va10plprmb406</t>
  </si>
  <si>
    <t>va10plprmb407</t>
  </si>
  <si>
    <t>va10plpsoa001</t>
  </si>
  <si>
    <t>va10plpsoa002</t>
  </si>
  <si>
    <t>va10plpsoa003</t>
  </si>
  <si>
    <t>va10plpsoa004</t>
  </si>
  <si>
    <t>va10plpsoa005</t>
  </si>
  <si>
    <t>va10plpsoa006</t>
  </si>
  <si>
    <t>va10plpsoa007</t>
  </si>
  <si>
    <t>va10plpsoa008</t>
  </si>
  <si>
    <t>va10plpsoa009</t>
  </si>
  <si>
    <t>va10plpsoa010</t>
  </si>
  <si>
    <t>va10plpsoa011</t>
  </si>
  <si>
    <t>va10plpsoa012</t>
  </si>
  <si>
    <t>va10plpwbs400</t>
  </si>
  <si>
    <t>va10plpwbs401</t>
  </si>
  <si>
    <t>Va10plvapp079</t>
  </si>
  <si>
    <t>Va10plvapp080</t>
  </si>
  <si>
    <t>va10plvapp113</t>
  </si>
  <si>
    <t>va10plvapp306</t>
  </si>
  <si>
    <t>va10plvapp307</t>
  </si>
  <si>
    <t>va10plvapp308</t>
  </si>
  <si>
    <t>va10plvapp309</t>
  </si>
  <si>
    <t>va10plvart300</t>
  </si>
  <si>
    <t>va10plvart301</t>
  </si>
  <si>
    <t>va10plvart303</t>
  </si>
  <si>
    <t>va10plvasc300</t>
  </si>
  <si>
    <t>va10plvasc301</t>
  </si>
  <si>
    <t>va10plvasc302</t>
  </si>
  <si>
    <t>va10plvasc303</t>
  </si>
  <si>
    <t>va10plvatc300</t>
  </si>
  <si>
    <t>va10plvatc301</t>
  </si>
  <si>
    <t>va10plvatc302</t>
  </si>
  <si>
    <t>va10plvatc303</t>
  </si>
  <si>
    <t>va10plvaws300</t>
  </si>
  <si>
    <t>va10plvaws301</t>
  </si>
  <si>
    <t>va10plvaws302</t>
  </si>
  <si>
    <t>va10plvbam302</t>
  </si>
  <si>
    <t>VA10PLVBAS200</t>
  </si>
  <si>
    <t>VA10PLVBAS201</t>
  </si>
  <si>
    <t>va10plvbas300</t>
  </si>
  <si>
    <t>va10plvbbt300</t>
  </si>
  <si>
    <t>va10plvbbt301</t>
  </si>
  <si>
    <t>va10plvbbt302</t>
  </si>
  <si>
    <t>va10plvbbt305</t>
  </si>
  <si>
    <t>va10plvbbt306</t>
  </si>
  <si>
    <t>va10plvbbt307</t>
  </si>
  <si>
    <t>va10plvbbt308</t>
  </si>
  <si>
    <t>va10plvbbt309</t>
  </si>
  <si>
    <t>va10plvbbt310</t>
  </si>
  <si>
    <t>va10plvbbt311</t>
  </si>
  <si>
    <t>va10plvbbt312</t>
  </si>
  <si>
    <t>va10plvbbt313</t>
  </si>
  <si>
    <t>va10plvbbt314</t>
  </si>
  <si>
    <t>va10plvbbt316</t>
  </si>
  <si>
    <t>va10plvbbt317</t>
  </si>
  <si>
    <t>VA10PLVCFE304</t>
  </si>
  <si>
    <t>VA10PLVCFE305</t>
  </si>
  <si>
    <t>va10plvcfl300</t>
  </si>
  <si>
    <t>va10plvcfl301</t>
  </si>
  <si>
    <t>va10plvcfl302</t>
  </si>
  <si>
    <t>va10plvcfl304</t>
  </si>
  <si>
    <t>va10plvcfl305</t>
  </si>
  <si>
    <t>va10plvcfl306</t>
  </si>
  <si>
    <t>va10plvcfl307</t>
  </si>
  <si>
    <t>va10plvcfl308</t>
  </si>
  <si>
    <t>VA10PLVDFR300</t>
  </si>
  <si>
    <t>VA10PLVDFR301</t>
  </si>
  <si>
    <t>VA10PLVDFR302</t>
  </si>
  <si>
    <t>VA10PLVDFR303</t>
  </si>
  <si>
    <t>VA10PLVDFR304</t>
  </si>
  <si>
    <t>VA10PLVDFR305</t>
  </si>
  <si>
    <t>VA10PLVDFR306</t>
  </si>
  <si>
    <t>VA10PLVDFR307</t>
  </si>
  <si>
    <t>VA10PLVDFR308</t>
  </si>
  <si>
    <t>VA10PLVDFR309</t>
  </si>
  <si>
    <t>VA10PLVDFR310</t>
  </si>
  <si>
    <t>VA10PLVDFR311</t>
  </si>
  <si>
    <t>VA10PLVDFR312</t>
  </si>
  <si>
    <t>VA10PLVDFR313</t>
  </si>
  <si>
    <t>VA10PLVDFR314</t>
  </si>
  <si>
    <t>VA10PLVDFR315</t>
  </si>
  <si>
    <t>VA10PLVDKR317</t>
  </si>
  <si>
    <t>VA10PLVDKR318</t>
  </si>
  <si>
    <t>VA10PLVDKR319</t>
  </si>
  <si>
    <t>VA10PLVDKR320</t>
  </si>
  <si>
    <t>va10plvdlp302</t>
  </si>
  <si>
    <t>va10plvdsa302</t>
  </si>
  <si>
    <t>va10plvecs300</t>
  </si>
  <si>
    <t>va10plvecs301</t>
  </si>
  <si>
    <t>va10plvecs302</t>
  </si>
  <si>
    <t>va10plvezz043</t>
  </si>
  <si>
    <t>va10plvezz044</t>
  </si>
  <si>
    <t>va10plvezz045</t>
  </si>
  <si>
    <t>va10plvezz046</t>
  </si>
  <si>
    <t>va10plvezz047</t>
  </si>
  <si>
    <t>va10plvezz048</t>
  </si>
  <si>
    <t>va10plvezz052</t>
  </si>
  <si>
    <t>va10plvezz053</t>
  </si>
  <si>
    <t>va10plvezz054</t>
  </si>
  <si>
    <t>va10plvezz055</t>
  </si>
  <si>
    <t>VA10PLVEZZ311</t>
  </si>
  <si>
    <t>VA10PLVEZZ312</t>
  </si>
  <si>
    <t>VA10PLVEZZ313</t>
  </si>
  <si>
    <t>VA10PLVEZZ314</t>
  </si>
  <si>
    <t>va10plvgcp300</t>
  </si>
  <si>
    <t>va10plvgcp301</t>
  </si>
  <si>
    <t>va10plvgcp302</t>
  </si>
  <si>
    <t>va10plvgcp303</t>
  </si>
  <si>
    <t>va10plvgcp304</t>
  </si>
  <si>
    <t>va10plvgcp305</t>
  </si>
  <si>
    <t>va10plvgcp306</t>
  </si>
  <si>
    <t>va10plvgcp307</t>
  </si>
  <si>
    <t>va10plvgcp308</t>
  </si>
  <si>
    <t>VA10PLVGCP309</t>
  </si>
  <si>
    <t>VA10PLVGCP310</t>
  </si>
  <si>
    <t>VA10PLVGCP311</t>
  </si>
  <si>
    <t>VA10PLVGCP312</t>
  </si>
  <si>
    <t>VA10PLVGCP313</t>
  </si>
  <si>
    <t>VA10PLVGCP314</t>
  </si>
  <si>
    <t>VA10PLVGCP315</t>
  </si>
  <si>
    <t>VA10PLVGCP316</t>
  </si>
  <si>
    <t>VA10PLVGCP317</t>
  </si>
  <si>
    <t>VA10PLVGCP318</t>
  </si>
  <si>
    <t>va10plvgcp323</t>
  </si>
  <si>
    <t>va10plvgcp324</t>
  </si>
  <si>
    <t>va10plvgcp325</t>
  </si>
  <si>
    <t>va10plvgcp326</t>
  </si>
  <si>
    <t>va10plvgcp327</t>
  </si>
  <si>
    <t>va10plvgcp328</t>
  </si>
  <si>
    <t>va10plvgcp400</t>
  </si>
  <si>
    <t>va10plvgcp401</t>
  </si>
  <si>
    <t>va10plvgcp402</t>
  </si>
  <si>
    <t>va10plvgcp403</t>
  </si>
  <si>
    <t>va10plvgcp404</t>
  </si>
  <si>
    <t>va10plvgcp405</t>
  </si>
  <si>
    <t>va10plvgen006</t>
  </si>
  <si>
    <t>va10plvgen007</t>
  </si>
  <si>
    <t>va10plvgen008</t>
  </si>
  <si>
    <t>VA10PLVGEN009</t>
  </si>
  <si>
    <t>VA10PLVGEN010</t>
  </si>
  <si>
    <t>VA10PLVGEN011</t>
  </si>
  <si>
    <t>va10plvgen012</t>
  </si>
  <si>
    <t>va10plvgen300</t>
  </si>
  <si>
    <t>va10plvgen301</t>
  </si>
  <si>
    <t>va10plvgen302</t>
  </si>
  <si>
    <t>va10plvgen303</t>
  </si>
  <si>
    <t>va10plvgen304</t>
  </si>
  <si>
    <t>va10plvgen305</t>
  </si>
  <si>
    <t>va10plvgen306</t>
  </si>
  <si>
    <t>va10plvgen307</t>
  </si>
  <si>
    <t>va10plvgen308</t>
  </si>
  <si>
    <t>va10plvgen309</t>
  </si>
  <si>
    <t>va10plvgen310</t>
  </si>
  <si>
    <t>va10plvgen311</t>
  </si>
  <si>
    <t>va10plvgen315</t>
  </si>
  <si>
    <t>va10plvgen316</t>
  </si>
  <si>
    <t>va10plvgen317</t>
  </si>
  <si>
    <t>va10plvgen318</t>
  </si>
  <si>
    <t>va10plvgen319</t>
  </si>
  <si>
    <t>va10plvgen320</t>
  </si>
  <si>
    <t>va10plvgen322</t>
  </si>
  <si>
    <t>va10plvgen323</t>
  </si>
  <si>
    <t>va10plvgen324</t>
  </si>
  <si>
    <t>VA10PLVGEN325</t>
  </si>
  <si>
    <t>va10plvgen326</t>
  </si>
  <si>
    <t>va10plvgen327</t>
  </si>
  <si>
    <t>va10plvgen328</t>
  </si>
  <si>
    <t>va10plvgen330</t>
  </si>
  <si>
    <t>va10plvgen331</t>
  </si>
  <si>
    <t>va10plvgen332</t>
  </si>
  <si>
    <t>va10plvgen333</t>
  </si>
  <si>
    <t>va10plvgen334</t>
  </si>
  <si>
    <t>va10plvgen335</t>
  </si>
  <si>
    <t>va10plvgen336</t>
  </si>
  <si>
    <t>va10plvgen337</t>
  </si>
  <si>
    <t>va10plvgen338</t>
  </si>
  <si>
    <t>va10plvgen339</t>
  </si>
  <si>
    <t>va10plvgen340</t>
  </si>
  <si>
    <t>va10plvgen341</t>
  </si>
  <si>
    <t>va10plvgen342</t>
  </si>
  <si>
    <t>va10plvgen343</t>
  </si>
  <si>
    <t>va10plvgen344</t>
  </si>
  <si>
    <t>va10plvgen345</t>
  </si>
  <si>
    <t>va10plvgen346</t>
  </si>
  <si>
    <t>va10plvgen347</t>
  </si>
  <si>
    <t>va10plvgen348</t>
  </si>
  <si>
    <t>va10plvgen349</t>
  </si>
  <si>
    <t>va10plvgen350</t>
  </si>
  <si>
    <t>va10plvidp001</t>
  </si>
  <si>
    <t>va10plvihs388</t>
  </si>
  <si>
    <t>va10plvihs389</t>
  </si>
  <si>
    <t>va10plvihs409</t>
  </si>
  <si>
    <t>va10plvihs410</t>
  </si>
  <si>
    <t>va10plvihs411</t>
  </si>
  <si>
    <t>va10plvihs412</t>
  </si>
  <si>
    <t>VA10PLVIIF301</t>
  </si>
  <si>
    <t>va10plviif302</t>
  </si>
  <si>
    <t>va10plviif303</t>
  </si>
  <si>
    <t>va10plviif306</t>
  </si>
  <si>
    <t>va10plvinf305</t>
  </si>
  <si>
    <t>va10plvinf306</t>
  </si>
  <si>
    <t>va10plvinf308</t>
  </si>
  <si>
    <t>va10plvinf309</t>
  </si>
  <si>
    <t>va10plvinf310</t>
  </si>
  <si>
    <t>va10plvinf312</t>
  </si>
  <si>
    <t>va10plvinf323</t>
  </si>
  <si>
    <t>va10plvinf324</t>
  </si>
  <si>
    <t>va10plvinf325</t>
  </si>
  <si>
    <t>va10plvinf326</t>
  </si>
  <si>
    <t>va10plvinf327</t>
  </si>
  <si>
    <t>va10plvjra302</t>
  </si>
  <si>
    <t>va10plvjra305</t>
  </si>
  <si>
    <t>va10plvjra307</t>
  </si>
  <si>
    <t>va10plvjra308</t>
  </si>
  <si>
    <t>va10plvjra309</t>
  </si>
  <si>
    <t>va10plvjra310</t>
  </si>
  <si>
    <t>va10plvjra311</t>
  </si>
  <si>
    <t>va10plvjra312</t>
  </si>
  <si>
    <t>va10plvjra313</t>
  </si>
  <si>
    <t>va10plvjra314</t>
  </si>
  <si>
    <t>va10plvjre326</t>
  </si>
  <si>
    <t>va10plvjre327</t>
  </si>
  <si>
    <t>va10plvjre328</t>
  </si>
  <si>
    <t>va10plvjre329</t>
  </si>
  <si>
    <t>va10plvjre330</t>
  </si>
  <si>
    <t>va10plvjre351</t>
  </si>
  <si>
    <t>va10plvjre352</t>
  </si>
  <si>
    <t>va10plvjre353</t>
  </si>
  <si>
    <t>va10plvjre354</t>
  </si>
  <si>
    <t>va10plvjre355</t>
  </si>
  <si>
    <t>va10plvjre360</t>
  </si>
  <si>
    <t>va10plvjre361</t>
  </si>
  <si>
    <t>va10plvmqs001</t>
  </si>
  <si>
    <t>va10plvmqs002</t>
  </si>
  <si>
    <t>va10plvmqs003</t>
  </si>
  <si>
    <t>va10plvmqs004</t>
  </si>
  <si>
    <t>va10plvmqs005</t>
  </si>
  <si>
    <t>va10plvmqs006</t>
  </si>
  <si>
    <t>va10plvmqs025</t>
  </si>
  <si>
    <t>va10plvmqs200</t>
  </si>
  <si>
    <t>va10plvmqs201</t>
  </si>
  <si>
    <t>va10plvmqs302</t>
  </si>
  <si>
    <t>va10plvmqs303</t>
  </si>
  <si>
    <t>va10plvmqs325</t>
  </si>
  <si>
    <t>va10plvmqs326</t>
  </si>
  <si>
    <t>va10plvoem300</t>
  </si>
  <si>
    <t>va10plvoem301</t>
  </si>
  <si>
    <t>va10plvoem302</t>
  </si>
  <si>
    <t>va10plvoem303</t>
  </si>
  <si>
    <t>va10plvorc306</t>
  </si>
  <si>
    <t>va10plvorc307</t>
  </si>
  <si>
    <t>va10plvorc308</t>
  </si>
  <si>
    <t>VA10PLVORC309</t>
  </si>
  <si>
    <t>va10plvorc311</t>
  </si>
  <si>
    <t>VA10PLVORC314</t>
  </si>
  <si>
    <t>va10plvorc315</t>
  </si>
  <si>
    <t>va10plvorc316</t>
  </si>
  <si>
    <t>va10plvorc317</t>
  </si>
  <si>
    <t>va10plvorc318</t>
  </si>
  <si>
    <t>va10plvorc320</t>
  </si>
  <si>
    <t>va10plvorc321</t>
  </si>
  <si>
    <t>va10plvorc325</t>
  </si>
  <si>
    <t>va10plvorc327</t>
  </si>
  <si>
    <t>va10plvorc328</t>
  </si>
  <si>
    <t>va10plvorc329</t>
  </si>
  <si>
    <t>va10plvorc330</t>
  </si>
  <si>
    <t>va10plvorc331</t>
  </si>
  <si>
    <t>va10plvorc332</t>
  </si>
  <si>
    <t>va10plvorc333</t>
  </si>
  <si>
    <t>va10plvorc334</t>
  </si>
  <si>
    <t>VA10PLVOWC300</t>
  </si>
  <si>
    <t>VA10PLVOWC301</t>
  </si>
  <si>
    <t>VA10PLVOWC302</t>
  </si>
  <si>
    <t>VA10PLVOWC303</t>
  </si>
  <si>
    <t>VA10PLVOWC304</t>
  </si>
  <si>
    <t>va10plvowc305</t>
  </si>
  <si>
    <t>va10plvowc306</t>
  </si>
  <si>
    <t>va10plvowc307</t>
  </si>
  <si>
    <t>VA10PLVOWC308</t>
  </si>
  <si>
    <t>VA10PLVOWC309</t>
  </si>
  <si>
    <t>VA10PLVOWC310</t>
  </si>
  <si>
    <t>VA10PLVOWC311</t>
  </si>
  <si>
    <t>VA10PLVOWC312</t>
  </si>
  <si>
    <t>VA10PLVOWC313</t>
  </si>
  <si>
    <t>va10plvowc314</t>
  </si>
  <si>
    <t>va10plvowc315</t>
  </si>
  <si>
    <t>va10plvowc316</t>
  </si>
  <si>
    <t>va10plvowc317</t>
  </si>
  <si>
    <t>va10plvowc318</t>
  </si>
  <si>
    <t>va10plvowc319</t>
  </si>
  <si>
    <t>va10plvowc320</t>
  </si>
  <si>
    <t>va10plvpeg200</t>
  </si>
  <si>
    <t>VA10PLVPEG201</t>
  </si>
  <si>
    <t>va10plvpeg300</t>
  </si>
  <si>
    <t>va10plvpeg301</t>
  </si>
  <si>
    <t>va10plvpeg302</t>
  </si>
  <si>
    <t>va10plvpeg303</t>
  </si>
  <si>
    <t>va10plvpeg304</t>
  </si>
  <si>
    <t>VA10PLVPEG307</t>
  </si>
  <si>
    <t>va10plvpeg308</t>
  </si>
  <si>
    <t>va10plvpeg309</t>
  </si>
  <si>
    <t>va10plvpeg310</t>
  </si>
  <si>
    <t>va10plvpeg311</t>
  </si>
  <si>
    <t>va10plvpeg312</t>
  </si>
  <si>
    <t>va10plvpeg313</t>
  </si>
  <si>
    <t>va10plvpeg314</t>
  </si>
  <si>
    <t>va10plvpeg315</t>
  </si>
  <si>
    <t>va10plvpeg316</t>
  </si>
  <si>
    <t>va10plvpeg317</t>
  </si>
  <si>
    <t>va10plvpeg319</t>
  </si>
  <si>
    <t>va10plvpeg320</t>
  </si>
  <si>
    <t>va10plvpeg321</t>
  </si>
  <si>
    <t>va10plvpeg322</t>
  </si>
  <si>
    <t>va10plvpeg323</t>
  </si>
  <si>
    <t>va10plvpeg324</t>
  </si>
  <si>
    <t>va10plvpeg325</t>
  </si>
  <si>
    <t>va10plvpeg326</t>
  </si>
  <si>
    <t>va10plvpeg327</t>
  </si>
  <si>
    <t>va10plvpeg328</t>
  </si>
  <si>
    <t>va10plvpeg329</t>
  </si>
  <si>
    <t>va10plvpeg330</t>
  </si>
  <si>
    <t>va10plvpeg335</t>
  </si>
  <si>
    <t>va10plvpeg336</t>
  </si>
  <si>
    <t>va10plvpeg337</t>
  </si>
  <si>
    <t>va10plvpeg341</t>
  </si>
  <si>
    <t>va10plvpeg342</t>
  </si>
  <si>
    <t>va10plvpeg360</t>
  </si>
  <si>
    <t>va10plvpeg361</t>
  </si>
  <si>
    <t>va10plvpeg362</t>
  </si>
  <si>
    <t>VA10PLVPEG363</t>
  </si>
  <si>
    <t>va10plvpeg364</t>
  </si>
  <si>
    <t>va10plvpeg365</t>
  </si>
  <si>
    <t>va10plvpeg366</t>
  </si>
  <si>
    <t>va10plvpeg367</t>
  </si>
  <si>
    <t>va10plvpeg368</t>
  </si>
  <si>
    <t>va10plvpeg369</t>
  </si>
  <si>
    <t>va10plvpeg370</t>
  </si>
  <si>
    <t>va10plvpeg371</t>
  </si>
  <si>
    <t>va10plvpeg372</t>
  </si>
  <si>
    <t>va10plvpeg373</t>
  </si>
  <si>
    <t>va10plvpeg374</t>
  </si>
  <si>
    <t>va10plvpeg381</t>
  </si>
  <si>
    <t>va10plvpeg382</t>
  </si>
  <si>
    <t>va10plvpeg383</t>
  </si>
  <si>
    <t>va10plvpeg384</t>
  </si>
  <si>
    <t>va10plvpeg385</t>
  </si>
  <si>
    <t>va10plvpeg386</t>
  </si>
  <si>
    <t>va10plvpeg391</t>
  </si>
  <si>
    <t>va10plvpeg392</t>
  </si>
  <si>
    <t>va10plvpeg393</t>
  </si>
  <si>
    <t>va10plvpeg394</t>
  </si>
  <si>
    <t>va10plvpeg395</t>
  </si>
  <si>
    <t>va10plvpeg396</t>
  </si>
  <si>
    <t>va10plvpeg397</t>
  </si>
  <si>
    <t>va10plvpeg398</t>
  </si>
  <si>
    <t>va10plvpeg399</t>
  </si>
  <si>
    <t>va10plvpeg400</t>
  </si>
  <si>
    <t>va10plvpeg401</t>
  </si>
  <si>
    <t>va10plvpeg402</t>
  </si>
  <si>
    <t>va10plvpeg403</t>
  </si>
  <si>
    <t>va10plvpeg404</t>
  </si>
  <si>
    <t>va10plvpeg405</t>
  </si>
  <si>
    <t>va10plvpeg406</t>
  </si>
  <si>
    <t>va10plvpeg407</t>
  </si>
  <si>
    <t>va10plvpeg408</t>
  </si>
  <si>
    <t>va10plvpeg415</t>
  </si>
  <si>
    <t>va10plvpeg416</t>
  </si>
  <si>
    <t>va10plvpeg417</t>
  </si>
  <si>
    <t>va10plvpeg418</t>
  </si>
  <si>
    <t>va10plvpeg419</t>
  </si>
  <si>
    <t>va10plvpeg420</t>
  </si>
  <si>
    <t>va10plvpeg421</t>
  </si>
  <si>
    <t>va10plvpeg422</t>
  </si>
  <si>
    <t>va10plvpeg423</t>
  </si>
  <si>
    <t>va10plvpeg424</t>
  </si>
  <si>
    <t>va10plvpeg425</t>
  </si>
  <si>
    <t>va10plvpeg426</t>
  </si>
  <si>
    <t>va10plvpeg427</t>
  </si>
  <si>
    <t>va10plvpeg428</t>
  </si>
  <si>
    <t>va10plvpeg429</t>
  </si>
  <si>
    <t>va10plvpeg430</t>
  </si>
  <si>
    <t>va10plvpeg431</t>
  </si>
  <si>
    <t>va10plvpeg432</t>
  </si>
  <si>
    <t>va10plvpeg433</t>
  </si>
  <si>
    <t>va10plvpeg434</t>
  </si>
  <si>
    <t>va10plvpeg435</t>
  </si>
  <si>
    <t>va10plvpeg436</t>
  </si>
  <si>
    <t>va10plvpeg437</t>
  </si>
  <si>
    <t>va10plvpeg438</t>
  </si>
  <si>
    <t>va10plvpeg439</t>
  </si>
  <si>
    <t>va10plvpeg440</t>
  </si>
  <si>
    <t>va10plvpeg441</t>
  </si>
  <si>
    <t>va10plvpeg442</t>
  </si>
  <si>
    <t>va10plvpeg443</t>
  </si>
  <si>
    <t>va10plvpeg444</t>
  </si>
  <si>
    <t>va10plvpeg445</t>
  </si>
  <si>
    <t>va10plvpeg446</t>
  </si>
  <si>
    <t>va10plvpeg447</t>
  </si>
  <si>
    <t>va10plvpeg448</t>
  </si>
  <si>
    <t>va10plvpeg449</t>
  </si>
  <si>
    <t>va10plvpeg460</t>
  </si>
  <si>
    <t>va10plvpeg461</t>
  </si>
  <si>
    <t>va10plvpeg462</t>
  </si>
  <si>
    <t>va10plvpeg463</t>
  </si>
  <si>
    <t>va10plvpeg467</t>
  </si>
  <si>
    <t>va10plvpeg468</t>
  </si>
  <si>
    <t>va10plvpeg469</t>
  </si>
  <si>
    <t>va10plvpeg478</t>
  </si>
  <si>
    <t>va10plvpeg479</t>
  </si>
  <si>
    <t>va10plvpeg480</t>
  </si>
  <si>
    <t>va10plvpeg481</t>
  </si>
  <si>
    <t>va10plvpeg482</t>
  </si>
  <si>
    <t>va10plvpeg483</t>
  </si>
  <si>
    <t>va10plvpeg484</t>
  </si>
  <si>
    <t>va10plvpeg485</t>
  </si>
  <si>
    <t>va10plvpeg486</t>
  </si>
  <si>
    <t>va10plvpeg487</t>
  </si>
  <si>
    <t>va10plvpeg488</t>
  </si>
  <si>
    <t>va10plvpeg489</t>
  </si>
  <si>
    <t>va10plvpeg490</t>
  </si>
  <si>
    <t>va10plvpeg491</t>
  </si>
  <si>
    <t>va10plvpeg492</t>
  </si>
  <si>
    <t>va10plvpeg493</t>
  </si>
  <si>
    <t>va10plvpeg494</t>
  </si>
  <si>
    <t>va10plvpeg495</t>
  </si>
  <si>
    <t>va10plvpeg496</t>
  </si>
  <si>
    <t>va10plvpeg497</t>
  </si>
  <si>
    <t>va10plvpeg498</t>
  </si>
  <si>
    <t>va10plvpeg499</t>
  </si>
  <si>
    <t>va10plvpeg500</t>
  </si>
  <si>
    <t>va10plvpeg501</t>
  </si>
  <si>
    <t>va10plvpeg502</t>
  </si>
  <si>
    <t>va10plvpeg503</t>
  </si>
  <si>
    <t>va10plvpeg504</t>
  </si>
  <si>
    <t>VA10PLVPEG516</t>
  </si>
  <si>
    <t>VA10PLVPEG517</t>
  </si>
  <si>
    <t>VA10PLVPEG518</t>
  </si>
  <si>
    <t>va10plvpeg552</t>
  </si>
  <si>
    <t>va10plvpeg553</t>
  </si>
  <si>
    <t>va10plvpeg591</t>
  </si>
  <si>
    <t>va10plvpeg592</t>
  </si>
  <si>
    <t>va10plvpeg593</t>
  </si>
  <si>
    <t>va10plvpeg594</t>
  </si>
  <si>
    <t>va10plvpeg595</t>
  </si>
  <si>
    <t>va10plvpeg596</t>
  </si>
  <si>
    <t>va10plvpeg597</t>
  </si>
  <si>
    <t>va10plvpeg598</t>
  </si>
  <si>
    <t>va10plvpic300</t>
  </si>
  <si>
    <t>va10plvpic301</t>
  </si>
  <si>
    <t>va10plvpic302</t>
  </si>
  <si>
    <t>va10plvpic303</t>
  </si>
  <si>
    <t>va10plvrmb300</t>
  </si>
  <si>
    <t>va10plvrmb301</t>
  </si>
  <si>
    <t>va10plvrmb302</t>
  </si>
  <si>
    <t>va10plvruc300</t>
  </si>
  <si>
    <t>va10plvruc301</t>
  </si>
  <si>
    <t>va10plvruc302</t>
  </si>
  <si>
    <t>va10plvsaw301</t>
  </si>
  <si>
    <t>va10plvsaw302</t>
  </si>
  <si>
    <t>va10plvsmt303</t>
  </si>
  <si>
    <t>va10plvsmt304</t>
  </si>
  <si>
    <t>va10plvsmt306</t>
  </si>
  <si>
    <t>va10plvsmt307</t>
  </si>
  <si>
    <t>va10plvsmt308</t>
  </si>
  <si>
    <t>va10plvsmt314</t>
  </si>
  <si>
    <t>va10plvsmt315</t>
  </si>
  <si>
    <t>va10plvsmt319</t>
  </si>
  <si>
    <t>va10plvsmt320</t>
  </si>
  <si>
    <t>va10plvsmt321</t>
  </si>
  <si>
    <t>VA10PLVSOA310</t>
  </si>
  <si>
    <t>VA10PLVSOA311</t>
  </si>
  <si>
    <t>VA10PLVSOA312</t>
  </si>
  <si>
    <t>va10plvsoa313</t>
  </si>
  <si>
    <t>va10plvsoa320</t>
  </si>
  <si>
    <t>va10plvsoa321</t>
  </si>
  <si>
    <t>va10plvsoa322</t>
  </si>
  <si>
    <t>va10plvsoa323</t>
  </si>
  <si>
    <t>va10plvsoa324</t>
  </si>
  <si>
    <t>va10plvsoa325</t>
  </si>
  <si>
    <t>va10plvsoa326</t>
  </si>
  <si>
    <t>va10plvsoa327</t>
  </si>
  <si>
    <t>va10plvsoa332</t>
  </si>
  <si>
    <t>va10plvsps300</t>
  </si>
  <si>
    <t>va10plvsps301</t>
  </si>
  <si>
    <t>va10plvwbl303</t>
  </si>
  <si>
    <t>va10plvwbl305</t>
  </si>
  <si>
    <t>va10plvwbl307</t>
  </si>
  <si>
    <t>va10plvwbl326</t>
  </si>
  <si>
    <t>va10plvwbl327</t>
  </si>
  <si>
    <t>va10plvwbl328</t>
  </si>
  <si>
    <t>va10plvwbl329</t>
  </si>
  <si>
    <t>va10plvwbl330</t>
  </si>
  <si>
    <t>va10plvwbl331</t>
  </si>
  <si>
    <t>va10plvwbl332</t>
  </si>
  <si>
    <t>va10plvwbl333</t>
  </si>
  <si>
    <t>va10plvwbl334</t>
  </si>
  <si>
    <t>va10plvwbl335</t>
  </si>
  <si>
    <t>va10plvwbl336</t>
  </si>
  <si>
    <t>va10plvwbl337</t>
  </si>
  <si>
    <t>va10plvwbl338</t>
  </si>
  <si>
    <t>va10plvwbl339</t>
  </si>
  <si>
    <t>va10plvwbl340</t>
  </si>
  <si>
    <t>va10plvwbl341</t>
  </si>
  <si>
    <t>va10plvwbl342</t>
  </si>
  <si>
    <t>va10plvwbl343</t>
  </si>
  <si>
    <t>va10plvwbl344</t>
  </si>
  <si>
    <t>va10plvwbl345</t>
  </si>
  <si>
    <t>va10plvwbl346</t>
  </si>
  <si>
    <t>va10plvwbl350</t>
  </si>
  <si>
    <t>va10plvwbl351</t>
  </si>
  <si>
    <t>va10plvwbs011</t>
  </si>
  <si>
    <t>va10plvwbs012</t>
  </si>
  <si>
    <t>va10plvwbs017</t>
  </si>
  <si>
    <t>va10plvwbs034</t>
  </si>
  <si>
    <t>va10plvwbs102</t>
  </si>
  <si>
    <t>va10plvwbs161</t>
  </si>
  <si>
    <t>va10plvwbs163</t>
  </si>
  <si>
    <t>VA10PLVWBS302</t>
  </si>
  <si>
    <t>VA10PLVWBS303</t>
  </si>
  <si>
    <t>VA10PLVWBS304</t>
  </si>
  <si>
    <t>VA10PLVWBS305</t>
  </si>
  <si>
    <t>va10plvwbs317</t>
  </si>
  <si>
    <t>va10plvwbs390</t>
  </si>
  <si>
    <t>va10plvwbs391</t>
  </si>
  <si>
    <t>va10plvwbs392</t>
  </si>
  <si>
    <t>va10plvwbs393</t>
  </si>
  <si>
    <t>va10plvwbs407</t>
  </si>
  <si>
    <t>va10plvwbs408</t>
  </si>
  <si>
    <t>va10plvwbs409</t>
  </si>
  <si>
    <t>va10plvwbs416</t>
  </si>
  <si>
    <t>va10plvwbs477</t>
  </si>
  <si>
    <t>va10plvwbs478</t>
  </si>
  <si>
    <t>va10plvwbs491</t>
  </si>
  <si>
    <t>va10plvwbs628</t>
  </si>
  <si>
    <t>va10plvwbs629</t>
  </si>
  <si>
    <t>va10plvwbs630</t>
  </si>
  <si>
    <t>va10plvwbs653</t>
  </si>
  <si>
    <t>va10plvwbs654</t>
  </si>
  <si>
    <t>va10plvwbs655</t>
  </si>
  <si>
    <t>va10plvwbs656</t>
  </si>
  <si>
    <t>va10plvwbs657</t>
  </si>
  <si>
    <t>va10plvwbs658</t>
  </si>
  <si>
    <t>va10plvwbs659</t>
  </si>
  <si>
    <t>va10plvwbs660</t>
  </si>
  <si>
    <t>va10plvwbs732</t>
  </si>
  <si>
    <t>va10plvwbs733</t>
  </si>
  <si>
    <t>va10plvwbs734</t>
  </si>
  <si>
    <t>va10plvwbs735</t>
  </si>
  <si>
    <t>va10plvwbs736</t>
  </si>
  <si>
    <t>va10plvwbs737</t>
  </si>
  <si>
    <t>va10plvwbs738</t>
  </si>
  <si>
    <t>va10plvwbs739</t>
  </si>
  <si>
    <t>va10plvwbs740</t>
  </si>
  <si>
    <t>va10plvwbs741</t>
  </si>
  <si>
    <t>va10plvwbs742</t>
  </si>
  <si>
    <t>va10plvwbs743</t>
  </si>
  <si>
    <t>va10plvwbs744</t>
  </si>
  <si>
    <t>va10plvwbs745</t>
  </si>
  <si>
    <t>va10plvwbs746</t>
  </si>
  <si>
    <t>va10plvwbs747</t>
  </si>
  <si>
    <t>va10plvwbs748</t>
  </si>
  <si>
    <t>va10plvwbs749</t>
  </si>
  <si>
    <t>va10plvwbs750</t>
  </si>
  <si>
    <t>va10plvwbs751</t>
  </si>
  <si>
    <t>va10plvwbs752</t>
  </si>
  <si>
    <t>va10pnosuid</t>
  </si>
  <si>
    <t>va10ppvihs001</t>
  </si>
  <si>
    <t>va10ppvihs002</t>
  </si>
  <si>
    <t>va10ppvihs003</t>
  </si>
  <si>
    <t>va10ppvihs004</t>
  </si>
  <si>
    <t>va10ppviif300</t>
  </si>
  <si>
    <t>va10ppvmdb004</t>
  </si>
  <si>
    <t>va10ppvmdb005</t>
  </si>
  <si>
    <t>va10ppvwbs001</t>
  </si>
  <si>
    <t>va10ppvwbs002</t>
  </si>
  <si>
    <t>va10ppvwbs003</t>
  </si>
  <si>
    <t>va10ppvwbs004</t>
  </si>
  <si>
    <t>va10ppvwbs005</t>
  </si>
  <si>
    <t>va10ppvwbs006</t>
  </si>
  <si>
    <t>va10ppvwbs007</t>
  </si>
  <si>
    <t>va10ppvwbs008</t>
  </si>
  <si>
    <t>va10ppvwbs009</t>
  </si>
  <si>
    <t>va10ppvwbs010</t>
  </si>
  <si>
    <t>va10ppvwbs011</t>
  </si>
  <si>
    <t>va10ppvwbs012</t>
  </si>
  <si>
    <t>va10ppvwbs013</t>
  </si>
  <si>
    <t>va10ppvwbs014</t>
  </si>
  <si>
    <t>va10ppvwbs015</t>
  </si>
  <si>
    <t>va10ppvwbs016</t>
  </si>
  <si>
    <t>va10ppvwbs312</t>
  </si>
  <si>
    <t>va10ppvwbs313</t>
  </si>
  <si>
    <t>va10ppvwbs314</t>
  </si>
  <si>
    <t>va10ppvwbs315</t>
  </si>
  <si>
    <t>va10ppvwbs318</t>
  </si>
  <si>
    <t>va10ppvwbs319</t>
  </si>
  <si>
    <t>va10ppvwbs320</t>
  </si>
  <si>
    <t>VA10PUPFCT001A</t>
  </si>
  <si>
    <t>VA10PUPFCT001B</t>
  </si>
  <si>
    <t>VA10PUPFCT002A</t>
  </si>
  <si>
    <t>VA10PUPFCT002B</t>
  </si>
  <si>
    <t>VA10PUPFCT003A</t>
  </si>
  <si>
    <t>VA10PUPFCT003B</t>
  </si>
  <si>
    <t>va10pupinf001</t>
  </si>
  <si>
    <t>VA10PUPSYB001</t>
  </si>
  <si>
    <t>VA10PUPTSM046</t>
  </si>
  <si>
    <t>VA10PUPWBS003</t>
  </si>
  <si>
    <t>VA10PUPWBS004</t>
  </si>
  <si>
    <t>VA10PUVBAS001</t>
  </si>
  <si>
    <t>VA10PUVBAS002</t>
  </si>
  <si>
    <t>VA10PUVBAS003</t>
  </si>
  <si>
    <t>VA10PUVBDS001</t>
  </si>
  <si>
    <t>VA10PUVBDS002</t>
  </si>
  <si>
    <t>VA10PUVBDS003</t>
  </si>
  <si>
    <t>VA10PUVBDS004</t>
  </si>
  <si>
    <t>VA10PUVBDS005</t>
  </si>
  <si>
    <t>VA10PUVCBI300</t>
  </si>
  <si>
    <t>VA10PUVCBI301</t>
  </si>
  <si>
    <t>VA10PUVCCB001</t>
  </si>
  <si>
    <t>VA10PUVDB2003A</t>
  </si>
  <si>
    <t>VA10PUVDB2003B</t>
  </si>
  <si>
    <t>VA10PUVDB2007A</t>
  </si>
  <si>
    <t>VA10PUVDB2007B</t>
  </si>
  <si>
    <t>VA10PUVDB2008A</t>
  </si>
  <si>
    <t>VA10PUVDB2008B</t>
  </si>
  <si>
    <t>VA10PUVDB2009</t>
  </si>
  <si>
    <t>VA10PUVDB2012A</t>
  </si>
  <si>
    <t>VA10PUVDB2012B</t>
  </si>
  <si>
    <t>VA10PUVDB2013</t>
  </si>
  <si>
    <t>VA10PUVDB2015A</t>
  </si>
  <si>
    <t>VA10PUVDB2015B</t>
  </si>
  <si>
    <t>VA10PUVDB2016</t>
  </si>
  <si>
    <t>va10puvdb2018</t>
  </si>
  <si>
    <t>va10puvdb2018v</t>
  </si>
  <si>
    <t>VA10PUVDB2019</t>
  </si>
  <si>
    <t>VA10PUVDB2020</t>
  </si>
  <si>
    <t>VA10PUVDB2021</t>
  </si>
  <si>
    <t>VA10PUVDB2022</t>
  </si>
  <si>
    <t>VA10PUVDB2302</t>
  </si>
  <si>
    <t>VA10PUVDB2303</t>
  </si>
  <si>
    <t>VA10PUVDB2304</t>
  </si>
  <si>
    <t>VA10PUVDB2306</t>
  </si>
  <si>
    <t>VA10PUVDB2310</t>
  </si>
  <si>
    <t>VA10PUVDB2311</t>
  </si>
  <si>
    <t>va10puvedi003a</t>
  </si>
  <si>
    <t>va10puvedi003b</t>
  </si>
  <si>
    <t>va10puveps001</t>
  </si>
  <si>
    <t>va10puveps002</t>
  </si>
  <si>
    <t>va10puveps003</t>
  </si>
  <si>
    <t>va10puveps004</t>
  </si>
  <si>
    <t>VA10PUVFNS001A</t>
  </si>
  <si>
    <t>VA10PUVFNS001B</t>
  </si>
  <si>
    <t>VA10PUVFNS003</t>
  </si>
  <si>
    <t>VA10PUVFPM001</t>
  </si>
  <si>
    <t>VA10PUVFPM002</t>
  </si>
  <si>
    <t>VA10PUVIHS008</t>
  </si>
  <si>
    <t>VA10PUVIHS009</t>
  </si>
  <si>
    <t>va10puvihs023</t>
  </si>
  <si>
    <t>va10puvihs024</t>
  </si>
  <si>
    <t>va10puvihs025</t>
  </si>
  <si>
    <t>va10puvihs026</t>
  </si>
  <si>
    <t>VA10PUVIHS027</t>
  </si>
  <si>
    <t>VA10PUVIHS028</t>
  </si>
  <si>
    <t>VA10PUVIHS029</t>
  </si>
  <si>
    <t>VA10PUVIHS030</t>
  </si>
  <si>
    <t>VA10PUVIHS031</t>
  </si>
  <si>
    <t>VA10PUVIHS032</t>
  </si>
  <si>
    <t>VA10PUVIHS033</t>
  </si>
  <si>
    <t>VA10PUVIHS034</t>
  </si>
  <si>
    <t>VA10PUVIIH001</t>
  </si>
  <si>
    <t>va10puvinf001</t>
  </si>
  <si>
    <t>va10puvinf002</t>
  </si>
  <si>
    <t>va10puvinf003</t>
  </si>
  <si>
    <t>va10puvinf004</t>
  </si>
  <si>
    <t>va10puvinf306</t>
  </si>
  <si>
    <t>va10puvinf307</t>
  </si>
  <si>
    <t>va10puvinf308</t>
  </si>
  <si>
    <t>va10puvinf309</t>
  </si>
  <si>
    <t>va10puvinf310</t>
  </si>
  <si>
    <t>va10puvinf311</t>
  </si>
  <si>
    <t>va10puvinf312</t>
  </si>
  <si>
    <t>va10puvinf313</t>
  </si>
  <si>
    <t>va10puvmqs001</t>
  </si>
  <si>
    <t>VA10PUVMQS006</t>
  </si>
  <si>
    <t>va10puvmqs007</t>
  </si>
  <si>
    <t>va10puvmqs008</t>
  </si>
  <si>
    <t>va10puvmqs009</t>
  </si>
  <si>
    <t>VA10PUVORC004</t>
  </si>
  <si>
    <t>VA10PUVORC005</t>
  </si>
  <si>
    <t>VA10PUVORC006</t>
  </si>
  <si>
    <t>VA10PUVORC007</t>
  </si>
  <si>
    <t>VA10PUVORC009</t>
  </si>
  <si>
    <t>VA10PUVORC017</t>
  </si>
  <si>
    <t>VA10PUVORC019</t>
  </si>
  <si>
    <t>VA10PUVORC021</t>
  </si>
  <si>
    <t>va10puvowc001</t>
  </si>
  <si>
    <t>va10puvowc002</t>
  </si>
  <si>
    <t>VA10PUVPCC300</t>
  </si>
  <si>
    <t>VA10PUVRBF001</t>
  </si>
  <si>
    <t>VA10PUVRBF002</t>
  </si>
  <si>
    <t>VA10PUVRBF003</t>
  </si>
  <si>
    <t>va10puvrmb300</t>
  </si>
  <si>
    <t>va10puvrmb301</t>
  </si>
  <si>
    <t>va10puvrmb302</t>
  </si>
  <si>
    <t>va10puvrmb303</t>
  </si>
  <si>
    <t>va10puvrmb304</t>
  </si>
  <si>
    <t>va10puvrmb305</t>
  </si>
  <si>
    <t>va10puvrmb306</t>
  </si>
  <si>
    <t>VA10PUVSFS003</t>
  </si>
  <si>
    <t>VA10PUVSFS004</t>
  </si>
  <si>
    <t>VA10PUVSFS005</t>
  </si>
  <si>
    <t>va10puvsoa001a</t>
  </si>
  <si>
    <t>va10puvsoa001b</t>
  </si>
  <si>
    <t>va10puvwam001</t>
  </si>
  <si>
    <t>va10puvwam002</t>
  </si>
  <si>
    <t>va10puvwam003</t>
  </si>
  <si>
    <t>va10puvwam004</t>
  </si>
  <si>
    <t>va10puvwam005</t>
  </si>
  <si>
    <t>va10puvwam006</t>
  </si>
  <si>
    <t>VA10PUVWBS007</t>
  </si>
  <si>
    <t>VA10PUVWBS009</t>
  </si>
  <si>
    <t>VA10PUVWBS010</t>
  </si>
  <si>
    <t>VA10PUVWBS011</t>
  </si>
  <si>
    <t>VA10PUVWBS012</t>
  </si>
  <si>
    <t>VA10PUVWBS016</t>
  </si>
  <si>
    <t>VA10PUVWBS017</t>
  </si>
  <si>
    <t>VA10PUVWBS018</t>
  </si>
  <si>
    <t>VA10PUVWBS019</t>
  </si>
  <si>
    <t>VA10PUVWBS020</t>
  </si>
  <si>
    <t>VA10PUVWBS021</t>
  </si>
  <si>
    <t>VA10PUVWBS022</t>
  </si>
  <si>
    <t>VA10PUVWBS026</t>
  </si>
  <si>
    <t>VA10PUVWBS027</t>
  </si>
  <si>
    <t>VA10PUVWBS028</t>
  </si>
  <si>
    <t>VA10PUVWBS029</t>
  </si>
  <si>
    <t>VA10PUVWBS030</t>
  </si>
  <si>
    <t>VA10PUVWBS032</t>
  </si>
  <si>
    <t>va10puvwbs033a</t>
  </si>
  <si>
    <t>va10puvwbs033b</t>
  </si>
  <si>
    <t>VA10PUVWBS037</t>
  </si>
  <si>
    <t>va10puvwbs042</t>
  </si>
  <si>
    <t>va10puvwbs043</t>
  </si>
  <si>
    <t>VA10PUVWBS050</t>
  </si>
  <si>
    <t>VA10PUVWBS051</t>
  </si>
  <si>
    <t>VA10PUVWBS052</t>
  </si>
  <si>
    <t>va10puvwbs057</t>
  </si>
  <si>
    <t>va10puvwbs058</t>
  </si>
  <si>
    <t>va10puvwbs059</t>
  </si>
  <si>
    <t>VA10PUVWBS060</t>
  </si>
  <si>
    <t>VA10PUVWBS061</t>
  </si>
  <si>
    <t>va10puvwbs064</t>
  </si>
  <si>
    <t>va10puvwbs065</t>
  </si>
  <si>
    <t>va10puvwbs066</t>
  </si>
  <si>
    <t>va10puvwbs076</t>
  </si>
  <si>
    <t>va10puvwbs078</t>
  </si>
  <si>
    <t>VA10PUVWBS080</t>
  </si>
  <si>
    <t>va10puvwbs081</t>
  </si>
  <si>
    <t>va10puvwbs083</t>
  </si>
  <si>
    <t>va10puvwbs084</t>
  </si>
  <si>
    <t>va10puvwbs085</t>
  </si>
  <si>
    <t>va10puvwbs086</t>
  </si>
  <si>
    <t>VA10PUVWBS090</t>
  </si>
  <si>
    <t>VA10PUVWBS091</t>
  </si>
  <si>
    <t>VA10PUVWBS092</t>
  </si>
  <si>
    <t>VA10PUVWBS093</t>
  </si>
  <si>
    <t>VA10PUVWBS094</t>
  </si>
  <si>
    <t>VA10PUVWBS095</t>
  </si>
  <si>
    <t>VA10PUVWBS096</t>
  </si>
  <si>
    <t>VA10PUVWBS097</t>
  </si>
  <si>
    <t>VA10PUVWBS098</t>
  </si>
  <si>
    <t>VA10PUVWBS099</t>
  </si>
  <si>
    <t>va10puvwbs109</t>
  </si>
  <si>
    <t>va10puvwbs110</t>
  </si>
  <si>
    <t>va10puvwbs111</t>
  </si>
  <si>
    <t>va10puvwbs114</t>
  </si>
  <si>
    <t>va10puvwbs115</t>
  </si>
  <si>
    <t>va10puvwbs116</t>
  </si>
  <si>
    <t>va10puvwbs118</t>
  </si>
  <si>
    <t>va10puvwbs119</t>
  </si>
  <si>
    <t>va10puvwbs121</t>
  </si>
  <si>
    <t>va10puvwbs122</t>
  </si>
  <si>
    <t>va10puvwbs123</t>
  </si>
  <si>
    <t>va10puvwbs124</t>
  </si>
  <si>
    <t>va10puvwbs125</t>
  </si>
  <si>
    <t>va10puvwbs126</t>
  </si>
  <si>
    <t>va10puvwbs127</t>
  </si>
  <si>
    <t>va10puvwbs128</t>
  </si>
  <si>
    <t>va10puvwbs129</t>
  </si>
  <si>
    <t>va10puvwbs130</t>
  </si>
  <si>
    <t>va10puvwbs131</t>
  </si>
  <si>
    <t>va10puvwbs132</t>
  </si>
  <si>
    <t>va10puvwbs133</t>
  </si>
  <si>
    <t>va10puvwbs134</t>
  </si>
  <si>
    <t>VA10PUVWBS135</t>
  </si>
  <si>
    <t>VA10PUVWBS136</t>
  </si>
  <si>
    <t>va10puvwbs137</t>
  </si>
  <si>
    <t>va10puvwbs138</t>
  </si>
  <si>
    <t>VA10PUVWBS140</t>
  </si>
  <si>
    <t>VA10PUVWBS141</t>
  </si>
  <si>
    <t>VA10PUVWBS142</t>
  </si>
  <si>
    <t>VA10PUVWBS143</t>
  </si>
  <si>
    <t>VA10PUVWBS144</t>
  </si>
  <si>
    <t>VA10PUVWBS145</t>
  </si>
  <si>
    <t>VA10PUVWBS146</t>
  </si>
  <si>
    <t>VA10PUVWBS147</t>
  </si>
  <si>
    <t>VA10PUVWBS148</t>
  </si>
  <si>
    <t>VA10PUVWBS151</t>
  </si>
  <si>
    <t>VA10PUVWBS152</t>
  </si>
  <si>
    <t>VA10PUVWBS153</t>
  </si>
  <si>
    <t>VA10PUVWBS154</t>
  </si>
  <si>
    <t>VA10PUVWBS155</t>
  </si>
  <si>
    <t>VA10PUVWBS156</t>
  </si>
  <si>
    <t>VA10PUVWBS158</t>
  </si>
  <si>
    <t>VA10PUVWBS159</t>
  </si>
  <si>
    <t>VA10PUVWBS300</t>
  </si>
  <si>
    <t>VA10PUVWBS301</t>
  </si>
  <si>
    <t>VA10PUVWBS310</t>
  </si>
  <si>
    <t>VA10PUVWBS311</t>
  </si>
  <si>
    <t>VA10PUVWBS317</t>
  </si>
  <si>
    <t>VA10PUVWBS318</t>
  </si>
  <si>
    <t>VA10PUVWBS319</t>
  </si>
  <si>
    <t>VA10PUVWBS320</t>
  </si>
  <si>
    <t>VA10PUVWBS321</t>
  </si>
  <si>
    <t>VA10PUVWBS322</t>
  </si>
  <si>
    <t>VA10PUVWBS323</t>
  </si>
  <si>
    <t>va10puvwmh001</t>
  </si>
  <si>
    <t>va10puvwmh002</t>
  </si>
  <si>
    <t>va10puvwmh003</t>
  </si>
  <si>
    <t>va10puvwmh004</t>
  </si>
  <si>
    <t>va10px0101</t>
  </si>
  <si>
    <t>va10px0102</t>
  </si>
  <si>
    <t>va10px0103</t>
  </si>
  <si>
    <t>va10px0104</t>
  </si>
  <si>
    <t>va10px0105</t>
  </si>
  <si>
    <t>va10px0106</t>
  </si>
  <si>
    <t>va10px0107</t>
  </si>
  <si>
    <t>va10px0108</t>
  </si>
  <si>
    <t>va10px0201</t>
  </si>
  <si>
    <t>va10px0202</t>
  </si>
  <si>
    <t>va10px0203</t>
  </si>
  <si>
    <t>va10px0204</t>
  </si>
  <si>
    <t>va10px0205</t>
  </si>
  <si>
    <t>va10px0206</t>
  </si>
  <si>
    <t>va10px0207</t>
  </si>
  <si>
    <t>va10px0208</t>
  </si>
  <si>
    <t>va10px0801v1</t>
  </si>
  <si>
    <t>va10px0801v2</t>
  </si>
  <si>
    <t>va10px0802v1</t>
  </si>
  <si>
    <t>va10px0802v2</t>
  </si>
  <si>
    <t>va10px0803v1</t>
  </si>
  <si>
    <t>va10px0803v2</t>
  </si>
  <si>
    <t>va10px0901v1</t>
  </si>
  <si>
    <t>va10px0901v2</t>
  </si>
  <si>
    <t>va10px0902v1</t>
  </si>
  <si>
    <t>va10px0902v2</t>
  </si>
  <si>
    <t>va10px0903v1</t>
  </si>
  <si>
    <t>va10px0903v2</t>
  </si>
  <si>
    <t>va10px0904v1</t>
  </si>
  <si>
    <t>va10px0904v2</t>
  </si>
  <si>
    <t>va10px1501</t>
  </si>
  <si>
    <t>va10px1502</t>
  </si>
  <si>
    <t>va10px1503</t>
  </si>
  <si>
    <t>va10px1601</t>
  </si>
  <si>
    <t>va10px1602</t>
  </si>
  <si>
    <t>va10px2001</t>
  </si>
  <si>
    <t>va10px2002</t>
  </si>
  <si>
    <t>va10px2003</t>
  </si>
  <si>
    <t>va10px2004</t>
  </si>
  <si>
    <t>va10px2005</t>
  </si>
  <si>
    <t>va10px2006</t>
  </si>
  <si>
    <t>va10pzvwbs307</t>
  </si>
  <si>
    <t>va10pzvwbs309</t>
  </si>
  <si>
    <t>va10tavdsa300</t>
  </si>
  <si>
    <t>va10tlpgen300</t>
  </si>
  <si>
    <t>va10tlpgen301</t>
  </si>
  <si>
    <t>va10tlpgen302</t>
  </si>
  <si>
    <t>va10tlpgen303</t>
  </si>
  <si>
    <t>va10tlpgen304</t>
  </si>
  <si>
    <t>va10tlpgen305</t>
  </si>
  <si>
    <t>va10tlpgen306</t>
  </si>
  <si>
    <t>va10tlpgen307</t>
  </si>
  <si>
    <t>va10tlpgen308</t>
  </si>
  <si>
    <t>va10tlpgen309</t>
  </si>
  <si>
    <t>va10tlpiiq300</t>
  </si>
  <si>
    <t>va10tlpiiq301</t>
  </si>
  <si>
    <t>va10tlpinf001</t>
  </si>
  <si>
    <t>va10tlpinf002</t>
  </si>
  <si>
    <t>va10tlpinf003</t>
  </si>
  <si>
    <t>va10tlpinf004</t>
  </si>
  <si>
    <t>va10tlpinf005</t>
  </si>
  <si>
    <t>va10tlpsoa402</t>
  </si>
  <si>
    <t>va10tlpsoa403</t>
  </si>
  <si>
    <t>va10tlpsoa404</t>
  </si>
  <si>
    <t>va10tlpsoa405</t>
  </si>
  <si>
    <t>va10tlpsoa406</t>
  </si>
  <si>
    <t>va10tlpsoa408</t>
  </si>
  <si>
    <t>va10tlpsoa410</t>
  </si>
  <si>
    <t>va10tlpsoa411</t>
  </si>
  <si>
    <t>va10tlvbam326</t>
  </si>
  <si>
    <t>va10tlvbam337</t>
  </si>
  <si>
    <t>VA10TLVBAS200</t>
  </si>
  <si>
    <t>va10tlvdkr300</t>
  </si>
  <si>
    <t>va10tlvdkr301</t>
  </si>
  <si>
    <t>va10tlvdkr302</t>
  </si>
  <si>
    <t>va10tlvdkr303</t>
  </si>
  <si>
    <t>va10tlvdkr304</t>
  </si>
  <si>
    <t>va10tlvdkr305</t>
  </si>
  <si>
    <t>va10tlvdkr306</t>
  </si>
  <si>
    <t>va10tlvdsa300</t>
  </si>
  <si>
    <t>va10tlvezz005</t>
  </si>
  <si>
    <t>va10tlvezz027</t>
  </si>
  <si>
    <t>va10tlvezz034</t>
  </si>
  <si>
    <t>va10tlvezz035</t>
  </si>
  <si>
    <t>va10tlvezz036</t>
  </si>
  <si>
    <t>va10tlvezz037</t>
  </si>
  <si>
    <t>va10tlvezz038</t>
  </si>
  <si>
    <t>va10tlvezz039</t>
  </si>
  <si>
    <t>VA10TLVEZZ317</t>
  </si>
  <si>
    <t>VA10TLVEZZ318</t>
  </si>
  <si>
    <t>VA10TLVEZZ319</t>
  </si>
  <si>
    <t>VA10TLVEZZ328</t>
  </si>
  <si>
    <t>va10tlvgcp300</t>
  </si>
  <si>
    <t>va10tlvgcp301</t>
  </si>
  <si>
    <t>va10tlvgcp302</t>
  </si>
  <si>
    <t>va10tlvgcp303</t>
  </si>
  <si>
    <t>va10tlvgcp304</t>
  </si>
  <si>
    <t>va10tlvihs038</t>
  </si>
  <si>
    <t>va10tlvihs049</t>
  </si>
  <si>
    <t>va10tlvihs050</t>
  </si>
  <si>
    <t>va10tlvihs478</t>
  </si>
  <si>
    <t>va10tlvihs479</t>
  </si>
  <si>
    <t>va10tlvihs480</t>
  </si>
  <si>
    <t>va10tlvinf305</t>
  </si>
  <si>
    <t>va10tlvinf306</t>
  </si>
  <si>
    <t>va10tlvinf307</t>
  </si>
  <si>
    <t>va10tlvjre319</t>
  </si>
  <si>
    <t>va10tlvjre327</t>
  </si>
  <si>
    <t>va10tlvjre328</t>
  </si>
  <si>
    <t>va10tlvjre329</t>
  </si>
  <si>
    <t>va10tlvjre330</t>
  </si>
  <si>
    <t>va10tlvmqs001</t>
  </si>
  <si>
    <t>va10tlvmqs003</t>
  </si>
  <si>
    <t>va10tlvmqs004</t>
  </si>
  <si>
    <t>va10tlvmqs007</t>
  </si>
  <si>
    <t>va10tlvmqs008</t>
  </si>
  <si>
    <t>va10tlvmqs014</t>
  </si>
  <si>
    <t>va10tlvmqs015</t>
  </si>
  <si>
    <t>va10tlvmqs018</t>
  </si>
  <si>
    <t>va10tlvmqs021</t>
  </si>
  <si>
    <t>va10tlvmqs022</t>
  </si>
  <si>
    <t>va10tlvmqs029</t>
  </si>
  <si>
    <t>va10tlvmqs300</t>
  </si>
  <si>
    <t>VA10TLVMQS301</t>
  </si>
  <si>
    <t>va10tlvmqs302</t>
  </si>
  <si>
    <t>va10tlvmqs303</t>
  </si>
  <si>
    <t>va10tlvmqs306</t>
  </si>
  <si>
    <t>va10tlvmqs307</t>
  </si>
  <si>
    <t>va10tlvmqs308</t>
  </si>
  <si>
    <t>va10tlvmqs309</t>
  </si>
  <si>
    <t>va10tlvorc300</t>
  </si>
  <si>
    <t>VA10TLVORC302</t>
  </si>
  <si>
    <t>va10tlvorc303</t>
  </si>
  <si>
    <t>va10tlvorc304</t>
  </si>
  <si>
    <t>va10tlvorc305</t>
  </si>
  <si>
    <t>va10tlvorc306</t>
  </si>
  <si>
    <t>va10tlvorc307</t>
  </si>
  <si>
    <t>va10tlvorc309</t>
  </si>
  <si>
    <t>va10tlvowc304</t>
  </si>
  <si>
    <t>va10tlvowc305</t>
  </si>
  <si>
    <t>VA10TLVPEG200</t>
  </si>
  <si>
    <t>VA10TLVPEG201</t>
  </si>
  <si>
    <t>VA10TLVPEG202</t>
  </si>
  <si>
    <t>VA10TLVPEG203</t>
  </si>
  <si>
    <t>va10tlvpeg327</t>
  </si>
  <si>
    <t>va10tlvpeg329</t>
  </si>
  <si>
    <t>va10tlvpeg338</t>
  </si>
  <si>
    <t>va10tlvpeg339</t>
  </si>
  <si>
    <t>va10tlvpeg340</t>
  </si>
  <si>
    <t>va10tlvpeg341</t>
  </si>
  <si>
    <t>va10tlvpeg342</t>
  </si>
  <si>
    <t>va10tlvpeg343</t>
  </si>
  <si>
    <t>va10tlvpeg344</t>
  </si>
  <si>
    <t>va10tlvpeg345</t>
  </si>
  <si>
    <t>va10tlvpeg346</t>
  </si>
  <si>
    <t>va10tlvpeg347</t>
  </si>
  <si>
    <t>va10tlvpeg348</t>
  </si>
  <si>
    <t>va10tlvpeg349</t>
  </si>
  <si>
    <t>va10tlvpeg386</t>
  </si>
  <si>
    <t>va10tlvpeg387</t>
  </si>
  <si>
    <t>va10tlvpeg388</t>
  </si>
  <si>
    <t>va10tlvpeg389</t>
  </si>
  <si>
    <t>va10tlvpeg390</t>
  </si>
  <si>
    <t>va10tlvpeg391</t>
  </si>
  <si>
    <t>va10tlvpeg392</t>
  </si>
  <si>
    <t>va10tlvpeg393</t>
  </si>
  <si>
    <t>va10tlvpeg394</t>
  </si>
  <si>
    <t>va10tlvpeg395</t>
  </si>
  <si>
    <t>va10tlvpeg396</t>
  </si>
  <si>
    <t>va10tlvpeg397</t>
  </si>
  <si>
    <t>va10tlvpeg398</t>
  </si>
  <si>
    <t>va10tlvpeg402</t>
  </si>
  <si>
    <t>va10tlvpeg403</t>
  </si>
  <si>
    <t>va10tlvpeg404</t>
  </si>
  <si>
    <t>va10tlvpeg405</t>
  </si>
  <si>
    <t>va10tlvpeg406</t>
  </si>
  <si>
    <t>va10tlvpeg410</t>
  </si>
  <si>
    <t>va10tlvpeg411</t>
  </si>
  <si>
    <t>va10tlvpeg414</t>
  </si>
  <si>
    <t>va10tlvpeg415</t>
  </si>
  <si>
    <t>va10tlvpeg416</t>
  </si>
  <si>
    <t>va10tlvpeg417</t>
  </si>
  <si>
    <t>va10tlvpeg418</t>
  </si>
  <si>
    <t>va10tlvpeg419</t>
  </si>
  <si>
    <t>va10tlvpeg420</t>
  </si>
  <si>
    <t>va10tlvpeg421</t>
  </si>
  <si>
    <t>va10tlvpeg422</t>
  </si>
  <si>
    <t>va10tlvpeg423</t>
  </si>
  <si>
    <t>va10tlvpeg424</t>
  </si>
  <si>
    <t>va10tlvpeg425</t>
  </si>
  <si>
    <t>va10tlvpeg426</t>
  </si>
  <si>
    <t>va10tlvpeg427</t>
  </si>
  <si>
    <t>va10tlvpeg428</t>
  </si>
  <si>
    <t>va10tlvpeg429</t>
  </si>
  <si>
    <t>va10tlvpeg430</t>
  </si>
  <si>
    <t>va10tlvpeg431</t>
  </si>
  <si>
    <t>va10tlvpeg432</t>
  </si>
  <si>
    <t>va10tlvpeg433</t>
  </si>
  <si>
    <t>va10tlvpeg438</t>
  </si>
  <si>
    <t>va10tlvpeg439</t>
  </si>
  <si>
    <t>va10tlvpeg440</t>
  </si>
  <si>
    <t>va10tlvpeg441</t>
  </si>
  <si>
    <t>va10tlvpeg442</t>
  </si>
  <si>
    <t>va10tlvpic300</t>
  </si>
  <si>
    <t>va10tlvpic301</t>
  </si>
  <si>
    <t>va10tlvpic302</t>
  </si>
  <si>
    <t>va10tlvpic303</t>
  </si>
  <si>
    <t>va10tlvsoa312</t>
  </si>
  <si>
    <t>va10tlvsoa315</t>
  </si>
  <si>
    <t>va10tlvsoa316</t>
  </si>
  <si>
    <t>va10tlvsoa317</t>
  </si>
  <si>
    <t>va10tlvsoa320</t>
  </si>
  <si>
    <t>va10tlvsoa321</t>
  </si>
  <si>
    <t>va10tlvsps300</t>
  </si>
  <si>
    <t>va10tlvsps301</t>
  </si>
  <si>
    <t>va10tlvwam001</t>
  </si>
  <si>
    <t>va10tlvwam003</t>
  </si>
  <si>
    <t>va10tlvwbs001</t>
  </si>
  <si>
    <t>va10tlvwbs002</t>
  </si>
  <si>
    <t>VA10TLVWBS003</t>
  </si>
  <si>
    <t>VA10TLVWBS004</t>
  </si>
  <si>
    <t>va10tlvwbs016</t>
  </si>
  <si>
    <t>va10tlvwbs017</t>
  </si>
  <si>
    <t>va10tlvwbs018</t>
  </si>
  <si>
    <t>va10tlvwbs019</t>
  </si>
  <si>
    <t>va10tlvwbs047</t>
  </si>
  <si>
    <t>VA10TLVWBS309</t>
  </si>
  <si>
    <t>VA10TLVWBS310</t>
  </si>
  <si>
    <t>VA10TLVWBS311</t>
  </si>
  <si>
    <t>VA10TLVWBS314</t>
  </si>
  <si>
    <t>VA10TLVWBS315</t>
  </si>
  <si>
    <t>VA10TLVWBS328</t>
  </si>
  <si>
    <t>VA10TLVWBS329</t>
  </si>
  <si>
    <t>va10tlvwbs338</t>
  </si>
  <si>
    <t>va10tlvwbs339</t>
  </si>
  <si>
    <t>va10tlvwbs341</t>
  </si>
  <si>
    <t>VA10TLVWBS343</t>
  </si>
  <si>
    <t>va10tlvwbs477</t>
  </si>
  <si>
    <t>va10tlvwbs478</t>
  </si>
  <si>
    <t>va10tlvwbs479</t>
  </si>
  <si>
    <t>va10tlvwbs552</t>
  </si>
  <si>
    <t>va10tlvwbs554</t>
  </si>
  <si>
    <t>va10tlvwbs556</t>
  </si>
  <si>
    <t>va10tlvwbs566</t>
  </si>
  <si>
    <t>va10tlvwbs567</t>
  </si>
  <si>
    <t>va10tlvwbs588</t>
  </si>
  <si>
    <t>va10tlvwbs589</t>
  </si>
  <si>
    <t>va10tlvwbs708</t>
  </si>
  <si>
    <t>va10tlvwbs709</t>
  </si>
  <si>
    <t>va10tlvwbs710</t>
  </si>
  <si>
    <t>va10tlvwbs711</t>
  </si>
  <si>
    <t>va10tlvwbs712</t>
  </si>
  <si>
    <t>va10tlvwbs713</t>
  </si>
  <si>
    <t>va10tlvwbs714</t>
  </si>
  <si>
    <t>va10tlvwbs715</t>
  </si>
  <si>
    <t>va10tlvwbs716</t>
  </si>
  <si>
    <t>va10tlvwbs717</t>
  </si>
  <si>
    <t>va10tlvwbs718</t>
  </si>
  <si>
    <t>va10tlvwbs719</t>
  </si>
  <si>
    <t>va10tlvwbs720</t>
  </si>
  <si>
    <t>va10tlvwbs721</t>
  </si>
  <si>
    <t>va10tlvwmh001</t>
  </si>
  <si>
    <t>va10tlvwmh002</t>
  </si>
  <si>
    <t>va10tpvihs001</t>
  </si>
  <si>
    <t>va10tpvihs002</t>
  </si>
  <si>
    <t>va10tpvihs003</t>
  </si>
  <si>
    <t>va10tpvihs004</t>
  </si>
  <si>
    <t>va10tpvihs005</t>
  </si>
  <si>
    <t>va10tpvwbs001</t>
  </si>
  <si>
    <t>va10tpvwbs002</t>
  </si>
  <si>
    <t>va10tpvwbs003</t>
  </si>
  <si>
    <t>va10tpvwbs004</t>
  </si>
  <si>
    <t>va10tpvwbs005</t>
  </si>
  <si>
    <t>va10tpvwbs006</t>
  </si>
  <si>
    <t>va10tpvwbs007</t>
  </si>
  <si>
    <t>va10tpvwbs008</t>
  </si>
  <si>
    <t>va10tpvwbs009</t>
  </si>
  <si>
    <t>va10tpvwbs010</t>
  </si>
  <si>
    <t>va10tpvwbs011</t>
  </si>
  <si>
    <t>va10tpvwbs012</t>
  </si>
  <si>
    <t>va10tpvwbs013</t>
  </si>
  <si>
    <t>va10tpvwbs014</t>
  </si>
  <si>
    <t>va10tpvwbs015</t>
  </si>
  <si>
    <t>va10tpvwbs016</t>
  </si>
  <si>
    <t>va10tpvwbs017</t>
  </si>
  <si>
    <t>va10tpvwbs018</t>
  </si>
  <si>
    <t>va10tpvwbs019</t>
  </si>
  <si>
    <t>va10tpvwbs020</t>
  </si>
  <si>
    <t>va10tpvwbs021</t>
  </si>
  <si>
    <t>va10tpvwbs022</t>
  </si>
  <si>
    <t>va10tpvwbs023</t>
  </si>
  <si>
    <t>va10tpvwbs300</t>
  </si>
  <si>
    <t>va10tpvwbs301</t>
  </si>
  <si>
    <t>va10tpvwbs302</t>
  </si>
  <si>
    <t>va10tpvwbs303</t>
  </si>
  <si>
    <t>va10tpvwbs304</t>
  </si>
  <si>
    <t>va10tpvwbs305</t>
  </si>
  <si>
    <t>VA10TUVCRM001</t>
  </si>
  <si>
    <t>VA10TUVCRM002</t>
  </si>
  <si>
    <t>va10tuvdb2021</t>
  </si>
  <si>
    <t>va10tuvdb2022</t>
  </si>
  <si>
    <t>va10tuvdb2023v</t>
  </si>
  <si>
    <t>va10tuvdb2024v</t>
  </si>
  <si>
    <t>va10tuvedi004</t>
  </si>
  <si>
    <t>va10tuvedi005</t>
  </si>
  <si>
    <t>va10tuveps001</t>
  </si>
  <si>
    <t>va10tuveps002</t>
  </si>
  <si>
    <t>va10tuvihs026</t>
  </si>
  <si>
    <t>va10tuvihs027</t>
  </si>
  <si>
    <t>va10tuvihs028</t>
  </si>
  <si>
    <t>va10tuvihs029</t>
  </si>
  <si>
    <t>va10tuvihs030</t>
  </si>
  <si>
    <t>va10tuvinf004</t>
  </si>
  <si>
    <t>va10tuvinf300</t>
  </si>
  <si>
    <t>va10tuvmqs001</t>
  </si>
  <si>
    <t>va10tuvmqs002</t>
  </si>
  <si>
    <t>va10tuvmqs003</t>
  </si>
  <si>
    <t>va10tuvmqs004</t>
  </si>
  <si>
    <t>va10tuvmqs005</t>
  </si>
  <si>
    <t>va10tuvowc001</t>
  </si>
  <si>
    <t>va10tuvowc002</t>
  </si>
  <si>
    <t>va10tuvwbs027</t>
  </si>
  <si>
    <t>va10tuvwbs028</t>
  </si>
  <si>
    <t>va10tuvwbs047</t>
  </si>
  <si>
    <t>va10tuvwbs051</t>
  </si>
  <si>
    <t>va10tuvwbs052</t>
  </si>
  <si>
    <t>va10tuvwbs055</t>
  </si>
  <si>
    <t>va10tuvwbs056</t>
  </si>
  <si>
    <t>va10tuvwbs062</t>
  </si>
  <si>
    <t>va10tuvwbs063</t>
  </si>
  <si>
    <t>va10tuvwbs064</t>
  </si>
  <si>
    <t>va10tuvwbs117</t>
  </si>
  <si>
    <t>va10tuvwbs118</t>
  </si>
  <si>
    <t>va10tuvwbs142</t>
  </si>
  <si>
    <t>va10tuvwbs143</t>
  </si>
  <si>
    <t>va10tuvwbs144</t>
  </si>
  <si>
    <t>va10tuvwbs147</t>
  </si>
  <si>
    <t>va10tuvwbs148</t>
  </si>
  <si>
    <t>va10tuvwbs149</t>
  </si>
  <si>
    <t>va10tuvwbs150</t>
  </si>
  <si>
    <t>va10tuvwbs151</t>
  </si>
  <si>
    <t>va10tuvwbs153</t>
  </si>
  <si>
    <t>va10tuvwbs154</t>
  </si>
  <si>
    <t>va10tuvwbs155</t>
  </si>
  <si>
    <t>va10tuvwbs156</t>
  </si>
  <si>
    <t>va10tuvwbs158</t>
  </si>
  <si>
    <t>va10tuvwbs159</t>
  </si>
  <si>
    <t>va10tuvwbs161</t>
  </si>
  <si>
    <t>va10tuvwbs162</t>
  </si>
  <si>
    <t>va10tuvwmh001</t>
  </si>
  <si>
    <t>va10tuvwmh002</t>
  </si>
  <si>
    <t>va10tuvwmh003</t>
  </si>
  <si>
    <t>va10tuvwmh004</t>
  </si>
  <si>
    <t>va10tzvapp001</t>
  </si>
  <si>
    <t>va10tzvapp002</t>
  </si>
  <si>
    <t>va10tzvapp003</t>
  </si>
  <si>
    <t>va10tzvapp004</t>
  </si>
  <si>
    <t>va10tzvapp005</t>
  </si>
  <si>
    <t>va10tzvapp006</t>
  </si>
  <si>
    <t>va10tzvpeg115</t>
  </si>
  <si>
    <t>va10tzvpeg116</t>
  </si>
  <si>
    <t>va10tzvpeg117</t>
  </si>
  <si>
    <t>va10tzvpeg118</t>
  </si>
  <si>
    <t>va10tzvpeg119</t>
  </si>
  <si>
    <t>va10tzvpeg120</t>
  </si>
  <si>
    <t>va10tzvpeg121</t>
  </si>
  <si>
    <t>va10tzvpeg122</t>
  </si>
  <si>
    <t>va10tzvpeg123</t>
  </si>
  <si>
    <t>va10tzvpeg124</t>
  </si>
  <si>
    <t>va10tzvpeg125</t>
  </si>
  <si>
    <t>va10tzvpeg126</t>
  </si>
  <si>
    <t>va10tzvpeg127</t>
  </si>
  <si>
    <t>va10tzvpeg128</t>
  </si>
  <si>
    <t>va10tzvpeg129</t>
  </si>
  <si>
    <t>va10tzvpeg130</t>
  </si>
  <si>
    <t>va10tzvpeg131</t>
  </si>
  <si>
    <t>va10tzvwbs113</t>
  </si>
  <si>
    <t>va10tzvwbs114</t>
  </si>
  <si>
    <t>va33dlpoas001</t>
  </si>
  <si>
    <t>va33dlvinf305</t>
  </si>
  <si>
    <t>va33dlvinf306</t>
  </si>
  <si>
    <t>va33dlvorc310</t>
  </si>
  <si>
    <t>VA33DLVORC311</t>
  </si>
  <si>
    <t>va33dlvorc314</t>
  </si>
  <si>
    <t>va33dlvorc316</t>
  </si>
  <si>
    <t>va33dlvorc319</t>
  </si>
  <si>
    <t>va33dlvorc320</t>
  </si>
  <si>
    <t>va33dlvorc321</t>
  </si>
  <si>
    <t>va33dlvorc324</t>
  </si>
  <si>
    <t>va33dlvorc325</t>
  </si>
  <si>
    <t>va33dlvorc326</t>
  </si>
  <si>
    <t>va33dlvorc327</t>
  </si>
  <si>
    <t>va33dlvorc328</t>
  </si>
  <si>
    <t>va33dlvorc329</t>
  </si>
  <si>
    <t>va33dlvorc330</t>
  </si>
  <si>
    <t>va33dlvorc331</t>
  </si>
  <si>
    <t>va33dlvsps301</t>
  </si>
  <si>
    <t>va33dlvsps303</t>
  </si>
  <si>
    <t>va33dpvsas300</t>
  </si>
  <si>
    <t>va33duvinf300</t>
  </si>
  <si>
    <t>va33duvinf309</t>
  </si>
  <si>
    <t>va33duvinf310</t>
  </si>
  <si>
    <t>va33duvinf311</t>
  </si>
  <si>
    <t>va33dx1301v1</t>
  </si>
  <si>
    <t>va33dx1301v2</t>
  </si>
  <si>
    <t>va33dx1302v1</t>
  </si>
  <si>
    <t>va33dx1302v2</t>
  </si>
  <si>
    <t>va33dx1303v1</t>
  </si>
  <si>
    <t>va33dx1304v1</t>
  </si>
  <si>
    <t>va33dx1401</t>
  </si>
  <si>
    <t>va33dx1402</t>
  </si>
  <si>
    <t>va33dx1403</t>
  </si>
  <si>
    <t>va33dx1404</t>
  </si>
  <si>
    <t>va33plpgen300</t>
  </si>
  <si>
    <t>va33plpgen301</t>
  </si>
  <si>
    <t>va33plpgen302</t>
  </si>
  <si>
    <t>va33plpgen303</t>
  </si>
  <si>
    <t>VA33PLPIQP400</t>
  </si>
  <si>
    <t>VA33PLPIQP401</t>
  </si>
  <si>
    <t>va33plpspl406</t>
  </si>
  <si>
    <t>VA33PLVPEG319</t>
  </si>
  <si>
    <t>VA33PLVPEG320</t>
  </si>
  <si>
    <t>VA33PLVPEG321</t>
  </si>
  <si>
    <t>VA33PLVPEG322</t>
  </si>
  <si>
    <t>VA33PLVPEG323</t>
  </si>
  <si>
    <t>VA33PLVPEG324</t>
  </si>
  <si>
    <t>VA33PLVPEG325</t>
  </si>
  <si>
    <t>VA33PLVPEG326</t>
  </si>
  <si>
    <t>va33puvwam001</t>
  </si>
  <si>
    <t>va33puvwam002</t>
  </si>
  <si>
    <t>va33puvwam003</t>
  </si>
  <si>
    <t>va33puvwam004</t>
  </si>
  <si>
    <t>va33tlpoas002</t>
  </si>
  <si>
    <t>va33tlpsoa001</t>
  </si>
  <si>
    <t>va33tlpsoa002</t>
  </si>
  <si>
    <t>va33tlpsoa003</t>
  </si>
  <si>
    <t>va33tlpsoa004</t>
  </si>
  <si>
    <t>va33tlpsoa005</t>
  </si>
  <si>
    <t>va33tlpsoa006</t>
  </si>
  <si>
    <t>va33tlpsoa007</t>
  </si>
  <si>
    <t>va33tlpsoa008</t>
  </si>
  <si>
    <t>va33tlpsoa009</t>
  </si>
  <si>
    <t>va33tlpsoa011</t>
  </si>
  <si>
    <t>va33tlpsoa012</t>
  </si>
  <si>
    <t>va33tlpsoa013</t>
  </si>
  <si>
    <t>va33tlpsoa014</t>
  </si>
  <si>
    <t>va33tlpsoa021</t>
  </si>
  <si>
    <t>va33tlpsoa022</t>
  </si>
  <si>
    <t>va33tlpsoa023</t>
  </si>
  <si>
    <t>va33tlpsoa024</t>
  </si>
  <si>
    <t>va33tlpsoa025</t>
  </si>
  <si>
    <t>va33tlpsoa026</t>
  </si>
  <si>
    <t>va33tlpsoa300</t>
  </si>
  <si>
    <t>va33tlvapm301</t>
  </si>
  <si>
    <t>va33tlvapm302</t>
  </si>
  <si>
    <t>va33tlvapm303</t>
  </si>
  <si>
    <t>va33tlvapm308</t>
  </si>
  <si>
    <t>va33tlvapm309</t>
  </si>
  <si>
    <t>va33tlvapm310</t>
  </si>
  <si>
    <t>va33tlvapm339</t>
  </si>
  <si>
    <t>va33tlvapm340</t>
  </si>
  <si>
    <t>va33tlvapm341</t>
  </si>
  <si>
    <t>va33tlvapm342</t>
  </si>
  <si>
    <t>va33tlvapm343</t>
  </si>
  <si>
    <t>va33tlvinf302</t>
  </si>
  <si>
    <t>va33tlvinf303</t>
  </si>
  <si>
    <t>va33tlvinf304</t>
  </si>
  <si>
    <t>va33tlvinf308</t>
  </si>
  <si>
    <t>va33tlvinf309</t>
  </si>
  <si>
    <t>VA33TLVORC311</t>
  </si>
  <si>
    <t>VA33TLVORC312</t>
  </si>
  <si>
    <t>va33tlvorc318</t>
  </si>
  <si>
    <t>va33tlvorc319</t>
  </si>
  <si>
    <t>va33tlvorc320</t>
  </si>
  <si>
    <t>va33tlvorc321</t>
  </si>
  <si>
    <t>va33tlvorc323</t>
  </si>
  <si>
    <t>va33tlvorc324</t>
  </si>
  <si>
    <t>va33tlvorc327</t>
  </si>
  <si>
    <t>va33tlvsoa001</t>
  </si>
  <si>
    <t>va33tlvsoa002</t>
  </si>
  <si>
    <t>va33tlvsoa003</t>
  </si>
  <si>
    <t>va33tlvsoa311</t>
  </si>
  <si>
    <t>va33tlvsps302</t>
  </si>
  <si>
    <t>va33tuvinf303</t>
  </si>
  <si>
    <t>va33tuvinf304</t>
  </si>
  <si>
    <t>va33tuvinf305</t>
  </si>
  <si>
    <t>va33tuvinf306</t>
  </si>
  <si>
    <t>vaathmr004</t>
  </si>
  <si>
    <t>vaathmr005</t>
  </si>
  <si>
    <t>vaathmr011</t>
  </si>
  <si>
    <t>VAATHMR013</t>
  </si>
  <si>
    <t>vaathmr021</t>
  </si>
  <si>
    <t>vaathmr027</t>
  </si>
  <si>
    <t>vaathmr029</t>
  </si>
  <si>
    <t>VAATHMR032</t>
  </si>
  <si>
    <t>VAATHMR033</t>
  </si>
  <si>
    <t>VAATHMR039</t>
  </si>
  <si>
    <t>vaathmr053</t>
  </si>
  <si>
    <t>vaathmr056</t>
  </si>
  <si>
    <t>vaathmr057</t>
  </si>
  <si>
    <t>VAATHMR073</t>
  </si>
  <si>
    <t>vaathmr077</t>
  </si>
  <si>
    <t>vaathmr088</t>
  </si>
  <si>
    <t>vaathmr1014</t>
  </si>
  <si>
    <t>vaathmr1018</t>
  </si>
  <si>
    <t>vaathmr1021</t>
  </si>
  <si>
    <t>vaathmr1025</t>
  </si>
  <si>
    <t>vaathmr1031</t>
  </si>
  <si>
    <t>vaathmr1047</t>
  </si>
  <si>
    <t>vaathmr1050</t>
  </si>
  <si>
    <t>VAATHMR1051</t>
  </si>
  <si>
    <t>VAATHMR1052</t>
  </si>
  <si>
    <t>vaathmr1053</t>
  </si>
  <si>
    <t>vaathmr1056</t>
  </si>
  <si>
    <t>VAATHMR1057</t>
  </si>
  <si>
    <t>VAATHMR1058</t>
  </si>
  <si>
    <t>vaathmr1077</t>
  </si>
  <si>
    <t>vaathmr1078</t>
  </si>
  <si>
    <t>vaathmr1083</t>
  </si>
  <si>
    <t>vaathmr1084</t>
  </si>
  <si>
    <t>vaathmr1089</t>
  </si>
  <si>
    <t>vaathmr1090</t>
  </si>
  <si>
    <t>vaathmr1104</t>
  </si>
  <si>
    <t>vaathmr1106</t>
  </si>
  <si>
    <t>vaathmr1110</t>
  </si>
  <si>
    <t>vaathmr1112</t>
  </si>
  <si>
    <t>vaathmr1192</t>
  </si>
  <si>
    <t>vaathmr1195</t>
  </si>
  <si>
    <t>vaathmr1198</t>
  </si>
  <si>
    <t>vaathmr1201</t>
  </si>
  <si>
    <t>vaathmr1206</t>
  </si>
  <si>
    <t>vaathmr1209</t>
  </si>
  <si>
    <t>vaathmr1225</t>
  </si>
  <si>
    <t>VAATHMR1226</t>
  </si>
  <si>
    <t>vaathmr1229</t>
  </si>
  <si>
    <t>vaathmr1230</t>
  </si>
  <si>
    <t>vaathmr1234</t>
  </si>
  <si>
    <t>vaathmr1238</t>
  </si>
  <si>
    <t>vaathmr1239</t>
  </si>
  <si>
    <t>vaathmr1243</t>
  </si>
  <si>
    <t>vaathmr1244</t>
  </si>
  <si>
    <t>vaathmr1247</t>
  </si>
  <si>
    <t>vaathmr1248</t>
  </si>
  <si>
    <t>vaathmr1253</t>
  </si>
  <si>
    <t>vaathmr1256</t>
  </si>
  <si>
    <t>vaathmr1257</t>
  </si>
  <si>
    <t>vaathmr1261</t>
  </si>
  <si>
    <t>vaathmr1262</t>
  </si>
  <si>
    <t>vaathmr1263</t>
  </si>
  <si>
    <t>vaathmr1264</t>
  </si>
  <si>
    <t>vaathmr1265</t>
  </si>
  <si>
    <t>vaathmr1266</t>
  </si>
  <si>
    <t>vaathmr1269</t>
  </si>
  <si>
    <t>vaathmr1270</t>
  </si>
  <si>
    <t>vaathmr1310</t>
  </si>
  <si>
    <t>vaathmr1311</t>
  </si>
  <si>
    <t>VAATHMR1320</t>
  </si>
  <si>
    <t>VAATHMR1321</t>
  </si>
  <si>
    <t>VAATHMR1322</t>
  </si>
  <si>
    <t>vaathmr1329</t>
  </si>
  <si>
    <t>VAATHMR1366</t>
  </si>
  <si>
    <t>vaathmr1368</t>
  </si>
  <si>
    <t>VAATHMR1369</t>
  </si>
  <si>
    <t>VAATHMR1370</t>
  </si>
  <si>
    <t>vaathmr1377</t>
  </si>
  <si>
    <t>vaathmr1389</t>
  </si>
  <si>
    <t>vaathmr1391</t>
  </si>
  <si>
    <t>vaathmr1392</t>
  </si>
  <si>
    <t>vaathmr1399</t>
  </si>
  <si>
    <t>vaathmr140</t>
  </si>
  <si>
    <t>vaathmr1400</t>
  </si>
  <si>
    <t>Vaathmr146</t>
  </si>
  <si>
    <t>vaathmr147</t>
  </si>
  <si>
    <t>VAATHMR172</t>
  </si>
  <si>
    <t>VAATHMR187</t>
  </si>
  <si>
    <t>vaathmr188</t>
  </si>
  <si>
    <t>vaathmr189</t>
  </si>
  <si>
    <t>vaathmr190</t>
  </si>
  <si>
    <t>vaathmr191</t>
  </si>
  <si>
    <t>vaathmr192</t>
  </si>
  <si>
    <t>vaathmr193</t>
  </si>
  <si>
    <t>vaathmr194</t>
  </si>
  <si>
    <t>vaathmr195</t>
  </si>
  <si>
    <t>vaathmr200</t>
  </si>
  <si>
    <t>vaathmr201</t>
  </si>
  <si>
    <t>vaathmr205</t>
  </si>
  <si>
    <t>vaathmr206</t>
  </si>
  <si>
    <t>vaathmr209</t>
  </si>
  <si>
    <t>vaathmr210</t>
  </si>
  <si>
    <t>vaathmr214</t>
  </si>
  <si>
    <t>vaathmr217</t>
  </si>
  <si>
    <t>vaathmr220</t>
  </si>
  <si>
    <t>vaathmr223</t>
  </si>
  <si>
    <t>vaathmr225</t>
  </si>
  <si>
    <t>vaathmr229</t>
  </si>
  <si>
    <t>vaathmr235</t>
  </si>
  <si>
    <t>vaathmr240</t>
  </si>
  <si>
    <t>vaathmr242</t>
  </si>
  <si>
    <t>vaathmr245</t>
  </si>
  <si>
    <t>vaathmr246</t>
  </si>
  <si>
    <t>vaathmr247</t>
  </si>
  <si>
    <t>vaathmr248</t>
  </si>
  <si>
    <t>vaathmr267</t>
  </si>
  <si>
    <t>vaathmr269</t>
  </si>
  <si>
    <t>vaathmr270</t>
  </si>
  <si>
    <t>vaathmr277</t>
  </si>
  <si>
    <t>vaathmr280</t>
  </si>
  <si>
    <t>vaathmr285</t>
  </si>
  <si>
    <t>vaathmr337</t>
  </si>
  <si>
    <t>vaathmr338</t>
  </si>
  <si>
    <t>vaathmr354</t>
  </si>
  <si>
    <t>VAATHMR355</t>
  </si>
  <si>
    <t>VAATHMR356</t>
  </si>
  <si>
    <t>vaathmr357</t>
  </si>
  <si>
    <t>vaathmr361</t>
  </si>
  <si>
    <t>vaathmr362</t>
  </si>
  <si>
    <t>vaathmr372</t>
  </si>
  <si>
    <t>vaathmr374</t>
  </si>
  <si>
    <t>vaathmr375</t>
  </si>
  <si>
    <t>VAATHMR377</t>
  </si>
  <si>
    <t>vaathmr382</t>
  </si>
  <si>
    <t>vaathmr383</t>
  </si>
  <si>
    <t>vaathmr385</t>
  </si>
  <si>
    <t>VAATHMR393</t>
  </si>
  <si>
    <t>vaathmr398</t>
  </si>
  <si>
    <t>vaathmr399</t>
  </si>
  <si>
    <t>vaathmr400</t>
  </si>
  <si>
    <t>vaathmr405</t>
  </si>
  <si>
    <t>VAATHMR410</t>
  </si>
  <si>
    <t>vaathmr427</t>
  </si>
  <si>
    <t>vaathmr433</t>
  </si>
  <si>
    <t>vaathmr434</t>
  </si>
  <si>
    <t>vaathmr435</t>
  </si>
  <si>
    <t>VAATHMR463</t>
  </si>
  <si>
    <t>VAATHMR464</t>
  </si>
  <si>
    <t>VAATHMR466</t>
  </si>
  <si>
    <t>vaathmr475</t>
  </si>
  <si>
    <t>vaathmr487</t>
  </si>
  <si>
    <t>vaathmr488</t>
  </si>
  <si>
    <t>vaathmr491</t>
  </si>
  <si>
    <t>vaathmr492</t>
  </si>
  <si>
    <t>vaathmr510</t>
  </si>
  <si>
    <t>vaathmr513</t>
  </si>
  <si>
    <t>VAATHMR516</t>
  </si>
  <si>
    <t>vaathmr529</t>
  </si>
  <si>
    <t>vaathmr533</t>
  </si>
  <si>
    <t>vaathmr535</t>
  </si>
  <si>
    <t>vaathmr575</t>
  </si>
  <si>
    <t>vaathmr577</t>
  </si>
  <si>
    <t>VAATHMR586</t>
  </si>
  <si>
    <t>vaathmr587</t>
  </si>
  <si>
    <t>VAATHMR589</t>
  </si>
  <si>
    <t>VAATHMR590</t>
  </si>
  <si>
    <t>vaathmr608</t>
  </si>
  <si>
    <t>vaathmr637</t>
  </si>
  <si>
    <t>vaathmr643</t>
  </si>
  <si>
    <t>vaathmr652</t>
  </si>
  <si>
    <t>vaathmr663</t>
  </si>
  <si>
    <t>vaathmr670</t>
  </si>
  <si>
    <t>vaathmr671</t>
  </si>
  <si>
    <t>vaathmr672</t>
  </si>
  <si>
    <t>vaathmr681</t>
  </si>
  <si>
    <t>VAATHMR724</t>
  </si>
  <si>
    <t>VAATHMR740</t>
  </si>
  <si>
    <t>VAATHMR741</t>
  </si>
  <si>
    <t>VAATHMR742</t>
  </si>
  <si>
    <t>VAATHMR743</t>
  </si>
  <si>
    <t>VAATHMR744</t>
  </si>
  <si>
    <t>VAATHMR745</t>
  </si>
  <si>
    <t>VAATHMR746</t>
  </si>
  <si>
    <t>VAATHMR756</t>
  </si>
  <si>
    <t>vaathmr803</t>
  </si>
  <si>
    <t>vaathmr804</t>
  </si>
  <si>
    <t>vaathmr806</t>
  </si>
  <si>
    <t>vaathmr809</t>
  </si>
  <si>
    <t>vaathmr810</t>
  </si>
  <si>
    <t>vaathmr812</t>
  </si>
  <si>
    <t>vaathmr814</t>
  </si>
  <si>
    <t>vaathmr815</t>
  </si>
  <si>
    <t>vaathmr817</t>
  </si>
  <si>
    <t>vaathmr823</t>
  </si>
  <si>
    <t>vaathmr832</t>
  </si>
  <si>
    <t>vaathmr833</t>
  </si>
  <si>
    <t>vaathmr834</t>
  </si>
  <si>
    <t>vaathmr841</t>
  </si>
  <si>
    <t>vaathmr843</t>
  </si>
  <si>
    <t>vaathmr844</t>
  </si>
  <si>
    <t>vaathmr868</t>
  </si>
  <si>
    <t>vaathmr870</t>
  </si>
  <si>
    <t>vaathmr871</t>
  </si>
  <si>
    <t>vaathmr885</t>
  </si>
  <si>
    <t>vaathmr887</t>
  </si>
  <si>
    <t>vaathmr892</t>
  </si>
  <si>
    <t>VAATHMR895</t>
  </si>
  <si>
    <t>vaathmr900</t>
  </si>
  <si>
    <t>vaathmr901</t>
  </si>
  <si>
    <t>vaathmr902</t>
  </si>
  <si>
    <t>vaathmr903</t>
  </si>
  <si>
    <t>vaathmr905</t>
  </si>
  <si>
    <t>vaathmr906</t>
  </si>
  <si>
    <t>vaathmr907</t>
  </si>
  <si>
    <t>vaathmr908</t>
  </si>
  <si>
    <t>vaathmr910</t>
  </si>
  <si>
    <t>vaathmr911</t>
  </si>
  <si>
    <t>vaathmr912</t>
  </si>
  <si>
    <t>vaathmr913</t>
  </si>
  <si>
    <t>VAATHMR923</t>
  </si>
  <si>
    <t>vaathmr983</t>
  </si>
  <si>
    <t>vaathmr984</t>
  </si>
  <si>
    <t>va-cta-arch</t>
  </si>
  <si>
    <t>varicdcsacs07</t>
  </si>
  <si>
    <t>varicdcsacs100</t>
  </si>
  <si>
    <t>varicdcsacs105</t>
  </si>
  <si>
    <t>varicdcsacs109</t>
  </si>
  <si>
    <t>varicdcsacs13</t>
  </si>
  <si>
    <t>varicdcsacs50</t>
  </si>
  <si>
    <t>VARICDCSCMS1SUP</t>
  </si>
  <si>
    <t>VARICDCSCMS2SUP</t>
  </si>
  <si>
    <t>varic-dcs-nms-13</t>
  </si>
  <si>
    <t>varic-dcs-nms-41</t>
  </si>
  <si>
    <t>com</t>
  </si>
  <si>
    <t>SyncPairName</t>
  </si>
  <si>
    <t>RemoteFileName</t>
  </si>
  <si>
    <t>RemoteWorksheetName</t>
  </si>
  <si>
    <t>RemoteListObjectName</t>
  </si>
  <si>
    <t>LocalWorksheetName</t>
  </si>
  <si>
    <t>LocalListObjectName</t>
  </si>
  <si>
    <t>PrimaryKeyList</t>
  </si>
  <si>
    <t>FilterColumn</t>
  </si>
  <si>
    <t>HighlightDuplicate</t>
  </si>
  <si>
    <t>IPAssigner</t>
  </si>
  <si>
    <t>IP Assignments</t>
  </si>
  <si>
    <t>srcTableIPs</t>
  </si>
  <si>
    <t>IP Assigner</t>
  </si>
  <si>
    <t>tblIPAssigner</t>
  </si>
  <si>
    <t>Hostname, Current IP</t>
  </si>
  <si>
    <t>SegmentationMap</t>
  </si>
  <si>
    <t>Segmentation Map</t>
  </si>
  <si>
    <t>srcTableSegmentationZones</t>
  </si>
  <si>
    <t>tblSegmentationZones</t>
  </si>
  <si>
    <t>network,VLAN,SegmentationZone,Site,active,comment</t>
  </si>
  <si>
    <t>LookupSheet</t>
  </si>
  <si>
    <t>Lookup Sheet</t>
  </si>
  <si>
    <t>srcTableLookupSheet</t>
  </si>
  <si>
    <t>Zone Lookup</t>
  </si>
  <si>
    <t>tblZoneMatch</t>
  </si>
  <si>
    <t>Company,Current Zone,Machine Type,Target Platform,Target Device Type,Target Zone</t>
  </si>
  <si>
    <t>TargetF5Devices</t>
  </si>
  <si>
    <t>Target F5 Devices</t>
  </si>
  <si>
    <t>srcTableF5Devices</t>
  </si>
  <si>
    <t>Compute Environment,Zone,VIP Subnet, F5 Device</t>
  </si>
  <si>
    <t>TM OS</t>
  </si>
  <si>
    <t>Device Type</t>
  </si>
  <si>
    <t>STAbbr</t>
  </si>
  <si>
    <t>State</t>
  </si>
  <si>
    <t>LocAbbr</t>
  </si>
  <si>
    <t>Location</t>
  </si>
  <si>
    <t>EnvAbbr</t>
  </si>
  <si>
    <t>PlatAbbr</t>
  </si>
  <si>
    <t>Platform</t>
  </si>
  <si>
    <t>TypAbbr</t>
  </si>
  <si>
    <t>Move ME</t>
  </si>
  <si>
    <t>Event Date</t>
  </si>
  <si>
    <t>SubArea</t>
  </si>
  <si>
    <t>Target</t>
  </si>
  <si>
    <t>Starts</t>
  </si>
  <si>
    <t>MO</t>
  </si>
  <si>
    <t>Missouri</t>
  </si>
  <si>
    <t>CA47</t>
  </si>
  <si>
    <t>Cerritos</t>
  </si>
  <si>
    <t>D</t>
  </si>
  <si>
    <t>A</t>
  </si>
  <si>
    <t>Appliance</t>
  </si>
  <si>
    <t>P</t>
  </si>
  <si>
    <t>Physical</t>
  </si>
  <si>
    <t>CyberPOV</t>
  </si>
  <si>
    <t>X</t>
  </si>
  <si>
    <t>Discovery</t>
  </si>
  <si>
    <t>azkyn</t>
  </si>
  <si>
    <t>10.148</t>
  </si>
  <si>
    <t>Azure AVS - East1</t>
  </si>
  <si>
    <t>VA</t>
  </si>
  <si>
    <t>Virginia</t>
  </si>
  <si>
    <t>DC04</t>
  </si>
  <si>
    <t>Ashburn</t>
  </si>
  <si>
    <t>Prod</t>
  </si>
  <si>
    <t>E</t>
  </si>
  <si>
    <t>VMware ESX</t>
  </si>
  <si>
    <t>V</t>
  </si>
  <si>
    <t>Virtual</t>
  </si>
  <si>
    <t>Mdb</t>
  </si>
  <si>
    <t>Firewall Rules</t>
  </si>
  <si>
    <t>10.149</t>
  </si>
  <si>
    <t>Linux CentOS</t>
  </si>
  <si>
    <t>CA</t>
  </si>
  <si>
    <t>California</t>
  </si>
  <si>
    <t>MOM9</t>
  </si>
  <si>
    <t>StLouis</t>
  </si>
  <si>
    <t>T</t>
  </si>
  <si>
    <t>Test</t>
  </si>
  <si>
    <t>H</t>
  </si>
  <si>
    <t>HP</t>
  </si>
  <si>
    <t>Z</t>
  </si>
  <si>
    <t>Orc</t>
  </si>
  <si>
    <t>10.174</t>
  </si>
  <si>
    <t>Linux Red Hat</t>
  </si>
  <si>
    <t>VA10</t>
  </si>
  <si>
    <t>Richmond</t>
  </si>
  <si>
    <t>N</t>
  </si>
  <si>
    <t>NPrd</t>
  </si>
  <si>
    <t>L</t>
  </si>
  <si>
    <t>Oth</t>
  </si>
  <si>
    <t>Replication</t>
  </si>
  <si>
    <t>10.175</t>
  </si>
  <si>
    <t>Microsoft Windows</t>
  </si>
  <si>
    <t>Cluster IP</t>
  </si>
  <si>
    <t>VA22</t>
  </si>
  <si>
    <t>Virginia Beach</t>
  </si>
  <si>
    <t>Power Linux</t>
  </si>
  <si>
    <t>SUSE</t>
  </si>
  <si>
    <t>Access</t>
  </si>
  <si>
    <t>10.22</t>
  </si>
  <si>
    <t>Microsoft Windows Server</t>
  </si>
  <si>
    <t>VA33</t>
  </si>
  <si>
    <t>Harrisonburg</t>
  </si>
  <si>
    <t>S</t>
  </si>
  <si>
    <t>Solaris</t>
  </si>
  <si>
    <t>Network</t>
  </si>
  <si>
    <t>10.24</t>
  </si>
  <si>
    <t>VAA</t>
  </si>
  <si>
    <t>U</t>
  </si>
  <si>
    <t>Unix/AIX</t>
  </si>
  <si>
    <t>Load Balancers</t>
  </si>
  <si>
    <t>10.248</t>
  </si>
  <si>
    <t>Red Hat Enterprise Linux</t>
  </si>
  <si>
    <t>W</t>
  </si>
  <si>
    <t>Windows</t>
  </si>
  <si>
    <t>DNS/IP Addrs.</t>
  </si>
  <si>
    <t>10.4</t>
  </si>
  <si>
    <t>Red Hat Linux</t>
  </si>
  <si>
    <t>Exadata</t>
  </si>
  <si>
    <t>Backup</t>
  </si>
  <si>
    <t>10.80</t>
  </si>
  <si>
    <t>zLinux (MF)</t>
  </si>
  <si>
    <t>DR</t>
  </si>
  <si>
    <t>10.98</t>
  </si>
  <si>
    <t>Windows 2012 R2 Datacenter</t>
  </si>
  <si>
    <t>Dell BMaaS - Elk Grove</t>
  </si>
  <si>
    <t>Migration tools</t>
  </si>
  <si>
    <t>10.99</t>
  </si>
  <si>
    <t>Windows 2012 R2 Standard</t>
  </si>
  <si>
    <t>ilelk</t>
  </si>
  <si>
    <t>1.0</t>
  </si>
  <si>
    <t>Windows 2016 Datacenter</t>
  </si>
  <si>
    <t>Equinix - Elk Grove</t>
  </si>
  <si>
    <t>10.146</t>
  </si>
  <si>
    <t>Windows 2016 Standard</t>
  </si>
  <si>
    <t>10.147</t>
  </si>
  <si>
    <t>Windows 2019 Datacenter</t>
  </si>
  <si>
    <t>Equinix - Elk Grove DR</t>
  </si>
  <si>
    <t>10.156</t>
  </si>
  <si>
    <t>Windows 2019 Standard</t>
  </si>
  <si>
    <t>10.157</t>
  </si>
  <si>
    <t>Windows 2022 Datacenter</t>
  </si>
  <si>
    <t>10.173</t>
  </si>
  <si>
    <t>Windows 2022 Standard</t>
  </si>
  <si>
    <t>10.246</t>
  </si>
  <si>
    <t>Windows server</t>
  </si>
  <si>
    <t>10.51</t>
  </si>
  <si>
    <t>Windows Server 2008 64-Bit</t>
  </si>
  <si>
    <t>Dell BMaaS - Ashburn</t>
  </si>
  <si>
    <t>10.53</t>
  </si>
  <si>
    <t>Windows Server 2012 R2</t>
  </si>
  <si>
    <t>100.96</t>
  </si>
  <si>
    <t>Windows Server 2016</t>
  </si>
  <si>
    <t>vaash</t>
  </si>
  <si>
    <t>10.144</t>
  </si>
  <si>
    <t>Windows Server 2019</t>
  </si>
  <si>
    <t>ACC6 Teradata - Ashburn</t>
  </si>
  <si>
    <t>vaash-chi</t>
  </si>
  <si>
    <t>10.145</t>
  </si>
  <si>
    <t>10.152</t>
  </si>
  <si>
    <t>10.153</t>
  </si>
  <si>
    <t>IBM Cloud Bare Metal x86 - Ashburn</t>
  </si>
  <si>
    <t>10.154</t>
  </si>
  <si>
    <t>10.155</t>
  </si>
  <si>
    <t>IBM Cloud Dedicated - Ashburn</t>
  </si>
  <si>
    <t>10.158</t>
  </si>
  <si>
    <t>10.16</t>
  </si>
  <si>
    <t>10.161</t>
  </si>
  <si>
    <t>10.165</t>
  </si>
  <si>
    <t>10.17</t>
  </si>
  <si>
    <t>10.18</t>
  </si>
  <si>
    <t>10.211</t>
  </si>
  <si>
    <t>10.213</t>
  </si>
  <si>
    <t>10.39</t>
  </si>
  <si>
    <t>10.6</t>
  </si>
  <si>
    <t>10.62</t>
  </si>
  <si>
    <t>10.65</t>
  </si>
  <si>
    <t>162.95</t>
  </si>
  <si>
    <t>172.30</t>
  </si>
  <si>
    <t>Internal App Code</t>
  </si>
  <si>
    <t>Category</t>
  </si>
  <si>
    <t>Application Name</t>
  </si>
  <si>
    <t>DMZ App Code</t>
  </si>
  <si>
    <t>Created1</t>
  </si>
  <si>
    <t>Created By1</t>
  </si>
  <si>
    <t>Text</t>
  </si>
  <si>
    <t>Item Type</t>
  </si>
  <si>
    <t>Path</t>
  </si>
  <si>
    <t>-</t>
  </si>
  <si>
    <t>OpenVPN</t>
  </si>
  <si>
    <t>VPN</t>
  </si>
  <si>
    <t>Peddicord, Shawn T.</t>
  </si>
  <si>
    <t>Item</t>
  </si>
  <si>
    <t>sites/WIP-TeamSite/Lists/Application Mnemonic List</t>
  </si>
  <si>
    <t>PowerDesigner Web</t>
  </si>
  <si>
    <t>PDW</t>
  </si>
  <si>
    <t>3DE</t>
  </si>
  <si>
    <t>Utility</t>
  </si>
  <si>
    <t>EMC DL3D Engine</t>
  </si>
  <si>
    <t>Ward, Mark W.</t>
  </si>
  <si>
    <t>3DP</t>
  </si>
  <si>
    <t>EMC DL3D Storage Processor</t>
  </si>
  <si>
    <t>AAB</t>
  </si>
  <si>
    <t xml:space="preserve">ABS/ASO Billing </t>
  </si>
  <si>
    <t>Wiley Samuel</t>
  </si>
  <si>
    <t>AAD</t>
  </si>
  <si>
    <t xml:space="preserve">Associates Application Delivery Analysis  </t>
  </si>
  <si>
    <t>Wiley, Samuel</t>
  </si>
  <si>
    <t>AAM</t>
  </si>
  <si>
    <t>Anthem Anywhere Mobile Apps</t>
  </si>
  <si>
    <t>ABC</t>
  </si>
  <si>
    <t>Audiocodes Border Controller</t>
  </si>
  <si>
    <t>Wiley,  Samuel</t>
  </si>
  <si>
    <t>ACC</t>
  </si>
  <si>
    <t>RCI Accumulator Reporting Software</t>
  </si>
  <si>
    <t>ACE</t>
  </si>
  <si>
    <t>Anthem Campaign Engine</t>
  </si>
  <si>
    <t>Wiley , Samuel</t>
  </si>
  <si>
    <t>ACI</t>
  </si>
  <si>
    <t>Infrastructure</t>
  </si>
  <si>
    <t>ACI SPAN Packet Capture Targets</t>
  </si>
  <si>
    <t>Adrian Gray</t>
  </si>
  <si>
    <t>ACL</t>
  </si>
  <si>
    <t>Audit Command Language</t>
  </si>
  <si>
    <t>ACM</t>
  </si>
  <si>
    <t>Anthem Care Management Platform</t>
  </si>
  <si>
    <t>ACR</t>
  </si>
  <si>
    <t>Anthem Claims Recovery</t>
  </si>
  <si>
    <t>WALSH, BRIAN W</t>
  </si>
  <si>
    <t>ACS</t>
  </si>
  <si>
    <t>CISCO Terminal Access Controller Access-Control System TACACS</t>
  </si>
  <si>
    <t xml:space="preserve">These servers are used to authenticate all access to network devices. </t>
  </si>
  <si>
    <t>ACT</t>
  </si>
  <si>
    <t>Alert Control Tool (IBM-created toolset)</t>
  </si>
  <si>
    <t>ACU</t>
  </si>
  <si>
    <t>Acunetix</t>
  </si>
  <si>
    <t>ADA</t>
  </si>
  <si>
    <t>Active Directory Audit</t>
  </si>
  <si>
    <t>ADI IAD</t>
  </si>
  <si>
    <t>IBM Application Discovery Delivery Intelligence (Database and App Servers)</t>
  </si>
  <si>
    <t xml:space="preserve">IBM® Application Discovery and Delivery Intelligence (ADDI) is an analysis tool that helps visualize applications, data and jobs on z/OS®. </t>
  </si>
  <si>
    <t>ADL</t>
  </si>
  <si>
    <t xml:space="preserve">Analytical Data Layer </t>
  </si>
  <si>
    <t>ADM</t>
  </si>
  <si>
    <t>Accenture Data Mining Utility</t>
  </si>
  <si>
    <t>ADP</t>
  </si>
  <si>
    <t>AD Audit Plus</t>
  </si>
  <si>
    <t>ADS</t>
  </si>
  <si>
    <t>Active Directory Domain Controller</t>
  </si>
  <si>
    <t>EBB</t>
  </si>
  <si>
    <t>ADX</t>
  </si>
  <si>
    <t>AZURE AD Connect</t>
  </si>
  <si>
    <t>Ted Domingo</t>
  </si>
  <si>
    <t>AEA</t>
  </si>
  <si>
    <t xml:space="preserve">AlertEnterpeise Corporate Security applications </t>
  </si>
  <si>
    <t>AlertEnterpeise Corporate Security applications we are procuring Linux severs for Test region.  M, Sindhu</t>
  </si>
  <si>
    <t>AEM</t>
  </si>
  <si>
    <t>Aspect eWorkforce Management</t>
  </si>
  <si>
    <t>AEO</t>
  </si>
  <si>
    <t xml:space="preserve">AEON Reporting Layer </t>
  </si>
  <si>
    <t>AES</t>
  </si>
  <si>
    <t>Avaya Application Enablement Server</t>
  </si>
  <si>
    <t>AGS</t>
  </si>
  <si>
    <t>Amazon Gateway Server</t>
  </si>
  <si>
    <t>Shawn Peddicord</t>
  </si>
  <si>
    <t>AHC</t>
  </si>
  <si>
    <t xml:space="preserve">Analytics Health Cloud </t>
  </si>
  <si>
    <t>AHV</t>
  </si>
  <si>
    <t>Acropolis Hypervisor</t>
  </si>
  <si>
    <t>walsh, Brian w</t>
  </si>
  <si>
    <t>AIA</t>
  </si>
  <si>
    <t>Artificial Intelligence based Analytics</t>
  </si>
  <si>
    <t>Artificial Intellignece Analytics</t>
  </si>
  <si>
    <t>AIT</t>
  </si>
  <si>
    <t xml:space="preserve">Analytic Insights </t>
  </si>
  <si>
    <t>AMM</t>
  </si>
  <si>
    <t>Avaya VoIP Monitoring Manager</t>
  </si>
  <si>
    <t>AMP</t>
  </si>
  <si>
    <t>HP Assessment Management Platform</t>
  </si>
  <si>
    <t>AMS</t>
  </si>
  <si>
    <t>Apache Maven Server</t>
  </si>
  <si>
    <t>AMZ</t>
  </si>
  <si>
    <t>AMAZE</t>
  </si>
  <si>
    <t>AZZ</t>
  </si>
  <si>
    <t>ANS</t>
  </si>
  <si>
    <t>Ansible</t>
  </si>
  <si>
    <t>ANT</t>
  </si>
  <si>
    <t>Anthem.com</t>
  </si>
  <si>
    <t>AOC</t>
  </si>
  <si>
    <t>Identity and access Management - AOC - Access Operations Management</t>
  </si>
  <si>
    <t>AOG</t>
  </si>
  <si>
    <t>Virtual AOAG Listner (Not to be used for Cluster Nodes, use WFC)</t>
  </si>
  <si>
    <t>APD</t>
  </si>
  <si>
    <t>APOS Distribution Server</t>
  </si>
  <si>
    <t>API</t>
  </si>
  <si>
    <t>Apigee</t>
  </si>
  <si>
    <t>ZZZ</t>
  </si>
  <si>
    <t>APM</t>
  </si>
  <si>
    <t>APM (Introscope/Wily)</t>
  </si>
  <si>
    <t>APP</t>
  </si>
  <si>
    <t>Generic Application</t>
  </si>
  <si>
    <t>Also being used by Tory LIESENFELT for some of hir FIR-IRE Host virtualization Servers.</t>
  </si>
  <si>
    <t>APR</t>
  </si>
  <si>
    <t>Apropos</t>
  </si>
  <si>
    <t>APT</t>
  </si>
  <si>
    <t>App Performance Testing Tool</t>
  </si>
  <si>
    <t>APX</t>
  </si>
  <si>
    <t>AppviewX</t>
  </si>
  <si>
    <t>ARC</t>
  </si>
  <si>
    <t>Arcsight</t>
  </si>
  <si>
    <t>ARD</t>
  </si>
  <si>
    <t>Auto Adjudication Rate Database (WLP Application)</t>
  </si>
  <si>
    <t>ARP</t>
  </si>
  <si>
    <t>Accounting &amp; Reporting System (WLP Application)</t>
  </si>
  <si>
    <t>ARS</t>
  </si>
  <si>
    <t>ASC</t>
  </si>
  <si>
    <t>Atlassian Crowd</t>
  </si>
  <si>
    <t xml:space="preserve">Wiley Samuel </t>
  </si>
  <si>
    <t>ASN</t>
  </si>
  <si>
    <t>AppScan</t>
  </si>
  <si>
    <t>ASV</t>
  </si>
  <si>
    <t xml:space="preserve">AssetSERV application </t>
  </si>
  <si>
    <t>ATC</t>
  </si>
  <si>
    <t>Apache TomCat</t>
  </si>
  <si>
    <t>ATL</t>
  </si>
  <si>
    <t>ATLAS</t>
  </si>
  <si>
    <t>AVA</t>
  </si>
  <si>
    <t>Avamar Backup Appliance</t>
  </si>
  <si>
    <t>AVD</t>
  </si>
  <si>
    <t>CA eTrust AV Distribution</t>
  </si>
  <si>
    <t>AVL</t>
  </si>
  <si>
    <t>Availability Data Warehouse</t>
  </si>
  <si>
    <t>AVS</t>
  </si>
  <si>
    <t>Antivirus Server</t>
  </si>
  <si>
    <t>AWR</t>
  </si>
  <si>
    <t xml:space="preserve">Apache Web Services </t>
  </si>
  <si>
    <t>AWS</t>
  </si>
  <si>
    <t>Apache Web Server</t>
  </si>
  <si>
    <t>BAC</t>
  </si>
  <si>
    <t>BMC Atrium CMDB Enterprise Manager</t>
  </si>
  <si>
    <t>BAD</t>
  </si>
  <si>
    <t>BMC Atrium Discovery and Dependency Mapping</t>
  </si>
  <si>
    <t>BAI</t>
  </si>
  <si>
    <t>BMC Atrium Integration Engine</t>
  </si>
  <si>
    <t>BAM</t>
  </si>
  <si>
    <t>Bamboo Agents</t>
  </si>
  <si>
    <t>BAO</t>
  </si>
  <si>
    <t>BMC Atrium Orchestrator</t>
  </si>
  <si>
    <t>BAS</t>
  </si>
  <si>
    <t>Batch Server</t>
  </si>
  <si>
    <t>BBT</t>
  </si>
  <si>
    <t>Bitbucket</t>
  </si>
  <si>
    <t>BCA</t>
  </si>
  <si>
    <t xml:space="preserve">Blue Coat Auth Connector </t>
  </si>
  <si>
    <t>BCC</t>
  </si>
  <si>
    <t>BMC Configuration Automation for Clients</t>
  </si>
  <si>
    <t>BCD</t>
  </si>
  <si>
    <t>Brocade</t>
  </si>
  <si>
    <t>BCM</t>
  </si>
  <si>
    <t>BladeLogic Configuration Manager</t>
  </si>
  <si>
    <t>BCN</t>
  </si>
  <si>
    <t>BMC Configuration Automation for Networks</t>
  </si>
  <si>
    <t>BCT</t>
  </si>
  <si>
    <t>BI Center application</t>
  </si>
  <si>
    <t>BDA</t>
  </si>
  <si>
    <t xml:space="preserve">Big Data Analytics </t>
  </si>
  <si>
    <t>BDF</t>
  </si>
  <si>
    <t xml:space="preserve">Big Data Fabric </t>
  </si>
  <si>
    <t>BDS</t>
  </si>
  <si>
    <t>BMC Decision Support</t>
  </si>
  <si>
    <t>Business Distributor System (WLP Application)</t>
  </si>
  <si>
    <t>BEM</t>
  </si>
  <si>
    <t>BMC Event Manager</t>
  </si>
  <si>
    <t>BES</t>
  </si>
  <si>
    <t>Blackberry Enterprise Server</t>
  </si>
  <si>
    <t>BIC</t>
  </si>
  <si>
    <t>BMC Impact Cell</t>
  </si>
  <si>
    <t>BIP</t>
  </si>
  <si>
    <t>BMC Impact Portal</t>
  </si>
  <si>
    <t>BIQ</t>
  </si>
  <si>
    <t>Brinqa</t>
  </si>
  <si>
    <t>BIT</t>
  </si>
  <si>
    <t>Binary Tree</t>
  </si>
  <si>
    <t>BIX</t>
  </si>
  <si>
    <t>Bridger Insight XG Smart Client</t>
  </si>
  <si>
    <t>BLS</t>
  </si>
  <si>
    <t>Bluecoat Security Analytics</t>
  </si>
  <si>
    <t>BMC</t>
  </si>
  <si>
    <t>BMC Repeator/Provisioning Server</t>
  </si>
  <si>
    <t>BNA</t>
  </si>
  <si>
    <t>BMC Network Automation</t>
  </si>
  <si>
    <t>wiley Samuel</t>
  </si>
  <si>
    <t>BOO</t>
  </si>
  <si>
    <t>Business Objects</t>
  </si>
  <si>
    <t>BPA</t>
  </si>
  <si>
    <t>BMC Patrol Agent</t>
  </si>
  <si>
    <t>BPM</t>
  </si>
  <si>
    <t xml:space="preserve">Business Process Monitor </t>
  </si>
  <si>
    <t>BPS</t>
  </si>
  <si>
    <t>BuyPoint</t>
  </si>
  <si>
    <t>BSA</t>
  </si>
  <si>
    <t>BMC Services Automation Reporting and Analytics</t>
  </si>
  <si>
    <t>BSI</t>
  </si>
  <si>
    <t>BMC Service Impact Manager</t>
  </si>
  <si>
    <t>BSM</t>
  </si>
  <si>
    <t xml:space="preserve">HP Business Service Management </t>
  </si>
  <si>
    <t>BSS</t>
  </si>
  <si>
    <t>Billing System</t>
  </si>
  <si>
    <t>Business management systems, Small Group Renewals System</t>
  </si>
  <si>
    <t>BTD</t>
  </si>
  <si>
    <t>BMC Topology Discovery</t>
  </si>
  <si>
    <t>EDT</t>
  </si>
  <si>
    <t>BTX</t>
  </si>
  <si>
    <t>Bitrix24</t>
  </si>
  <si>
    <t>BVD</t>
  </si>
  <si>
    <t>BEZVision for Databases</t>
  </si>
  <si>
    <t>BXI</t>
  </si>
  <si>
    <t>Business Objects XI</t>
  </si>
  <si>
    <t>C42</t>
  </si>
  <si>
    <t>Code42</t>
  </si>
  <si>
    <t>CAC</t>
  </si>
  <si>
    <t>CareCompass</t>
  </si>
  <si>
    <t xml:space="preserve">Cisco Application Centric </t>
  </si>
  <si>
    <t>CAE</t>
  </si>
  <si>
    <t>Trizetto CareAdvance Enterprise</t>
  </si>
  <si>
    <t>CAI</t>
  </si>
  <si>
    <t>CAST Application Intelligence Platform</t>
  </si>
  <si>
    <t>CAP</t>
  </si>
  <si>
    <t>BMC Capacity Management</t>
  </si>
  <si>
    <t>CAR</t>
  </si>
  <si>
    <t>CAREADVANCE ENTERPRISE</t>
  </si>
  <si>
    <t>CAS</t>
  </si>
  <si>
    <t>CA Spectrum</t>
  </si>
  <si>
    <t>CAT</t>
  </si>
  <si>
    <t>Code Assessment Tool</t>
  </si>
  <si>
    <t>Cristie ATOE At Time of Test Environment</t>
  </si>
  <si>
    <t>N/A</t>
  </si>
  <si>
    <t>Cristie ATOE At Time of Test Environment - environment to enable the testing of physical server image replication via Cristie from the Ashburn dedicated space to Harrisonburg for disaster recovery (DR) at time of exercise (AtoE).</t>
  </si>
  <si>
    <t>CAV</t>
  </si>
  <si>
    <t>CyberArk Viewfinity</t>
  </si>
  <si>
    <t>CAW</t>
  </si>
  <si>
    <t>CareMore@Work</t>
  </si>
  <si>
    <t>CAZ</t>
  </si>
  <si>
    <t>Cassadra Application Server</t>
  </si>
  <si>
    <t>O'Connell, Brian</t>
  </si>
  <si>
    <t>CBM</t>
  </si>
  <si>
    <t>Cristie Tivoli Bare Machine Recovery</t>
  </si>
  <si>
    <t>CCB</t>
  </si>
  <si>
    <t>Call Care Browser</t>
  </si>
  <si>
    <t>CCC</t>
  </si>
  <si>
    <t>Cyara Contact Center Modernization</t>
  </si>
  <si>
    <t>CCE</t>
  </si>
  <si>
    <t>Cisco Configuration Engine</t>
  </si>
  <si>
    <t>CCF</t>
  </si>
  <si>
    <t>CareMore Classic Facets</t>
  </si>
  <si>
    <t>CCG</t>
  </si>
  <si>
    <t>CipherCloud Gateway</t>
  </si>
  <si>
    <t>Wiley, Samuel (HMC)</t>
  </si>
  <si>
    <t>CCM</t>
  </si>
  <si>
    <t>Call Center Monitoring Pilot</t>
  </si>
  <si>
    <t>CCP</t>
  </si>
  <si>
    <t>CareMore (CM) - Conversational Platform</t>
  </si>
  <si>
    <t>CDH</t>
  </si>
  <si>
    <t xml:space="preserve">Consumer Driven Health Plan System  LITES </t>
  </si>
  <si>
    <t>CDL</t>
  </si>
  <si>
    <t xml:space="preserve">Common Data Layer </t>
  </si>
  <si>
    <t>CDO</t>
  </si>
  <si>
    <t>CareMore DevOps</t>
  </si>
  <si>
    <t>CDR</t>
  </si>
  <si>
    <t>Central Document Repository.</t>
  </si>
  <si>
    <t>OnDemand is the Anthem Central Document Repository. It receives documents/images from various regions/business groups throughout the enterprise.</t>
  </si>
  <si>
    <t>CDU</t>
  </si>
  <si>
    <t>areMore Data Utility Platform (CM)</t>
  </si>
  <si>
    <t>CDX</t>
  </si>
  <si>
    <t>CodeDX</t>
  </si>
  <si>
    <t>CEE</t>
  </si>
  <si>
    <t>Casper Infrastructure Design</t>
  </si>
  <si>
    <t>CEG</t>
  </si>
  <si>
    <t>CipherCloud External Gateway</t>
  </si>
  <si>
    <t>CEP</t>
  </si>
  <si>
    <t>Clearwell eDiscovery Platform</t>
  </si>
  <si>
    <t>CER</t>
  </si>
  <si>
    <t>Care Enhance Review Manager Enterprise (CERME)</t>
  </si>
  <si>
    <t>Peddicord, Shawn</t>
  </si>
  <si>
    <t>CES</t>
  </si>
  <si>
    <t>McKesson ClaimCheck</t>
  </si>
  <si>
    <t>CET</t>
  </si>
  <si>
    <t>Centrify</t>
  </si>
  <si>
    <t>CEV</t>
  </si>
  <si>
    <t>Care Evolution</t>
  </si>
  <si>
    <t>CFE</t>
  </si>
  <si>
    <t xml:space="preserve"> Cloverleaf Engine</t>
  </si>
  <si>
    <t>CFL</t>
  </si>
  <si>
    <t>Confluence</t>
  </si>
  <si>
    <t>CFM</t>
  </si>
  <si>
    <t>CA Performance Management</t>
  </si>
  <si>
    <t>CFN</t>
  </si>
  <si>
    <t xml:space="preserve">CareMore ECM Filenet  </t>
  </si>
  <si>
    <t>CGN</t>
  </si>
  <si>
    <t>Correspondence generator</t>
  </si>
  <si>
    <t>CGS</t>
  </si>
  <si>
    <t xml:space="preserve">Configuration Services </t>
  </si>
  <si>
    <t>CHD</t>
  </si>
  <si>
    <t>Cloudera Hadoop database nodes</t>
  </si>
  <si>
    <t>CHP</t>
  </si>
  <si>
    <t>Consumer Health Profile</t>
  </si>
  <si>
    <t>CHS</t>
  </si>
  <si>
    <t>Cristie Clone Manager Hot Standby</t>
  </si>
  <si>
    <t>CHX</t>
  </si>
  <si>
    <t xml:space="preserve"> Checkmarx </t>
  </si>
  <si>
    <t>CIA</t>
  </si>
  <si>
    <t>CDICDA</t>
  </si>
  <si>
    <t>CII</t>
  </si>
  <si>
    <t>Clinical information insights</t>
  </si>
  <si>
    <t>CIP</t>
  </si>
  <si>
    <t>Clinical Integration Platform</t>
  </si>
  <si>
    <t>CIR</t>
  </si>
  <si>
    <t>CAIR</t>
  </si>
  <si>
    <t>Migration of the CAIR application to Elevance Health</t>
  </si>
  <si>
    <t>CLM</t>
  </si>
  <si>
    <t>Rationalize CLM Tools</t>
  </si>
  <si>
    <t>CLR</t>
  </si>
  <si>
    <t>Clinical Analytics &amp; Reporting</t>
  </si>
  <si>
    <t>CMA</t>
  </si>
  <si>
    <t>Capriza Mobile Application</t>
  </si>
  <si>
    <t>CMI</t>
  </si>
  <si>
    <t>CoMPli Product Database</t>
  </si>
  <si>
    <t>CML</t>
  </si>
  <si>
    <t>Comit ML</t>
  </si>
  <si>
    <t>CMP</t>
  </si>
  <si>
    <t>CM Portal Dev</t>
  </si>
  <si>
    <t>CMS</t>
  </si>
  <si>
    <t>Commission System</t>
  </si>
  <si>
    <t>CNF</t>
  </si>
  <si>
    <t>Concord Fax</t>
  </si>
  <si>
    <t>COA</t>
  </si>
  <si>
    <t>Cognitive Accums</t>
  </si>
  <si>
    <t>COG</t>
  </si>
  <si>
    <t>IBM Cognos</t>
  </si>
  <si>
    <t>COM</t>
  </si>
  <si>
    <t>Compass</t>
  </si>
  <si>
    <t>CON</t>
  </si>
  <si>
    <t>Aspect Contact Server</t>
  </si>
  <si>
    <t>COS</t>
  </si>
  <si>
    <t xml:space="preserve"> Cisco Spark</t>
  </si>
  <si>
    <t>CPE</t>
  </si>
  <si>
    <t>Claims Automated Processing Engine (CAPE)</t>
  </si>
  <si>
    <t>CPF</t>
  </si>
  <si>
    <t>Check Point Firewall:</t>
  </si>
  <si>
    <t>CPM</t>
  </si>
  <si>
    <t>ClearPoint Metrics</t>
  </si>
  <si>
    <t>CPS</t>
  </si>
  <si>
    <t xml:space="preserve">CPSUI </t>
  </si>
  <si>
    <t>CRB</t>
  </si>
  <si>
    <t>Cribl</t>
  </si>
  <si>
    <t>CRZ</t>
  </si>
  <si>
    <t xml:space="preserve">Cribl is a software product that sits in front of our observability tool, Splunk, and can be used to strip unnecessary data before being ingested into the Splunk dbase. </t>
  </si>
  <si>
    <t>CRD</t>
  </si>
  <si>
    <t>CrowdStrike Sensor</t>
  </si>
  <si>
    <t>CRM</t>
  </si>
  <si>
    <t>Siebel Customer Relations Management</t>
  </si>
  <si>
    <t>CRO</t>
  </si>
  <si>
    <t xml:space="preserve">IBM Cloud Resiliency Orchestrator.  </t>
  </si>
  <si>
    <t>CRT</t>
  </si>
  <si>
    <t>Calabrio Recording Export Tool</t>
  </si>
  <si>
    <t>CRY</t>
  </si>
  <si>
    <t>Crystal Report Server</t>
  </si>
  <si>
    <t>CSF</t>
  </si>
  <si>
    <t>Clinical Solutions Finance</t>
  </si>
  <si>
    <t>CSM</t>
  </si>
  <si>
    <t>Cisco Security Manager</t>
  </si>
  <si>
    <t>CSO</t>
  </si>
  <si>
    <t xml:space="preserve">CareMore Single Sign On </t>
  </si>
  <si>
    <t xml:space="preserve">Wileys , Samuel </t>
  </si>
  <si>
    <t>CSS</t>
  </si>
  <si>
    <t xml:space="preserve">CareMore Security Services </t>
  </si>
  <si>
    <t>CTK</t>
  </si>
  <si>
    <t>Chaos Tool Kit</t>
  </si>
  <si>
    <t>CTM</t>
  </si>
  <si>
    <t>BMC Control-M</t>
  </si>
  <si>
    <t>CTT</t>
  </si>
  <si>
    <t xml:space="preserve">CareMore Tiger Text </t>
  </si>
  <si>
    <t>CTX</t>
  </si>
  <si>
    <t>Citrix</t>
  </si>
  <si>
    <t>EXA</t>
  </si>
  <si>
    <t>CUC</t>
  </si>
  <si>
    <t>CA Unified Communications Monitor Monitoring syatem</t>
  </si>
  <si>
    <t>CUM</t>
  </si>
  <si>
    <t>Cisco Unified Communication Manager</t>
  </si>
  <si>
    <t>CUP</t>
  </si>
  <si>
    <t xml:space="preserve">Care Utilization Platform </t>
  </si>
  <si>
    <t>CUT</t>
  </si>
  <si>
    <t>Cisco Unity Connection                                            </t>
  </si>
  <si>
    <t xml:space="preserve">Wiley, Samuel </t>
  </si>
  <si>
    <t>CVA</t>
  </si>
  <si>
    <t>Cristie Virtual Appliance</t>
  </si>
  <si>
    <t>CVI</t>
  </si>
  <si>
    <t>Cisco VPN Interconnect Client</t>
  </si>
  <si>
    <t>CVV</t>
  </si>
  <si>
    <t>Compuware VantageView</t>
  </si>
  <si>
    <t>CWC</t>
  </si>
  <si>
    <t>Cisco Wireless Control System</t>
  </si>
  <si>
    <t>CWF</t>
  </si>
  <si>
    <t>Caremore Web Content Filtering Infrastructure</t>
  </si>
  <si>
    <t>CWI</t>
  </si>
  <si>
    <t>CA Wily Introscope</t>
  </si>
  <si>
    <t>CWX</t>
  </si>
  <si>
    <t>Cisco WebEx</t>
  </si>
  <si>
    <t>CXT</t>
  </si>
  <si>
    <t>Claims XTEN</t>
  </si>
  <si>
    <t>CYB</t>
  </si>
  <si>
    <t>Cyber POV</t>
  </si>
  <si>
    <t>DAC</t>
  </si>
  <si>
    <t>Microsoft DirectAccess</t>
  </si>
  <si>
    <t>DAD</t>
  </si>
  <si>
    <t>Data Domain Management Center</t>
  </si>
  <si>
    <t>DAM</t>
  </si>
  <si>
    <t>Aspect Customer DataMart</t>
  </si>
  <si>
    <t>DAR</t>
  </si>
  <si>
    <t xml:space="preserve">Desktop Automated Re-Image System </t>
  </si>
  <si>
    <t>DAT</t>
  </si>
  <si>
    <t>Datical</t>
  </si>
  <si>
    <t>IBM DB2</t>
  </si>
  <si>
    <t>DBA</t>
  </si>
  <si>
    <t>DBAmp</t>
  </si>
  <si>
    <t>DCR</t>
  </si>
  <si>
    <t>Dundas Chart for Reporting Services</t>
  </si>
  <si>
    <t>DDA</t>
  </si>
  <si>
    <t>Data Domain Appliance</t>
  </si>
  <si>
    <t>DDD</t>
  </si>
  <si>
    <t>Dell Data Domains for dial home monitoring support</t>
  </si>
  <si>
    <t>DDI</t>
  </si>
  <si>
    <t>DDI - DNS, DHCP, IP address Management (IPAM)</t>
  </si>
  <si>
    <t xml:space="preserve"> Infoblox - DDI stands for Domain Name System (DNS), Dynamic Host Configuration Protocol (DHCP), and IP Address Management (IPAM).  Integration of 3 Networking componets.</t>
  </si>
  <si>
    <t>DDM</t>
  </si>
  <si>
    <t>DDM - Teradata-Dell Data Domain Mangement</t>
  </si>
  <si>
    <t xml:space="preserve"> Dell Data Domain Mangement</t>
  </si>
  <si>
    <t>HP Discovery and Dependency Mapping</t>
  </si>
  <si>
    <t>DDS</t>
  </si>
  <si>
    <t>DeCare Dental System</t>
  </si>
  <si>
    <t>DDZ</t>
  </si>
  <si>
    <t>DEI</t>
  </si>
  <si>
    <t xml:space="preserve">De-Identification </t>
  </si>
  <si>
    <t>DFR</t>
  </si>
  <si>
    <t>Division of financial responsibility</t>
  </si>
  <si>
    <t>DGC</t>
  </si>
  <si>
    <t>Digi-Net DigiChat</t>
  </si>
  <si>
    <t>DGW</t>
  </si>
  <si>
    <t>WellPoint Corporate Internal SharePoint Data Gateway</t>
  </si>
  <si>
    <t xml:space="preserve">Adrian Gray </t>
  </si>
  <si>
    <t>DHS</t>
  </si>
  <si>
    <t>DHCP Server</t>
  </si>
  <si>
    <t>DIM</t>
  </si>
  <si>
    <t xml:space="preserve">Dimensions </t>
  </si>
  <si>
    <t>DIS</t>
  </si>
  <si>
    <t>Data Integration Scripts</t>
  </si>
  <si>
    <t>DKR</t>
  </si>
  <si>
    <t>Docker</t>
  </si>
  <si>
    <t>DKZ</t>
  </si>
  <si>
    <t>DLP</t>
  </si>
  <si>
    <t>Expanded DLP</t>
  </si>
  <si>
    <t>Symantec Data Loss Prevention</t>
  </si>
  <si>
    <t>DLX</t>
  </si>
  <si>
    <t>Delphix</t>
  </si>
  <si>
    <t>DMD</t>
  </si>
  <si>
    <t>Devopulence Release Management Dashboard</t>
  </si>
  <si>
    <t>DMP</t>
  </si>
  <si>
    <t>Data Management Platform</t>
  </si>
  <si>
    <t>DNS</t>
  </si>
  <si>
    <t>Domain Name System Server</t>
  </si>
  <si>
    <t>DOC</t>
  </si>
  <si>
    <t>DocView</t>
  </si>
  <si>
    <t>DPA</t>
  </si>
  <si>
    <t>Database Patching Automation for Oracle, MSSQL and MySQL</t>
  </si>
  <si>
    <t>Database patching automation for Oracle, MSSQL and MySQL - Home Grown Oracle DBA Group</t>
  </si>
  <si>
    <t>DPF</t>
  </si>
  <si>
    <t>Deep Freeze</t>
  </si>
  <si>
    <t>Weast, Steve</t>
  </si>
  <si>
    <t>DPS</t>
  </si>
  <si>
    <t>Data Privacy Suite</t>
  </si>
  <si>
    <t>DPX</t>
  </si>
  <si>
    <t xml:space="preserve">Catalogic DPX backup and recovery </t>
  </si>
  <si>
    <t>DSA</t>
  </si>
  <si>
    <t>AWS DataSync Agent for Cloud File Exchange</t>
  </si>
  <si>
    <t>DSF</t>
  </si>
  <si>
    <t>Digital Store front</t>
  </si>
  <si>
    <t>DSS</t>
  </si>
  <si>
    <t xml:space="preserve">Desktop Shared Service Classes  </t>
  </si>
  <si>
    <t>DTH</t>
  </si>
  <si>
    <t xml:space="preserve">DDS Test Harness </t>
  </si>
  <si>
    <t>DVS</t>
  </si>
  <si>
    <t>Dental &amp; Vision Claims Support</t>
  </si>
  <si>
    <t>DYT</t>
  </si>
  <si>
    <t xml:space="preserve">Dynatrace  </t>
  </si>
  <si>
    <t>EAM</t>
  </si>
  <si>
    <t xml:space="preserve"> Enrollment and billing activity monitoring</t>
  </si>
  <si>
    <t>EAP</t>
  </si>
  <si>
    <t>EAP Atrack servers</t>
  </si>
  <si>
    <t>EAT</t>
  </si>
  <si>
    <t xml:space="preserve">EAP ATrack Tracking System </t>
  </si>
  <si>
    <t>ECI</t>
  </si>
  <si>
    <t>EMC CIMOM</t>
  </si>
  <si>
    <t>ECN</t>
  </si>
  <si>
    <t>EMC Centera</t>
  </si>
  <si>
    <t>ECP</t>
  </si>
  <si>
    <t>Enterprise Cognitive Platform</t>
  </si>
  <si>
    <t>ECS</t>
  </si>
  <si>
    <t>Elastic Search Technologies</t>
  </si>
  <si>
    <t>EDC</t>
  </si>
  <si>
    <t>EMC Documentum Content Server</t>
  </si>
  <si>
    <t>EDG</t>
  </si>
  <si>
    <t>Rational Edge</t>
  </si>
  <si>
    <t>EDH</t>
  </si>
  <si>
    <t>Enterprise Data Hub application</t>
  </si>
  <si>
    <t>EDI</t>
  </si>
  <si>
    <t>Enterprise EDI Clearinghouse</t>
  </si>
  <si>
    <t>EDL</t>
  </si>
  <si>
    <t>VxRail NSX MGR Load balance</t>
  </si>
  <si>
    <t>EDM</t>
  </si>
  <si>
    <t>Enterprise Desktop Management Portal</t>
  </si>
  <si>
    <t>EDN</t>
  </si>
  <si>
    <t xml:space="preserve">VXrail Paas  NSX-T Edge Nodes Management </t>
  </si>
  <si>
    <t>EDW</t>
  </si>
  <si>
    <t>EDW application</t>
  </si>
  <si>
    <t>EEA</t>
  </si>
  <si>
    <t>Enterprise Employer Access</t>
  </si>
  <si>
    <t>EFI</t>
  </si>
  <si>
    <t>EFI Digital Storefront</t>
  </si>
  <si>
    <t>EGM</t>
  </si>
  <si>
    <t>Encounters Generation and Management</t>
  </si>
  <si>
    <t>EHB</t>
  </si>
  <si>
    <t>Enterprise Hub</t>
  </si>
  <si>
    <t>EHN</t>
  </si>
  <si>
    <t>eHealth for Networks</t>
  </si>
  <si>
    <t>EID</t>
  </si>
  <si>
    <t>ECCT Information Dashboard (WLP Application)</t>
  </si>
  <si>
    <t>EIH</t>
  </si>
  <si>
    <t>Enterprise Information Hub</t>
  </si>
  <si>
    <t>ELK</t>
  </si>
  <si>
    <t>Cockpit</t>
  </si>
  <si>
    <t>EMB</t>
  </si>
  <si>
    <t xml:space="preserve">Enterprise Modernization Billing </t>
  </si>
  <si>
    <t>EMD</t>
  </si>
  <si>
    <t>Enterprise Modeler</t>
  </si>
  <si>
    <t>EMP</t>
  </si>
  <si>
    <t>Empire Care Connect (ECC)</t>
  </si>
  <si>
    <t>IBM Enterprise Master Person Index</t>
  </si>
  <si>
    <t>EMR</t>
  </si>
  <si>
    <t>VxRail NSX-T Manager/Cluster VMs</t>
  </si>
  <si>
    <t>EMS</t>
  </si>
  <si>
    <t>EMC Scale I/O</t>
  </si>
  <si>
    <t>ENT</t>
  </si>
  <si>
    <t>Entrada</t>
  </si>
  <si>
    <t>EOB</t>
  </si>
  <si>
    <t>Explanation of Benefits</t>
  </si>
  <si>
    <t>EPC</t>
  </si>
  <si>
    <t>CareMore EPIC</t>
  </si>
  <si>
    <t>EPE</t>
  </si>
  <si>
    <t xml:space="preserve"> Enterprise Pricing Engine </t>
  </si>
  <si>
    <t>EPI</t>
  </si>
  <si>
    <t>EPIC Healthcare</t>
  </si>
  <si>
    <t>EPL</t>
  </si>
  <si>
    <t xml:space="preserve">CM EPIC F5 Load Balancer </t>
  </si>
  <si>
    <t>EPZ</t>
  </si>
  <si>
    <t>EPM</t>
  </si>
  <si>
    <t>Oracle Enterprise Performance Management</t>
  </si>
  <si>
    <t>EPS</t>
  </si>
  <si>
    <t>EPDS CARS</t>
  </si>
  <si>
    <t>ERM</t>
  </si>
  <si>
    <t>EMC Replication Manager</t>
  </si>
  <si>
    <t>ESB</t>
  </si>
  <si>
    <t>Enterprise Service Bus</t>
  </si>
  <si>
    <t>ESC</t>
  </si>
  <si>
    <t>Enterprise Sales Compensation System</t>
  </si>
  <si>
    <t>ESG</t>
  </si>
  <si>
    <t>Enhanced ESG Search</t>
  </si>
  <si>
    <t>ESM</t>
  </si>
  <si>
    <t>ArcSight ESM</t>
  </si>
  <si>
    <t>ESP</t>
  </si>
  <si>
    <t>IBM Process Excellence</t>
  </si>
  <si>
    <t>ESS</t>
  </si>
  <si>
    <t>Enterprise Security Server</t>
  </si>
  <si>
    <t>ESX</t>
  </si>
  <si>
    <t>ETI</t>
  </si>
  <si>
    <t>Enterprise Transaction Insight</t>
  </si>
  <si>
    <t>ETM</t>
  </si>
  <si>
    <t xml:space="preserve">Exstream </t>
  </si>
  <si>
    <t>ETP</t>
  </si>
  <si>
    <t>VxRail Edge TEP</t>
  </si>
  <si>
    <t>ETS</t>
  </si>
  <si>
    <t>Enterprise Transaction Servers</t>
  </si>
  <si>
    <t>EVE</t>
  </si>
  <si>
    <t>EVE-NG (Network Emulation of Virtual environments – Next Generation)</t>
  </si>
  <si>
    <t>EVE-NG (Network Emulation of Virtual environments – Next Generation) - Chris Mason - Kyndryl</t>
  </si>
  <si>
    <t>EVI</t>
  </si>
  <si>
    <t>Enterprise Vendor Invoicing System</t>
  </si>
  <si>
    <t>EWI</t>
  </si>
  <si>
    <t>EagleTM Wings</t>
  </si>
  <si>
    <t>EXC</t>
  </si>
  <si>
    <t>Exchange</t>
  </si>
  <si>
    <t>F5M</t>
  </si>
  <si>
    <t xml:space="preserve">F5 Enterprise Managers </t>
  </si>
  <si>
    <t>FAI</t>
  </si>
  <si>
    <t>Facets Insight</t>
  </si>
  <si>
    <t>FAS</t>
  </si>
  <si>
    <t>Fastrieve</t>
  </si>
  <si>
    <t>FCS</t>
  </si>
  <si>
    <t>Financial Costing System</t>
  </si>
  <si>
    <t>Steve Weast</t>
  </si>
  <si>
    <t>FCT</t>
  </si>
  <si>
    <t>Facets</t>
  </si>
  <si>
    <t>FEP</t>
  </si>
  <si>
    <t>FEP - NCS - New Claims System</t>
  </si>
  <si>
    <t>FER</t>
  </si>
  <si>
    <t>FEAR</t>
  </si>
  <si>
    <t>FET</t>
  </si>
  <si>
    <t>Facets Enrollment Toolkit (GBD)</t>
  </si>
  <si>
    <t>FIR</t>
  </si>
  <si>
    <t>FireEye</t>
  </si>
  <si>
    <t>FLE</t>
  </si>
  <si>
    <t>File</t>
  </si>
  <si>
    <t>FLG</t>
  </si>
  <si>
    <t>First Logic application</t>
  </si>
  <si>
    <t>FLX</t>
  </si>
  <si>
    <t>Flexera</t>
  </si>
  <si>
    <t>FMA</t>
  </si>
  <si>
    <t>EMC File Management Appliance</t>
  </si>
  <si>
    <t>FNC</t>
  </si>
  <si>
    <t>IBM FileNet Capture</t>
  </si>
  <si>
    <t>FNM</t>
  </si>
  <si>
    <t>IBM FileNet System Monitor</t>
  </si>
  <si>
    <t>FNO</t>
  </si>
  <si>
    <t>IBM FileNet Content Services</t>
  </si>
  <si>
    <t>FNS</t>
  </si>
  <si>
    <t>IBM FileNet</t>
  </si>
  <si>
    <t>FPM</t>
  </si>
  <si>
    <t>Financial Processing Module (WLP Application)</t>
  </si>
  <si>
    <t>FRS</t>
  </si>
  <si>
    <t>Forecasting &amp; Reporting System (WLP Application)</t>
  </si>
  <si>
    <t>FSA</t>
  </si>
  <si>
    <t>Facets Surround</t>
  </si>
  <si>
    <t>FSB</t>
  </si>
  <si>
    <t>FEP System Business Interfaces</t>
  </si>
  <si>
    <t>FSI</t>
  </si>
  <si>
    <t>FSI Track</t>
  </si>
  <si>
    <t>Hassan, Faiyaz</t>
  </si>
  <si>
    <t>FSM</t>
  </si>
  <si>
    <t>FedEx Ship Manager Software</t>
  </si>
  <si>
    <t>FTI</t>
  </si>
  <si>
    <t>Foresight Transaction Insight</t>
  </si>
  <si>
    <t>FTP</t>
  </si>
  <si>
    <t>FTP Server</t>
  </si>
  <si>
    <t>GAT</t>
  </si>
  <si>
    <t xml:space="preserve">Gantner/GAT Relaxx </t>
  </si>
  <si>
    <t>GCP</t>
  </si>
  <si>
    <t>GBDCompass</t>
  </si>
  <si>
    <t>GCT</t>
  </si>
  <si>
    <t>Georgia Case Tracker &amp; Metric Tracker</t>
  </si>
  <si>
    <t>GDP</t>
  </si>
  <si>
    <t>Galaxy Data Protection</t>
  </si>
  <si>
    <t>GEN</t>
  </si>
  <si>
    <t>Genesys</t>
  </si>
  <si>
    <t>GEO</t>
  </si>
  <si>
    <t>Geocoding</t>
  </si>
  <si>
    <t>GEP</t>
  </si>
  <si>
    <t>GaurdianEdge Data Protection Platform</t>
  </si>
  <si>
    <t>GHB</t>
  </si>
  <si>
    <t>GitHub Enterprise Server for Medicare IT - GBD</t>
  </si>
  <si>
    <t xml:space="preserve">Medicare IT (GBD) deploying GitHub Enterprise Server on premise. </t>
  </si>
  <si>
    <t>GID</t>
  </si>
  <si>
    <t>Imanami GroupID</t>
  </si>
  <si>
    <t>GIS</t>
  </si>
  <si>
    <t>Global 360 Imaging Server</t>
  </si>
  <si>
    <t>GLO</t>
  </si>
  <si>
    <t>GlobalShip</t>
  </si>
  <si>
    <t>GPD</t>
  </si>
  <si>
    <t>GBD Provider Domain.</t>
  </si>
  <si>
    <t>GPO</t>
  </si>
  <si>
    <t>Group Policy Administration</t>
  </si>
  <si>
    <t>GRD</t>
  </si>
  <si>
    <t>GRID</t>
  </si>
  <si>
    <t>GRZ</t>
  </si>
  <si>
    <t>GRF</t>
  </si>
  <si>
    <t>Grafana</t>
  </si>
  <si>
    <t>GRI</t>
  </si>
  <si>
    <t>IBM Optim</t>
  </si>
  <si>
    <t>GRP</t>
  </si>
  <si>
    <t>Groupers</t>
  </si>
  <si>
    <t>GSA</t>
  </si>
  <si>
    <t>Google Search Appliance</t>
  </si>
  <si>
    <t>GSF</t>
  </si>
  <si>
    <t>GBD  Salesforce</t>
  </si>
  <si>
    <t>HAA</t>
  </si>
  <si>
    <t>High Availability Active</t>
  </si>
  <si>
    <t>HAB</t>
  </si>
  <si>
    <t>High Availability Backup</t>
  </si>
  <si>
    <t>HAC</t>
  </si>
  <si>
    <t>HP AssetCenter</t>
  </si>
  <si>
    <t>HBC</t>
  </si>
  <si>
    <t>HP Business Availability Center</t>
  </si>
  <si>
    <t>HAZ</t>
  </si>
  <si>
    <t>HCC</t>
  </si>
  <si>
    <t>CareMore Hierarchical Condition Category</t>
  </si>
  <si>
    <t>HCM</t>
  </si>
  <si>
    <t>Hammer CallMaster</t>
  </si>
  <si>
    <t>HCO</t>
  </si>
  <si>
    <t>Healthy Check Operations (WLP Application)</t>
  </si>
  <si>
    <t>HCS</t>
  </si>
  <si>
    <t>High Availability Cluster Server</t>
  </si>
  <si>
    <t>HDD</t>
  </si>
  <si>
    <t>Hygieia DevOps Dashboard</t>
  </si>
  <si>
    <t>HED</t>
  </si>
  <si>
    <t xml:space="preserve">Healthcare Effectiveness Data and Information Set (HEDIS).  </t>
  </si>
  <si>
    <t>HEG</t>
  </si>
  <si>
    <t xml:space="preserve"> Health Guide</t>
  </si>
  <si>
    <t>HEM</t>
  </si>
  <si>
    <t xml:space="preserve">Helix MARS </t>
  </si>
  <si>
    <t>HHE</t>
  </si>
  <si>
    <t>Health &amp; Human Services Edge</t>
  </si>
  <si>
    <t>HLP</t>
  </si>
  <si>
    <t>HealthLink PeopleSoft Application</t>
  </si>
  <si>
    <t>HLW</t>
  </si>
  <si>
    <t>Honeywell LobbyWorks</t>
  </si>
  <si>
    <t>HMC</t>
  </si>
  <si>
    <t>Genesys Hardware Management Console</t>
  </si>
  <si>
    <t>HMO</t>
  </si>
  <si>
    <t>Health Maintenance Org</t>
  </si>
  <si>
    <t>HMP</t>
  </si>
  <si>
    <t>Honeywell MAXPRO VMS</t>
  </si>
  <si>
    <t>HNM</t>
  </si>
  <si>
    <t>Hummingbird NFS Maestro</t>
  </si>
  <si>
    <t>HPC</t>
  </si>
  <si>
    <t>HP Performance Center</t>
  </si>
  <si>
    <t>HPE</t>
  </si>
  <si>
    <t>HP Enterprise</t>
  </si>
  <si>
    <t>HPW</t>
  </si>
  <si>
    <t>Honeywell Pro-Watch</t>
  </si>
  <si>
    <t>HQC</t>
  </si>
  <si>
    <t>HP Quality Center</t>
  </si>
  <si>
    <t>HQR</t>
  </si>
  <si>
    <t>Verisk Health Quality Reporter</t>
  </si>
  <si>
    <t>HRS</t>
  </si>
  <si>
    <t>Healthy Return System</t>
  </si>
  <si>
    <t xml:space="preserve">Healthy Return System </t>
  </si>
  <si>
    <t>HSC</t>
  </si>
  <si>
    <t>HP OpenView ServiceCenter</t>
  </si>
  <si>
    <t>HSM</t>
  </si>
  <si>
    <t>HP Service Manager</t>
  </si>
  <si>
    <t>HSS</t>
  </si>
  <si>
    <t>HP SiteScope</t>
  </si>
  <si>
    <t>HTC</t>
  </si>
  <si>
    <t>HTP</t>
  </si>
  <si>
    <t>VxRail Host TEP</t>
  </si>
  <si>
    <t>HUB</t>
  </si>
  <si>
    <t>Hubble</t>
  </si>
  <si>
    <t>HWC</t>
  </si>
  <si>
    <t>Heathwise coach</t>
  </si>
  <si>
    <t>HYP</t>
  </si>
  <si>
    <t>Hyperion</t>
  </si>
  <si>
    <t>IAM</t>
  </si>
  <si>
    <t>Okta</t>
  </si>
  <si>
    <t>IAZ</t>
  </si>
  <si>
    <t>ID and Access Management (IAM) tool</t>
  </si>
  <si>
    <t>IAO</t>
  </si>
  <si>
    <t>IBM System Storage SAN Volume Controller</t>
  </si>
  <si>
    <t>IAS</t>
  </si>
  <si>
    <t>IBM Storage Enterprise Resource Planner</t>
  </si>
  <si>
    <t>IAV</t>
  </si>
  <si>
    <t>CDC Software Saratoga CRM (iAvenue)</t>
  </si>
  <si>
    <t>IBH</t>
  </si>
  <si>
    <t>IngenioRX Branding Hub</t>
  </si>
  <si>
    <t>IBW</t>
  </si>
  <si>
    <t>Watson Backup Archive</t>
  </si>
  <si>
    <t>ICE</t>
  </si>
  <si>
    <t>ICEDQ(CM)</t>
  </si>
  <si>
    <t>ICEQ(CM)</t>
  </si>
  <si>
    <t>ICO</t>
  </si>
  <si>
    <t>IBM Cloud Orchetrator</t>
  </si>
  <si>
    <t>ICS</t>
  </si>
  <si>
    <t xml:space="preserve">InCorta Spark </t>
  </si>
  <si>
    <t>IDA</t>
  </si>
  <si>
    <t>Identity Awareness</t>
  </si>
  <si>
    <t>IDC</t>
  </si>
  <si>
    <t>IBM Datacap</t>
  </si>
  <si>
    <t>IDI</t>
  </si>
  <si>
    <t xml:space="preserve">Indeni </t>
  </si>
  <si>
    <t>IDM</t>
  </si>
  <si>
    <t>Intelligent Data Management</t>
  </si>
  <si>
    <t>IDP</t>
  </si>
  <si>
    <t>IBM DataPower</t>
  </si>
  <si>
    <t>IEG</t>
  </si>
  <si>
    <t>IBM Tivoli Application Dependency Discovery Manager</t>
  </si>
  <si>
    <t>IFB</t>
  </si>
  <si>
    <t xml:space="preserve">InfoBlox IPAM </t>
  </si>
  <si>
    <t>IFM or INF</t>
  </si>
  <si>
    <t>Informatica</t>
  </si>
  <si>
    <t>IGX</t>
  </si>
  <si>
    <t>Infogix</t>
  </si>
  <si>
    <t>IHA</t>
  </si>
  <si>
    <t>IBM High Availability Cluster Multi-Processing Server</t>
  </si>
  <si>
    <t>IHS</t>
  </si>
  <si>
    <t>IBM HTTP</t>
  </si>
  <si>
    <t>EZZ</t>
  </si>
  <si>
    <t>IIC</t>
  </si>
  <si>
    <t>IBM Tivoli Change and Configuration Management Database</t>
  </si>
  <si>
    <t>IIF</t>
  </si>
  <si>
    <t>IBM Infrastructure Server (IBM created toolsets)</t>
  </si>
  <si>
    <t>IIH</t>
  </si>
  <si>
    <t>IBM Tivoli Business Service Manager</t>
  </si>
  <si>
    <t>IIN</t>
  </si>
  <si>
    <t>IBM InfoSphere Application Server</t>
  </si>
  <si>
    <t>IIP</t>
  </si>
  <si>
    <t>IBM ImagePlus</t>
  </si>
  <si>
    <t>IIQ</t>
  </si>
  <si>
    <t xml:space="preserve">Sailpoint IIQ server </t>
  </si>
  <si>
    <t>IIS</t>
  </si>
  <si>
    <t>Microsoft Internet Information Services</t>
  </si>
  <si>
    <t>ILM</t>
  </si>
  <si>
    <t xml:space="preserve">Information Lifecycle Management </t>
  </si>
  <si>
    <t>illumio</t>
  </si>
  <si>
    <t>ILV</t>
  </si>
  <si>
    <t>IBM Tivoli Directory Integrator</t>
  </si>
  <si>
    <t>IMH</t>
  </si>
  <si>
    <t>IngenioRX Migration Hub</t>
  </si>
  <si>
    <t>IMP</t>
  </si>
  <si>
    <t>IBM Service Delivery Manager</t>
  </si>
  <si>
    <t>IMT</t>
  </si>
  <si>
    <t xml:space="preserve">Cost of Care Initiative Management Tool </t>
  </si>
  <si>
    <t>INF</t>
  </si>
  <si>
    <t>IBM Systems Director</t>
  </si>
  <si>
    <t>INV</t>
  </si>
  <si>
    <t>IBM Tivoli Composite Application Manager</t>
  </si>
  <si>
    <t>IOD</t>
  </si>
  <si>
    <t>IBM Tivoli Common Reporting</t>
  </si>
  <si>
    <t>IPS</t>
  </si>
  <si>
    <t>IBM Tivoli Configuration Management Database</t>
  </si>
  <si>
    <t>IQP</t>
  </si>
  <si>
    <t xml:space="preserve">Sailpoint IIQ server  provisioning </t>
  </si>
  <si>
    <t>IRT</t>
  </si>
  <si>
    <t>IBM Softek Transparent Data Migration Facility</t>
  </si>
  <si>
    <t>IRX</t>
  </si>
  <si>
    <t>IngenioRX</t>
  </si>
  <si>
    <t>ISA</t>
  </si>
  <si>
    <t>IBM Service Management</t>
  </si>
  <si>
    <t>ISD</t>
  </si>
  <si>
    <t>ISK</t>
  </si>
  <si>
    <t>IBM Security Key Lifecycle Manager</t>
  </si>
  <si>
    <t>ISM</t>
  </si>
  <si>
    <t>ISS</t>
  </si>
  <si>
    <t>EAA</t>
  </si>
  <si>
    <t>ISV</t>
  </si>
  <si>
    <t>GitLab UCD DBB - Independent Software Vendors (ISV)</t>
  </si>
  <si>
    <t>Maverick ISV - Code Promotion tools for Mainframes</t>
  </si>
  <si>
    <t>ITA</t>
  </si>
  <si>
    <t>IUE</t>
  </si>
  <si>
    <t>IDM Computer Solutions UltraEdit</t>
  </si>
  <si>
    <t>IVC</t>
  </si>
  <si>
    <t>McKesson InvestiClaim</t>
  </si>
  <si>
    <t>IVR</t>
  </si>
  <si>
    <t>IBM Tivoli Enterprise Monitoring Server</t>
  </si>
  <si>
    <t>IWS</t>
  </si>
  <si>
    <t>IBM Workload Scheduler Master/DWC (IWS)</t>
  </si>
  <si>
    <t>Phil Faxio Server</t>
  </si>
  <si>
    <t>JAF</t>
  </si>
  <si>
    <t xml:space="preserve">Jamf Pro system </t>
  </si>
  <si>
    <t>JAM</t>
  </si>
  <si>
    <t>JAMA</t>
  </si>
  <si>
    <t>JBA</t>
  </si>
  <si>
    <t>IBM Tivoli Integration Composer</t>
  </si>
  <si>
    <t>JCS</t>
  </si>
  <si>
    <t>Job Control System (ECC)</t>
  </si>
  <si>
    <t>JIR</t>
  </si>
  <si>
    <t xml:space="preserve">Jira (JiraEWM)   </t>
  </si>
  <si>
    <t>JNK</t>
  </si>
  <si>
    <t>SOA/API - Enterprise Service Bus</t>
  </si>
  <si>
    <t>JOS</t>
  </si>
  <si>
    <t>COTS Job Order Application</t>
  </si>
  <si>
    <t>JRA</t>
  </si>
  <si>
    <t>IBM Tivoli Enterprise Portal</t>
  </si>
  <si>
    <t>JRE</t>
  </si>
  <si>
    <t>Java Runtime Batch servers</t>
  </si>
  <si>
    <t>JSA</t>
  </si>
  <si>
    <t>Job Server Agent</t>
  </si>
  <si>
    <t>KAF</t>
  </si>
  <si>
    <t xml:space="preserve"> Kafka</t>
  </si>
  <si>
    <t>KAZ</t>
  </si>
  <si>
    <t>IBM Tivoli Key Lifecycle Manager</t>
  </si>
  <si>
    <t>KFX</t>
  </si>
  <si>
    <t>Kofax</t>
  </si>
  <si>
    <t>KLZ</t>
  </si>
  <si>
    <t xml:space="preserve">KLZ Encore(CM) Vioce recorder </t>
  </si>
  <si>
    <t>KMS</t>
  </si>
  <si>
    <t>Microsoft Key Management Server</t>
  </si>
  <si>
    <t>KOL</t>
  </si>
  <si>
    <t>Kollective EdgeCache Video Caching</t>
  </si>
  <si>
    <t>KWF</t>
  </si>
  <si>
    <t>Misc</t>
  </si>
  <si>
    <t xml:space="preserve">KiteWorks FileShares </t>
  </si>
  <si>
    <t>KiteWorks service FileShares for Concord and other portals to place files/faxes in</t>
  </si>
  <si>
    <t>LAD</t>
  </si>
  <si>
    <t>LA Deployment Servers</t>
  </si>
  <si>
    <t>LAI</t>
  </si>
  <si>
    <t>Lighthouse Analytics IngenioRx.</t>
  </si>
  <si>
    <t>LAS</t>
  </si>
  <si>
    <t>Lighthouse Analytics Sandbox</t>
  </si>
  <si>
    <t>LCS</t>
  </si>
  <si>
    <t>Microsoft Live Communications Server</t>
  </si>
  <si>
    <t>LDP</t>
  </si>
  <si>
    <t>IBM Tivoli Storage Manager</t>
  </si>
  <si>
    <t>LEP</t>
  </si>
  <si>
    <t>IBM Tivoli Netcool/OMNIbus ObjectServer</t>
  </si>
  <si>
    <t>LEX</t>
  </si>
  <si>
    <t>IBM Tivoli Netcool/Webtop</t>
  </si>
  <si>
    <t>LGM</t>
  </si>
  <si>
    <t>IBM Tivoli Provisioning Manager</t>
  </si>
  <si>
    <t>LIK</t>
  </si>
  <si>
    <t>LimsLink</t>
  </si>
  <si>
    <t>LIM</t>
  </si>
  <si>
    <t xml:space="preserve">Log Insight manager </t>
  </si>
  <si>
    <t>LIN</t>
  </si>
  <si>
    <t>Isilon</t>
  </si>
  <si>
    <t>LRD</t>
  </si>
  <si>
    <t>LPAR2RRD</t>
  </si>
  <si>
    <t>LTE</t>
  </si>
  <si>
    <t>IBM TotalStorage Productivity Center</t>
  </si>
  <si>
    <t>LTS</t>
  </si>
  <si>
    <t xml:space="preserve">Lites system </t>
  </si>
  <si>
    <t>LWJ</t>
  </si>
  <si>
    <t>IBM Tivoli Netcool/Impact Server</t>
  </si>
  <si>
    <t>LYC</t>
  </si>
  <si>
    <t>Lync</t>
  </si>
  <si>
    <t>MAC</t>
  </si>
  <si>
    <t>IBM Virtual I/O Server</t>
  </si>
  <si>
    <t>MAD</t>
  </si>
  <si>
    <t>Medicaid Mobile Application</t>
  </si>
  <si>
    <t>MAE</t>
  </si>
  <si>
    <t>McAfee Enterprise Mobility Manager</t>
  </si>
  <si>
    <t>MAI</t>
  </si>
  <si>
    <t>McAfee Intrushield</t>
  </si>
  <si>
    <t>MAP</t>
  </si>
  <si>
    <t>Medicare Application Data Entry</t>
  </si>
  <si>
    <t>MAR</t>
  </si>
  <si>
    <t>Mulitple Adjudication Resolution System</t>
  </si>
  <si>
    <t>MAV</t>
  </si>
  <si>
    <t>Maverick</t>
  </si>
  <si>
    <t>For MARS migration appliances need to be installed to support IBM Mainframe products.</t>
  </si>
  <si>
    <t>MBI</t>
  </si>
  <si>
    <t>MobileIron</t>
  </si>
  <si>
    <t>MCA</t>
  </si>
  <si>
    <t>Mcafee Antivirus</t>
  </si>
  <si>
    <t>MCE</t>
  </si>
  <si>
    <t>McKesson CareEnhance</t>
  </si>
  <si>
    <t>MCI</t>
  </si>
  <si>
    <t xml:space="preserve">Master Consumer ID </t>
  </si>
  <si>
    <t>MCR</t>
  </si>
  <si>
    <t>MCS</t>
  </si>
  <si>
    <t>Macess</t>
  </si>
  <si>
    <t>Brian O'Connell</t>
  </si>
  <si>
    <t>MCW</t>
  </si>
  <si>
    <t xml:space="preserve">CCP-Member Care Workstation  </t>
  </si>
  <si>
    <t>MongoDB database program</t>
  </si>
  <si>
    <t>MDS</t>
  </si>
  <si>
    <t>Medicare Supplimental</t>
  </si>
  <si>
    <t>MDV</t>
  </si>
  <si>
    <t>Microsoft Enterprise Desktop Virtualization</t>
  </si>
  <si>
    <t>MDX</t>
  </si>
  <si>
    <t>Master Data Exchange application</t>
  </si>
  <si>
    <t>MED</t>
  </si>
  <si>
    <t>Medisys</t>
  </si>
  <si>
    <t>MEM</t>
  </si>
  <si>
    <t>Member 360</t>
  </si>
  <si>
    <t>MFE</t>
  </si>
  <si>
    <t xml:space="preserve">Micro Focus Enterprise Analyzer </t>
  </si>
  <si>
    <t>MIC</t>
  </si>
  <si>
    <t>MicroStrategy</t>
  </si>
  <si>
    <t>MIM</t>
  </si>
  <si>
    <t>Microsoft Identity Manager 2016</t>
  </si>
  <si>
    <t>MIR</t>
  </si>
  <si>
    <t>Mirth</t>
  </si>
  <si>
    <t>MNE</t>
  </si>
  <si>
    <t>MedStat NetEffect</t>
  </si>
  <si>
    <t>MOI</t>
  </si>
  <si>
    <t>MAINFRAME OPERATIONAL INTELLIGENCE (MOI) 2.1</t>
  </si>
  <si>
    <t>MPC</t>
  </si>
  <si>
    <t>Mesosphere POC</t>
  </si>
  <si>
    <t>MPT</t>
  </si>
  <si>
    <t>MicroFocus PVCS Tracker</t>
  </si>
  <si>
    <t>MQS</t>
  </si>
  <si>
    <t>IBM Websphere MQ Series</t>
  </si>
  <si>
    <t>MRB</t>
  </si>
  <si>
    <t>MSB</t>
  </si>
  <si>
    <t>Microsoft Services BootXray</t>
  </si>
  <si>
    <t>Wiley,Samuel</t>
  </si>
  <si>
    <t>MSC</t>
  </si>
  <si>
    <t>Microsoft System Center Configuration Manager (SMS)</t>
  </si>
  <si>
    <t>MSI</t>
  </si>
  <si>
    <t>Microsoft Intune</t>
  </si>
  <si>
    <t>MIZ</t>
  </si>
  <si>
    <t>MSO</t>
  </si>
  <si>
    <t>MSO Data Utility Platform</t>
  </si>
  <si>
    <t>MSP</t>
  </si>
  <si>
    <t>Mesosphere</t>
  </si>
  <si>
    <t>MSQ</t>
  </si>
  <si>
    <t>MYSQL</t>
  </si>
  <si>
    <t>MSR</t>
  </si>
  <si>
    <t>Managed Services Organization Facets</t>
  </si>
  <si>
    <t>MTV</t>
  </si>
  <si>
    <t>Metavine</t>
  </si>
  <si>
    <t>NAS</t>
  </si>
  <si>
    <t xml:space="preserve">NetApp Storage </t>
  </si>
  <si>
    <t>NAV</t>
  </si>
  <si>
    <t>SANNAV Servers supporting Mainframe Brocade Switches/Routers. Rich Levinson</t>
  </si>
  <si>
    <t>SAN NAV - Monitor all Ficon Directors , and SAN switches that support replication from site to site.</t>
  </si>
  <si>
    <t>NBU</t>
  </si>
  <si>
    <t>Netbackup</t>
  </si>
  <si>
    <t>NDO</t>
  </si>
  <si>
    <t>Network Design and Optimization</t>
  </si>
  <si>
    <t>NES</t>
  </si>
  <si>
    <t xml:space="preserve">Nessus Pro </t>
  </si>
  <si>
    <t>NG1</t>
  </si>
  <si>
    <t xml:space="preserve">NextGen 1 EHR </t>
  </si>
  <si>
    <t>NGA</t>
  </si>
  <si>
    <t>NextGen AGP HER</t>
  </si>
  <si>
    <t>NGE</t>
  </si>
  <si>
    <t>NextGen East EHR</t>
  </si>
  <si>
    <t>NGG</t>
  </si>
  <si>
    <t>Next Gen Gov</t>
  </si>
  <si>
    <t>NGW</t>
  </si>
  <si>
    <t>NextGen West EHR</t>
  </si>
  <si>
    <t>NGX</t>
  </si>
  <si>
    <t>Nginx</t>
  </si>
  <si>
    <t>NIM</t>
  </si>
  <si>
    <t>Nimbus</t>
  </si>
  <si>
    <t>NJH</t>
  </si>
  <si>
    <t>Network Jump Host</t>
  </si>
  <si>
    <t>NJS</t>
  </si>
  <si>
    <t>Night Job Server (WellPoint Utility Server)</t>
  </si>
  <si>
    <t>NLY</t>
  </si>
  <si>
    <t>NLyte</t>
  </si>
  <si>
    <t>NMA</t>
  </si>
  <si>
    <t>Trizetto NetworX Modeler Analytics</t>
  </si>
  <si>
    <t>NPA</t>
  </si>
  <si>
    <t>Netskope Private Acces</t>
  </si>
  <si>
    <t xml:space="preserve"> Netskope Private Access</t>
  </si>
  <si>
    <t>NRM</t>
  </si>
  <si>
    <t>New Rate Manger</t>
  </si>
  <si>
    <t>NSC</t>
  </si>
  <si>
    <t>NASCO Service Center</t>
  </si>
  <si>
    <t>NSM</t>
  </si>
  <si>
    <t>McAfee Network Security Manager</t>
  </si>
  <si>
    <t>NSR</t>
  </si>
  <si>
    <t>Citrix NetScalers</t>
  </si>
  <si>
    <t>NSS</t>
  </si>
  <si>
    <t>NetApp SANscreen</t>
  </si>
  <si>
    <t>NTS</t>
  </si>
  <si>
    <t>NTZ</t>
  </si>
  <si>
    <t>IBM Netezza</t>
  </si>
  <si>
    <t>NUS</t>
  </si>
  <si>
    <t>Network Application Utility Server</t>
  </si>
  <si>
    <t>NUT</t>
  </si>
  <si>
    <t>Nutanix</t>
  </si>
  <si>
    <t>Walsh, Brian W</t>
  </si>
  <si>
    <t>NWM</t>
  </si>
  <si>
    <t>NetworX Modeler (GBD)</t>
  </si>
  <si>
    <t>NWX</t>
  </si>
  <si>
    <t>NetworX Pricer</t>
  </si>
  <si>
    <t>NXT</t>
  </si>
  <si>
    <t xml:space="preserve">NexThink </t>
  </si>
  <si>
    <t xml:space="preserve">NexThink works with Splunk - NexThink event connector is a service which is provided by vendor to integrate with Splunk. </t>
  </si>
  <si>
    <t>OAG</t>
  </si>
  <si>
    <t>Oracle Apps Gateway</t>
  </si>
  <si>
    <t>Oracle Application Grid</t>
  </si>
  <si>
    <t>OAS</t>
  </si>
  <si>
    <t>Oracle Application Server</t>
  </si>
  <si>
    <t>OBI</t>
  </si>
  <si>
    <t xml:space="preserve">OBIS </t>
  </si>
  <si>
    <t>OCC</t>
  </si>
  <si>
    <t>OpenConnect Comprehend</t>
  </si>
  <si>
    <t>OCP</t>
  </si>
  <si>
    <t xml:space="preserve">Red Hat OpenShift Container </t>
  </si>
  <si>
    <t>OCR</t>
  </si>
  <si>
    <t>Optical Character Recognition</t>
  </si>
  <si>
    <t>OFA</t>
  </si>
  <si>
    <t>Oracle Financial Application Server</t>
  </si>
  <si>
    <t>OFC</t>
  </si>
  <si>
    <t>Oracle Financial Cloud</t>
  </si>
  <si>
    <t>OGG</t>
  </si>
  <si>
    <t>Oracle GoldenGate</t>
  </si>
  <si>
    <t>OGL</t>
  </si>
  <si>
    <t xml:space="preserve">OpenGear Lighthouse </t>
  </si>
  <si>
    <t>OID</t>
  </si>
  <si>
    <t>Oracle Internet Directory</t>
  </si>
  <si>
    <t>OKV</t>
  </si>
  <si>
    <t>Oracle Key Vault</t>
  </si>
  <si>
    <t>Dan Blender owner, Brad Johnson Tech</t>
  </si>
  <si>
    <t>OME</t>
  </si>
  <si>
    <t>Dell OpenManage Essentials</t>
  </si>
  <si>
    <t>OPT</t>
  </si>
  <si>
    <t>OPW</t>
  </si>
  <si>
    <t>Managed Express Virtual Office</t>
  </si>
  <si>
    <t>ORC</t>
  </si>
  <si>
    <t>Oracle</t>
  </si>
  <si>
    <t>ORM</t>
  </si>
  <si>
    <t>Optum RateManager</t>
  </si>
  <si>
    <t>OSD</t>
  </si>
  <si>
    <t>Oracle Session Delivery Manager</t>
  </si>
  <si>
    <t>OSR</t>
  </si>
  <si>
    <t>Nuance Open-Speech-recognition</t>
  </si>
  <si>
    <t>OTV</t>
  </si>
  <si>
    <t>OTVM GBD</t>
  </si>
  <si>
    <t>OVV</t>
  </si>
  <si>
    <t>One Vision Voice Infrastructure Monitoring</t>
  </si>
  <si>
    <t>OWC</t>
  </si>
  <si>
    <t>Oracle Web Center</t>
  </si>
  <si>
    <t>OWS</t>
  </si>
  <si>
    <t>Oracle Web Services</t>
  </si>
  <si>
    <t>PAF</t>
  </si>
  <si>
    <t>Palo Alto Firewall</t>
  </si>
  <si>
    <t>PAI</t>
  </si>
  <si>
    <t xml:space="preserve"> Palo Alto Identity agents</t>
  </si>
  <si>
    <t>Palo Alto Identity agents for FIR</t>
  </si>
  <si>
    <t>Power_AI</t>
  </si>
  <si>
    <t>PAN</t>
  </si>
  <si>
    <t>Panorama</t>
  </si>
  <si>
    <t>Ted DOmingo</t>
  </si>
  <si>
    <t>ted.domingo@ibm.com</t>
  </si>
  <si>
    <t>PAP</t>
  </si>
  <si>
    <t>IBM Tivoli Data Warehouse</t>
  </si>
  <si>
    <t>PAR</t>
  </si>
  <si>
    <t>Oracle PeopleSoft Enterprise Financial Management</t>
  </si>
  <si>
    <t>PBM</t>
  </si>
  <si>
    <t>Pro Prescription Business Management Server</t>
  </si>
  <si>
    <t>PCC</t>
  </si>
  <si>
    <t>PI Communications Controller</t>
  </si>
  <si>
    <t>Brian Walsh</t>
  </si>
  <si>
    <t>PCM</t>
  </si>
  <si>
    <t>PeopleSoft - CPM</t>
  </si>
  <si>
    <t>PCT</t>
  </si>
  <si>
    <t>Automation and Provisioning for Testing</t>
  </si>
  <si>
    <t>PDT</t>
  </si>
  <si>
    <t>Product Dev TooL</t>
  </si>
  <si>
    <t>PEG</t>
  </si>
  <si>
    <t>Pega CRM</t>
  </si>
  <si>
    <t>Pega PegaRULES Process Commander</t>
  </si>
  <si>
    <t>PEP</t>
  </si>
  <si>
    <t>Proofpoint email Protection</t>
  </si>
  <si>
    <t>PES</t>
  </si>
  <si>
    <t>Protegrity Enterprise Security Administrator</t>
  </si>
  <si>
    <t>PFX</t>
  </si>
  <si>
    <t>Postfix</t>
  </si>
  <si>
    <t>EPF</t>
  </si>
  <si>
    <t>PHB</t>
  </si>
  <si>
    <t>PAYMENT HUB</t>
  </si>
  <si>
    <t>PHC</t>
  </si>
  <si>
    <t>Clinical hub – Provider</t>
  </si>
  <si>
    <t>PIA</t>
  </si>
  <si>
    <t>PlanView Insight Analytics</t>
  </si>
  <si>
    <t>PIC</t>
  </si>
  <si>
    <t>Program Integrity Concept Management</t>
  </si>
  <si>
    <t>PIN</t>
  </si>
  <si>
    <t>Program Integrity</t>
  </si>
  <si>
    <t>PIS</t>
  </si>
  <si>
    <t>Promisec INNERspace</t>
  </si>
  <si>
    <t>PKI</t>
  </si>
  <si>
    <t>Private Key Infrastructure</t>
  </si>
  <si>
    <t>Private Key Infrastructure related servers</t>
  </si>
  <si>
    <t>PLS</t>
  </si>
  <si>
    <t>PlateSpin Migrate</t>
  </si>
  <si>
    <t>PLV</t>
  </si>
  <si>
    <t>PlanView</t>
  </si>
  <si>
    <t>PMA</t>
  </si>
  <si>
    <t>PMAPS Web Pro</t>
  </si>
  <si>
    <t>PNS</t>
  </si>
  <si>
    <t>PriceNShip (WLP Application)</t>
  </si>
  <si>
    <t>POC</t>
  </si>
  <si>
    <t>Proof of Concept Server</t>
  </si>
  <si>
    <t>POP</t>
  </si>
  <si>
    <t>Corda PopChart</t>
  </si>
  <si>
    <t>POS</t>
  </si>
  <si>
    <t>Point Of Sales</t>
  </si>
  <si>
    <t>POX</t>
  </si>
  <si>
    <t>Aspect Proxy Server</t>
  </si>
  <si>
    <t>PPS</t>
  </si>
  <si>
    <t>PeopleSoft – AM</t>
  </si>
  <si>
    <t>PRA</t>
  </si>
  <si>
    <t>PRASS Automated Reporting</t>
  </si>
  <si>
    <t>PRC</t>
  </si>
  <si>
    <t>Precise Focal Point Monitoring Software</t>
  </si>
  <si>
    <t>PRH</t>
  </si>
  <si>
    <t xml:space="preserve">Prohance </t>
  </si>
  <si>
    <t>PRI</t>
  </si>
  <si>
    <t>PRIM</t>
  </si>
  <si>
    <t>Provider Roster Intake Management (GBD)</t>
  </si>
  <si>
    <t>PRM</t>
  </si>
  <si>
    <t>Prime</t>
  </si>
  <si>
    <t>PRN</t>
  </si>
  <si>
    <t>Print</t>
  </si>
  <si>
    <t>PRO</t>
  </si>
  <si>
    <t>ProPBM Suite (including ProFIN)</t>
  </si>
  <si>
    <t>PRP</t>
  </si>
  <si>
    <t xml:space="preserve">CareMore Provider portal </t>
  </si>
  <si>
    <t>wiley, Samuel</t>
  </si>
  <si>
    <t>PRS</t>
  </si>
  <si>
    <t>Printer Resource Software</t>
  </si>
  <si>
    <t>PSC</t>
  </si>
  <si>
    <t>Platform Services Controllers</t>
  </si>
  <si>
    <t>PSD</t>
  </si>
  <si>
    <t>Publications Solutions Delivery</t>
  </si>
  <si>
    <t>PSM</t>
  </si>
  <si>
    <t>PeopleSoft Human Capital Management System (PS HCM)</t>
  </si>
  <si>
    <t>PSQ</t>
  </si>
  <si>
    <t>PostgreSQL</t>
  </si>
  <si>
    <t>PSR</t>
  </si>
  <si>
    <t>PlateSpin Recon</t>
  </si>
  <si>
    <t>PTB</t>
  </si>
  <si>
    <t>Broker Platform</t>
  </si>
  <si>
    <t>PTP</t>
  </si>
  <si>
    <t>CareMore Patient portal</t>
  </si>
  <si>
    <t>PVM</t>
  </si>
  <si>
    <t>ProtectV Manager</t>
  </si>
  <si>
    <t>PXE</t>
  </si>
  <si>
    <t>Oracle PXE Boot server for Exadata</t>
  </si>
  <si>
    <t>Oracle PXE Boot server for Exadata - Preboot execution environment</t>
  </si>
  <si>
    <t>PXY</t>
  </si>
  <si>
    <t>Broadcom ProxySG</t>
  </si>
  <si>
    <t>PYT</t>
  </si>
  <si>
    <t>Python</t>
  </si>
  <si>
    <t>QAM</t>
  </si>
  <si>
    <t>Quest Archive Manager</t>
  </si>
  <si>
    <t>QST</t>
  </si>
  <si>
    <t>Quest Stat</t>
  </si>
  <si>
    <t>QTM</t>
  </si>
  <si>
    <t>Quantum</t>
  </si>
  <si>
    <t>QUA</t>
  </si>
  <si>
    <t>Qualys</t>
  </si>
  <si>
    <t>QWX</t>
  </si>
  <si>
    <t>Queworx</t>
  </si>
  <si>
    <t>RAB</t>
  </si>
  <si>
    <t>Reconciliation and Balancing (WLP Application)</t>
  </si>
  <si>
    <t>RAD</t>
  </si>
  <si>
    <t>Rational Application Developer</t>
  </si>
  <si>
    <t>RAM</t>
  </si>
  <si>
    <t>RSA Authentication Manager</t>
  </si>
  <si>
    <t>RAP</t>
  </si>
  <si>
    <t>Rational AppScan</t>
  </si>
  <si>
    <t>RAS</t>
  </si>
  <si>
    <t>Rational Asset Manager</t>
  </si>
  <si>
    <t>RBF</t>
  </si>
  <si>
    <t>Rational Build Forge</t>
  </si>
  <si>
    <t>RCC</t>
  </si>
  <si>
    <t>Rational ClearCase</t>
  </si>
  <si>
    <t>RCQ</t>
  </si>
  <si>
    <t>Rational ClearQuest</t>
  </si>
  <si>
    <t>RCS</t>
  </si>
  <si>
    <t>Rational ClearCase/ClearQuest Server</t>
  </si>
  <si>
    <t>RDC</t>
  </si>
  <si>
    <t>Redwood  Cronacle</t>
  </si>
  <si>
    <t>RDJ</t>
  </si>
  <si>
    <t>RDP Jump Servers</t>
  </si>
  <si>
    <t>RDP jump servers for PKI Group under Rueben Maust - Kyle Johnson requester</t>
  </si>
  <si>
    <t>RDL</t>
  </si>
  <si>
    <t>Remote Desktop Licensing</t>
  </si>
  <si>
    <t>RDP</t>
  </si>
  <si>
    <t>RDP Monitoring</t>
  </si>
  <si>
    <t>RDS</t>
  </si>
  <si>
    <t>Remote Desktop Server</t>
  </si>
  <si>
    <t>REF</t>
  </si>
  <si>
    <t>Reflection</t>
  </si>
  <si>
    <t>Rational Requirements Composer</t>
  </si>
  <si>
    <t>RFC</t>
  </si>
  <si>
    <t>RFCODE ( facilities Asset mgmt. application)</t>
  </si>
  <si>
    <t>RFS</t>
  </si>
  <si>
    <t>RightFax</t>
  </si>
  <si>
    <t>RIN</t>
  </si>
  <si>
    <t>Rational Insight</t>
  </si>
  <si>
    <t>RLX</t>
  </si>
  <si>
    <t xml:space="preserve">GAT Relaxx  </t>
  </si>
  <si>
    <t>RMB</t>
  </si>
  <si>
    <t xml:space="preserve">Revenue Management and Billing </t>
  </si>
  <si>
    <t>RPD</t>
  </si>
  <si>
    <t>Ricoh Process Directory</t>
  </si>
  <si>
    <t>RPO</t>
  </si>
  <si>
    <t>Artifactory</t>
  </si>
  <si>
    <t>RQM</t>
  </si>
  <si>
    <t>Rational Quality Manager</t>
  </si>
  <si>
    <t>RRX</t>
  </si>
  <si>
    <t>ReportsRX</t>
  </si>
  <si>
    <t>RSL</t>
  </si>
  <si>
    <t xml:space="preserve">RedSeal </t>
  </si>
  <si>
    <t>RSQ</t>
  </si>
  <si>
    <t>R/X ScriptPack QMSI</t>
  </si>
  <si>
    <t>RTC</t>
  </si>
  <si>
    <t>Rational Team Concert</t>
  </si>
  <si>
    <t>RTS</t>
  </si>
  <si>
    <t>Royal TS</t>
  </si>
  <si>
    <t>RUC</t>
  </si>
  <si>
    <t>Rational - UrbanCode Udeploy</t>
  </si>
  <si>
    <t>RUM</t>
  </si>
  <si>
    <t>HP Real User Monitoring</t>
  </si>
  <si>
    <t>RWL</t>
  </si>
  <si>
    <t>Rational Web Layers</t>
  </si>
  <si>
    <t>RWP</t>
  </si>
  <si>
    <t>Rational Web Platform</t>
  </si>
  <si>
    <t>RXC</t>
  </si>
  <si>
    <t>RxCLAIMSAMPLING</t>
  </si>
  <si>
    <t>RXH</t>
  </si>
  <si>
    <t xml:space="preserve">Radix Health </t>
  </si>
  <si>
    <t>RXS</t>
  </si>
  <si>
    <t>Rx Claims Surveillance</t>
  </si>
  <si>
    <t>S1A</t>
  </si>
  <si>
    <t>EMC SourceOne Archive Server</t>
  </si>
  <si>
    <t>S1B</t>
  </si>
  <si>
    <t>EMC SourceOne Worker Server – Backend</t>
  </si>
  <si>
    <t>S1C</t>
  </si>
  <si>
    <t>EMC SourceOne Celerra CIF Share Server</t>
  </si>
  <si>
    <t>S1D</t>
  </si>
  <si>
    <t>EMC SourceOne Discovery Manager</t>
  </si>
  <si>
    <t>S1E</t>
  </si>
  <si>
    <t>EMC SourceOne Exchange Server</t>
  </si>
  <si>
    <t>S1Z</t>
  </si>
  <si>
    <t>S1F</t>
  </si>
  <si>
    <t>EMC SourceOne Worker Server – Frontend</t>
  </si>
  <si>
    <t>S1G</t>
  </si>
  <si>
    <t>EMC SourceOne Migration Server</t>
  </si>
  <si>
    <t>S1I</t>
  </si>
  <si>
    <t>EMC SourceOne Index Server</t>
  </si>
  <si>
    <t>S1J</t>
  </si>
  <si>
    <t>EMC SourceOne Journaling Server</t>
  </si>
  <si>
    <t>S1M</t>
  </si>
  <si>
    <t>EMC SourceOne Master Server</t>
  </si>
  <si>
    <t>S1S</t>
  </si>
  <si>
    <t>EMC SourceOne SQL Server</t>
  </si>
  <si>
    <t>S1V</t>
  </si>
  <si>
    <t>EMC SourceOne VMware vCenter Server</t>
  </si>
  <si>
    <t>SAF</t>
  </si>
  <si>
    <t>SafeNet Luna Network Hardware Security Modules (HSMs)</t>
  </si>
  <si>
    <t>SAM</t>
  </si>
  <si>
    <t>Verint Screen Acquisition Module</t>
  </si>
  <si>
    <t>SAN</t>
  </si>
  <si>
    <t>SAN Monitoring Server (IBM Application)</t>
  </si>
  <si>
    <t>SAS</t>
  </si>
  <si>
    <t>Microsoft SQL Server Analysis Services</t>
  </si>
  <si>
    <t>SAT</t>
  </si>
  <si>
    <t xml:space="preserve">Red Hat Satellite </t>
  </si>
  <si>
    <t>SAV</t>
  </si>
  <si>
    <t>Symantec AntiVirus</t>
  </si>
  <si>
    <t>SAW</t>
  </si>
  <si>
    <t>Secure Administrative Workstation</t>
  </si>
  <si>
    <t>SBI</t>
  </si>
  <si>
    <t>Facets Service Business Interface</t>
  </si>
  <si>
    <t>SCB</t>
  </si>
  <si>
    <t>Siemens CallBridge</t>
  </si>
  <si>
    <t>SCC</t>
  </si>
  <si>
    <t>CareMore SCCM</t>
  </si>
  <si>
    <t>SCM</t>
  </si>
  <si>
    <t>Serena ChangeMan</t>
  </si>
  <si>
    <t>SCN</t>
  </si>
  <si>
    <t>Source Code Analysis</t>
  </si>
  <si>
    <t>SCR</t>
  </si>
  <si>
    <t>SAP Crystal Reports Server</t>
  </si>
  <si>
    <t>SCT</t>
  </si>
  <si>
    <t>Spectralogic/Catalogic tape library Mast</t>
  </si>
  <si>
    <t>SDD</t>
  </si>
  <si>
    <t>DDS National Dental Grid</t>
  </si>
  <si>
    <t>SDF</t>
  </si>
  <si>
    <t>SAS DataFlux</t>
  </si>
  <si>
    <t>SDM</t>
  </si>
  <si>
    <t>SDS</t>
  </si>
  <si>
    <t>Sun Java System Directory Server Enterprise</t>
  </si>
  <si>
    <t>SDX</t>
  </si>
  <si>
    <t>DevOps@Anthem Sandbox</t>
  </si>
  <si>
    <t>SEC</t>
  </si>
  <si>
    <t>Security Application Server</t>
  </si>
  <si>
    <t>SEF</t>
  </si>
  <si>
    <t>Sungard EXP FormWorks</t>
  </si>
  <si>
    <t>SES</t>
  </si>
  <si>
    <t>Avaya SIP Enablement Server</t>
  </si>
  <si>
    <t>SEU</t>
  </si>
  <si>
    <t xml:space="preserve">Self Encounters Updating System </t>
  </si>
  <si>
    <t>SFA</t>
  </si>
  <si>
    <t>Sage Fixed Asset</t>
  </si>
  <si>
    <t>SFC</t>
  </si>
  <si>
    <t xml:space="preserve">Windows SQL Always On Availablity Grp Cluster- SQL Failover Cluster </t>
  </si>
  <si>
    <t>SFS</t>
  </si>
  <si>
    <t>SAS Foundation Services</t>
  </si>
  <si>
    <t>SGW</t>
  </si>
  <si>
    <t>SCOM gateway</t>
  </si>
  <si>
    <t>SHA</t>
  </si>
  <si>
    <t>Shavlik NetChk Protect</t>
  </si>
  <si>
    <t>SHC</t>
  </si>
  <si>
    <t>Windows Health Check Collector</t>
  </si>
  <si>
    <t>SHP</t>
  </si>
  <si>
    <t>SharePoint</t>
  </si>
  <si>
    <t>SID</t>
  </si>
  <si>
    <t>Single Identity (Centrify)</t>
  </si>
  <si>
    <t>SIM</t>
  </si>
  <si>
    <t>HP Systems Insight Manager</t>
  </si>
  <si>
    <t>SIQ</t>
  </si>
  <si>
    <t>Stored IQ</t>
  </si>
  <si>
    <t>SIS</t>
  </si>
  <si>
    <t>Microsoft SQL Server Integration Services</t>
  </si>
  <si>
    <t>SQL Integration Services</t>
  </si>
  <si>
    <t>SKY</t>
  </si>
  <si>
    <t>Vmware Skyline</t>
  </si>
  <si>
    <t>SLX</t>
  </si>
  <si>
    <t>Solix</t>
  </si>
  <si>
    <t>SMD</t>
  </si>
  <si>
    <t>SiteMinder</t>
  </si>
  <si>
    <t>EDA</t>
  </si>
  <si>
    <t>SMG</t>
  </si>
  <si>
    <t>Sonus Media Gateway</t>
  </si>
  <si>
    <t>SMS</t>
  </si>
  <si>
    <t>SNOW MID Server</t>
  </si>
  <si>
    <t>Semperis Management Server</t>
  </si>
  <si>
    <t>SMT</t>
  </si>
  <si>
    <t>Sterling MFT</t>
  </si>
  <si>
    <t>SMX</t>
  </si>
  <si>
    <t>Simplify3x</t>
  </si>
  <si>
    <t>SNB</t>
  </si>
  <si>
    <t xml:space="preserve">Symantec Netbackup </t>
  </si>
  <si>
    <t>SND</t>
  </si>
  <si>
    <t>Symantec Network Discover</t>
  </si>
  <si>
    <t>EGA</t>
  </si>
  <si>
    <t>SNQ</t>
  </si>
  <si>
    <t>SonarQube</t>
  </si>
  <si>
    <t>SNR</t>
  </si>
  <si>
    <t xml:space="preserve"> jsonar</t>
  </si>
  <si>
    <t>jsonar</t>
  </si>
  <si>
    <t>Jsonar</t>
  </si>
  <si>
    <t>SOA</t>
  </si>
  <si>
    <t>Service Oriented Architecture</t>
  </si>
  <si>
    <t>SOC</t>
  </si>
  <si>
    <t>Sybase Open Client</t>
  </si>
  <si>
    <t>SOL</t>
  </si>
  <si>
    <t>Blue Coat (Solera) Security Analytics Platform</t>
  </si>
  <si>
    <t>SOM</t>
  </si>
  <si>
    <t>Microsoft System Center Operations Manager</t>
  </si>
  <si>
    <t>SPA</t>
  </si>
  <si>
    <t>SailPoint application (CareMore)</t>
  </si>
  <si>
    <t>SPD</t>
  </si>
  <si>
    <t>Sybase PowerDesigner</t>
  </si>
  <si>
    <t>SPG</t>
  </si>
  <si>
    <t>Speedgain</t>
  </si>
  <si>
    <t>monitoring and reporting for DB2 DBA's and application teams and management that will help in making real time decisions.</t>
  </si>
  <si>
    <t>SPL</t>
  </si>
  <si>
    <t>Splunk</t>
  </si>
  <si>
    <t>SPS</t>
  </si>
  <si>
    <t>Strategic Provider Systems</t>
  </si>
  <si>
    <t>SPT</t>
  </si>
  <si>
    <t>Ariba Buyer SourcePoint</t>
  </si>
  <si>
    <t>SQC</t>
  </si>
  <si>
    <t>MSSQL Componenet Server</t>
  </si>
  <si>
    <t>Microsoft SQL Server Database Engine</t>
  </si>
  <si>
    <t>EFA</t>
  </si>
  <si>
    <t>SQS</t>
  </si>
  <si>
    <t>MS SQL Sentry</t>
  </si>
  <si>
    <t>SRC</t>
  </si>
  <si>
    <t xml:space="preserve">Scanned Records Processing </t>
  </si>
  <si>
    <t>SRE</t>
  </si>
  <si>
    <t>Site Reliability Engineering</t>
  </si>
  <si>
    <t>No</t>
  </si>
  <si>
    <t>SRM</t>
  </si>
  <si>
    <t>Windows Site Recovery Manager Servers</t>
  </si>
  <si>
    <t>SRP</t>
  </si>
  <si>
    <t>SRS</t>
  </si>
  <si>
    <t>Microsoft SQL Server Reporting Services</t>
  </si>
  <si>
    <t>SSA</t>
  </si>
  <si>
    <t>Security Analytics (Symantec )</t>
  </si>
  <si>
    <t>SSM</t>
  </si>
  <si>
    <t>Nuance Speechify Server Management</t>
  </si>
  <si>
    <t>SSU</t>
  </si>
  <si>
    <t xml:space="preserve">Simply Serv-U SHP/FTP </t>
  </si>
  <si>
    <t>STA</t>
  </si>
  <si>
    <t>Selenium Test Automation</t>
  </si>
  <si>
    <t>SUA</t>
  </si>
  <si>
    <t>SecureAuth</t>
  </si>
  <si>
    <t>SUB</t>
  </si>
  <si>
    <t>Sales, Underwriting and Broker Server</t>
  </si>
  <si>
    <t>SV1</t>
  </si>
  <si>
    <t>SevOne</t>
  </si>
  <si>
    <t>IBM SevOne Network Performance Management webIBM SevOne NPM is a software that monitors and analyzes network performance</t>
  </si>
  <si>
    <t>SVC</t>
  </si>
  <si>
    <t>Service Now</t>
  </si>
  <si>
    <t>SVS</t>
  </si>
  <si>
    <t>SWD</t>
  </si>
  <si>
    <t>SWDLAN</t>
  </si>
  <si>
    <t>Sybase Advantage Database Server</t>
  </si>
  <si>
    <t>TAB</t>
  </si>
  <si>
    <t>Tableau Server</t>
  </si>
  <si>
    <t>TAD</t>
  </si>
  <si>
    <t>TAL</t>
  </si>
  <si>
    <t>Taleo Connect</t>
  </si>
  <si>
    <t>TAN</t>
  </si>
  <si>
    <t>Tanium</t>
  </si>
  <si>
    <t>TANIUM</t>
  </si>
  <si>
    <t>ETN</t>
  </si>
  <si>
    <t>TAU</t>
  </si>
  <si>
    <t>Test Automation Utility</t>
  </si>
  <si>
    <t>TBE</t>
  </si>
  <si>
    <t>Teradata Backup Environment</t>
  </si>
  <si>
    <t>TBS</t>
  </si>
  <si>
    <t>TCA</t>
  </si>
  <si>
    <t>TCC</t>
  </si>
  <si>
    <t>TCM</t>
  </si>
  <si>
    <t>Tidal Client Manager</t>
  </si>
  <si>
    <t>Tidal Client Manager - Batch Automation</t>
  </si>
  <si>
    <t>TCN</t>
  </si>
  <si>
    <t>Treatment Cost Navigator</t>
  </si>
  <si>
    <t>TCP</t>
  </si>
  <si>
    <t>TurboCap</t>
  </si>
  <si>
    <t>TCR</t>
  </si>
  <si>
    <t>TCT</t>
  </si>
  <si>
    <t xml:space="preserve">Tomcat </t>
  </si>
  <si>
    <t>TCX</t>
  </si>
  <si>
    <t>Tealeaf CX</t>
  </si>
  <si>
    <t>TDI</t>
  </si>
  <si>
    <t>TDJ</t>
  </si>
  <si>
    <t>Tera Data Jumpbox server</t>
  </si>
  <si>
    <t>TDM</t>
  </si>
  <si>
    <t>TDW</t>
  </si>
  <si>
    <t>TEM</t>
  </si>
  <si>
    <t>TEP</t>
  </si>
  <si>
    <t>TER</t>
  </si>
  <si>
    <t>Teradata Software</t>
  </si>
  <si>
    <t>TES</t>
  </si>
  <si>
    <t>Tidal Servers</t>
  </si>
  <si>
    <t>TFS</t>
  </si>
  <si>
    <t>Microsoft Team Foundation Servers</t>
  </si>
  <si>
    <t>TIC</t>
  </si>
  <si>
    <t>TIS</t>
  </si>
  <si>
    <t>TKL</t>
  </si>
  <si>
    <t>TLS</t>
  </si>
  <si>
    <t>Microsoft Terminal Licensing Server</t>
  </si>
  <si>
    <t>TMD</t>
  </si>
  <si>
    <t>TriMed</t>
  </si>
  <si>
    <t>TNP</t>
  </si>
  <si>
    <t>Trizetto NetworX Pricer</t>
  </si>
  <si>
    <t>TOH</t>
  </si>
  <si>
    <t xml:space="preserve">Technology Operations Healthcheck Dashboard </t>
  </si>
  <si>
    <t>TOS</t>
  </si>
  <si>
    <t>TPC</t>
  </si>
  <si>
    <t>TPE</t>
  </si>
  <si>
    <t>TP&amp;E POC DeveOps Tool</t>
  </si>
  <si>
    <t>TPM</t>
  </si>
  <si>
    <t>TQS</t>
  </si>
  <si>
    <t>TeamQuest</t>
  </si>
  <si>
    <t>TRR</t>
  </si>
  <si>
    <t>Terraform</t>
  </si>
  <si>
    <t>TSM</t>
  </si>
  <si>
    <t>TTC</t>
  </si>
  <si>
    <t>Travis Software TravisCobra</t>
  </si>
  <si>
    <t>TTP</t>
  </si>
  <si>
    <t>TaskTop</t>
  </si>
  <si>
    <t>TWT</t>
  </si>
  <si>
    <t>UCC</t>
  </si>
  <si>
    <t>Unified Command and Control</t>
  </si>
  <si>
    <t>UCS</t>
  </si>
  <si>
    <t>Cisco UCS ESX Host</t>
  </si>
  <si>
    <t>Mark Ward</t>
  </si>
  <si>
    <t>UDP</t>
  </si>
  <si>
    <t>UDP Director</t>
  </si>
  <si>
    <t>UDR</t>
  </si>
  <si>
    <t>Undraleu</t>
  </si>
  <si>
    <t>UFT</t>
  </si>
  <si>
    <t>Universal File Manager Tool</t>
  </si>
  <si>
    <t>UFW</t>
  </si>
  <si>
    <t>Facets (GBD)</t>
  </si>
  <si>
    <t>UIP</t>
  </si>
  <si>
    <t>UiPath Business Automation Platform™</t>
  </si>
  <si>
    <t>N/a</t>
  </si>
  <si>
    <t>Robotic process automation software</t>
  </si>
  <si>
    <t>ULT</t>
  </si>
  <si>
    <t>Ultera</t>
  </si>
  <si>
    <t>UM8</t>
  </si>
  <si>
    <t>UM8700 (corporate Vmail system app)</t>
  </si>
  <si>
    <t>UNI</t>
  </si>
  <si>
    <t>Unicenter Network and Systems Management</t>
  </si>
  <si>
    <t>UPC</t>
  </si>
  <si>
    <t>Chesapeake UPCS</t>
  </si>
  <si>
    <t>UPM</t>
  </si>
  <si>
    <t>VMware VCenter 6 update manager</t>
  </si>
  <si>
    <t>UTS</t>
  </si>
  <si>
    <t>Cyber IRE - Utility tools Servers</t>
  </si>
  <si>
    <t>VAM</t>
  </si>
  <si>
    <t>Verint Voice Acquisition Module</t>
  </si>
  <si>
    <t>VBU</t>
  </si>
  <si>
    <t>Veeam Backup</t>
  </si>
  <si>
    <t>VCD</t>
  </si>
  <si>
    <t>Video Broadcasting</t>
  </si>
  <si>
    <t>VCI</t>
  </si>
  <si>
    <t>VisualCactus iObserver</t>
  </si>
  <si>
    <t>VDA</t>
  </si>
  <si>
    <t xml:space="preserve">Varonis Data Advantage </t>
  </si>
  <si>
    <t>Wiley ,Samuel</t>
  </si>
  <si>
    <t>VDI</t>
  </si>
  <si>
    <t>Virtual Desktop</t>
  </si>
  <si>
    <t>VDS</t>
  </si>
  <si>
    <t>Virtual Directory Service</t>
  </si>
  <si>
    <t>VEN</t>
  </si>
  <si>
    <t>Venafi Certificate Management Tool.</t>
  </si>
  <si>
    <t>VIO</t>
  </si>
  <si>
    <t>VIR</t>
  </si>
  <si>
    <t>host a vizualization app in the FIR IRE</t>
  </si>
  <si>
    <t>VME</t>
  </si>
  <si>
    <t>VMware ESI Host</t>
  </si>
  <si>
    <t>VNA</t>
  </si>
  <si>
    <t xml:space="preserve"> CA Virtual Network Assurance</t>
  </si>
  <si>
    <t>VNB</t>
  </si>
  <si>
    <t>Veritas NetBackup server</t>
  </si>
  <si>
    <t>VNI</t>
  </si>
  <si>
    <t xml:space="preserve">vRealize Network Insight </t>
  </si>
  <si>
    <t>VPM</t>
  </si>
  <si>
    <t>Verdiem Surveyor</t>
  </si>
  <si>
    <t>VPP</t>
  </si>
  <si>
    <t xml:space="preserve">Value Protection Program </t>
  </si>
  <si>
    <t>VPX</t>
  </si>
  <si>
    <t>Netscaler VPX</t>
  </si>
  <si>
    <t>VQD</t>
  </si>
  <si>
    <t>Verint Quality Monitoring Database</t>
  </si>
  <si>
    <t>VQH</t>
  </si>
  <si>
    <t>Verint Quality Monitoring Hub</t>
  </si>
  <si>
    <t>VQM</t>
  </si>
  <si>
    <t>Verint Quality Monitoring Server</t>
  </si>
  <si>
    <t>VQR</t>
  </si>
  <si>
    <t>Verint Qaulity Monitoring Reporting Framework</t>
  </si>
  <si>
    <t>VQW</t>
  </si>
  <si>
    <t>Verint Quality Monitoring Data Warehouse</t>
  </si>
  <si>
    <t>VRA</t>
  </si>
  <si>
    <t>Zerto Virtual Replication Adapter</t>
  </si>
  <si>
    <t>VRI</t>
  </si>
  <si>
    <t xml:space="preserve">VxRail IAAS </t>
  </si>
  <si>
    <t>VRM</t>
  </si>
  <si>
    <t>VxRail Management Cluster</t>
  </si>
  <si>
    <t>VRP</t>
  </si>
  <si>
    <t>XRP VxRail PAAS</t>
  </si>
  <si>
    <t>VRS</t>
  </si>
  <si>
    <t>vSphere Replication Appliance Servers</t>
  </si>
  <si>
    <t>VSS</t>
  </si>
  <si>
    <t>Virtual Server Administration (IBM-created toolset)</t>
  </si>
  <si>
    <t>VSX</t>
  </si>
  <si>
    <t>Visix</t>
  </si>
  <si>
    <t>VTC</t>
  </si>
  <si>
    <t xml:space="preserve">Video Conferencing </t>
  </si>
  <si>
    <t>VVC</t>
  </si>
  <si>
    <t>VMware vCenter Server</t>
  </si>
  <si>
    <t>VXM</t>
  </si>
  <si>
    <t>VxRail Manager</t>
  </si>
  <si>
    <t>VXR</t>
  </si>
  <si>
    <t>Dell/ EMC vXRail</t>
  </si>
  <si>
    <t>WAM</t>
  </si>
  <si>
    <t>WebSphere and MQ server</t>
  </si>
  <si>
    <t>WAP</t>
  </si>
  <si>
    <t>vNEXT</t>
  </si>
  <si>
    <t>WBL</t>
  </si>
  <si>
    <t>WebLogic</t>
  </si>
  <si>
    <t>ECC</t>
  </si>
  <si>
    <t>WBS</t>
  </si>
  <si>
    <t>WebSphere</t>
  </si>
  <si>
    <t>ECB</t>
  </si>
  <si>
    <t>WBT</t>
  </si>
  <si>
    <t>Webstrat</t>
  </si>
  <si>
    <t>WCL</t>
  </si>
  <si>
    <t>WebCTRL</t>
  </si>
  <si>
    <t>WCS</t>
  </si>
  <si>
    <t>WebSense</t>
  </si>
  <si>
    <t>WEA</t>
  </si>
  <si>
    <t>Wellpoint Medical Decision Support/maxMC.</t>
  </si>
  <si>
    <t xml:space="preserve">Wileys ,Samuel </t>
  </si>
  <si>
    <t>WFC</t>
  </si>
  <si>
    <t>Windows Failover Cluster (Cluster Nodes Only)</t>
  </si>
  <si>
    <t>WGS</t>
  </si>
  <si>
    <t>WGS PRICER - Mainframe Emulation POC</t>
  </si>
  <si>
    <t>WHC</t>
  </si>
  <si>
    <t>Microsoft Health Checking Software</t>
  </si>
  <si>
    <t>WLM</t>
  </si>
  <si>
    <t>Unicenter Workload Manager</t>
  </si>
  <si>
    <t>WMC</t>
  </si>
  <si>
    <t>Oracle Virtual Box compatible windows and Linux images</t>
  </si>
  <si>
    <t>WMG</t>
  </si>
  <si>
    <t xml:space="preserve">Web Access Management </t>
  </si>
  <si>
    <t>WMH</t>
  </si>
  <si>
    <t>WebSphere, MQ and HTTP server</t>
  </si>
  <si>
    <t>WMS</t>
  </si>
  <si>
    <t>Microsoft Windows Media Services 2008</t>
  </si>
  <si>
    <t>WRS</t>
  </si>
  <si>
    <t>WellPoint Reporting Servers (WLP applications: PPR and CURS)</t>
  </si>
  <si>
    <t>WTA</t>
  </si>
  <si>
    <t>Webtrends Analytics</t>
  </si>
  <si>
    <t>WTS</t>
  </si>
  <si>
    <t>WebTrends SDC</t>
  </si>
  <si>
    <t>WTX</t>
  </si>
  <si>
    <t>Websphere Transformation Extender</t>
  </si>
  <si>
    <t>WZI</t>
  </si>
  <si>
    <t>Wazi Image Builder</t>
  </si>
  <si>
    <t>IBM Wazi Image Builder provides a web server that enables users to use the browser to extract volumes, transfer the volumes to the image storage server, and deploy a created image to the target environment.</t>
  </si>
  <si>
    <t xml:space="preserve">XAP </t>
  </si>
  <si>
    <t>GigaSpaces - Web Scale</t>
  </si>
  <si>
    <t>XDM</t>
  </si>
  <si>
    <t>Xerox Device Manager</t>
  </si>
  <si>
    <t>XLD</t>
  </si>
  <si>
    <t>XebiaLabs XL Deploy</t>
  </si>
  <si>
    <t>XLR</t>
  </si>
  <si>
    <t>XebiaLabs XL Release</t>
  </si>
  <si>
    <t>XPM</t>
  </si>
  <si>
    <t>Xerox Process Manager Solution</t>
  </si>
  <si>
    <t>XPO</t>
  </si>
  <si>
    <t>xPressions Oracle Server</t>
  </si>
  <si>
    <t>XPR</t>
  </si>
  <si>
    <t>xPressions WebSphere Server</t>
  </si>
  <si>
    <t>ZDA</t>
  </si>
  <si>
    <t xml:space="preserve"> IBM Z Operational Log/Data Analytics ZLDA &amp; IBM Z Anomaly Analytics Watson</t>
  </si>
  <si>
    <t xml:space="preserve">IBM Z Operational Log and Data Analytics (ZLDA)	 IBM Z Anomaly Analytics with Watson	</t>
  </si>
  <si>
    <t>ZDT</t>
  </si>
  <si>
    <t>SKYTAP</t>
  </si>
  <si>
    <t>ZKP</t>
  </si>
  <si>
    <t>VDS LDAP Zookeeper</t>
  </si>
  <si>
    <t>ZVM</t>
  </si>
  <si>
    <t>Zerto</t>
  </si>
  <si>
    <t>APS</t>
  </si>
  <si>
    <t>Ciphercloud</t>
  </si>
  <si>
    <t>Exchange Edge Transport Servers</t>
  </si>
  <si>
    <t>EXZ</t>
  </si>
  <si>
    <t>JPS</t>
  </si>
  <si>
    <t>TransitionManager Base URL:</t>
  </si>
  <si>
    <t>https://kyndryl-elevance.transitionmanager.net/tdstm/</t>
  </si>
  <si>
    <t>TransitionManager User Name:</t>
  </si>
  <si>
    <t>avillalobos@kyndryl.com</t>
  </si>
  <si>
    <t>project</t>
  </si>
  <si>
    <t>project_id</t>
  </si>
  <si>
    <t>apps_all_columns</t>
  </si>
  <si>
    <t>devs_arch_workbook</t>
  </si>
  <si>
    <t>Schaumburg</t>
  </si>
  <si>
    <t>St. Louis</t>
  </si>
  <si>
    <t>VIP IP to lookup segment -&gt;</t>
  </si>
  <si>
    <t>Compute Environment</t>
  </si>
  <si>
    <t>Zone</t>
  </si>
  <si>
    <t>VIP Subnet</t>
  </si>
  <si>
    <t>VIP Hosts</t>
  </si>
  <si>
    <t>F5 Device</t>
  </si>
  <si>
    <t>FirstIP</t>
  </si>
  <si>
    <t>LastIP</t>
  </si>
  <si>
    <t>lastupdatetime</t>
  </si>
  <si>
    <t>IBM Dedicated Ashburn Non-Prod</t>
  </si>
  <si>
    <t>VIPs - Internal Dedicated</t>
  </si>
  <si>
    <t>10.154.128.0/19</t>
  </si>
  <si>
    <t>10.154.128.0-10.154.159.254</t>
  </si>
  <si>
    <t>vaash-wdc04-lab-llb-int-01/02</t>
  </si>
  <si>
    <t>VIPs - DMZ Dedicated</t>
  </si>
  <si>
    <t>10.154.160.0/19</t>
  </si>
  <si>
    <t>10.154.160.0-10.154.191.254</t>
  </si>
  <si>
    <t>vaash-wdc04-lab-llb-dmz-01/02</t>
  </si>
  <si>
    <t>IBM Dedicated Ashburn Prod</t>
  </si>
  <si>
    <t>10.155.128.0/19</t>
  </si>
  <si>
    <t>10.155.128.0-10.155.159.254</t>
  </si>
  <si>
    <t>vaash-wdc04-llb-int-01/02</t>
  </si>
  <si>
    <t>10.155.160.0/19</t>
  </si>
  <si>
    <t>10.155.160.0-10.155.191.254</t>
  </si>
  <si>
    <t>vaash-wdc04-llb-dmz-01/02</t>
  </si>
  <si>
    <t>VIPs - EDST</t>
  </si>
  <si>
    <t>10.155.128.128-10.155.128.191</t>
  </si>
  <si>
    <t>vaash-wdc04-llb-edst-01/02</t>
  </si>
  <si>
    <t>IBM VCS Ashburn - Non-Prod</t>
  </si>
  <si>
    <t>10.152.0.0/17</t>
  </si>
  <si>
    <t>10.152.0.0 - 10.152.127.254</t>
  </si>
  <si>
    <t>vaash-vcs-lab-llb-int-01/02</t>
  </si>
  <si>
    <t>10.152.128.0/17</t>
  </si>
  <si>
    <t>10.152.128.1 - 10.152.255.254</t>
  </si>
  <si>
    <t>vaash-vcs-llb-int-01/02</t>
  </si>
  <si>
    <t>Azure East VCS- Non-Prod</t>
  </si>
  <si>
    <t>10.22.192.0/19</t>
  </si>
  <si>
    <t>10.22.192.1 - 10.22.223.254</t>
  </si>
  <si>
    <t>azkyn-east-lab-llb-int-01/02</t>
  </si>
  <si>
    <t>Azure East VCS- Prod</t>
  </si>
  <si>
    <t>10.22.64.0.0/19</t>
  </si>
  <si>
    <t>10.22.64.1 - 10.22.95.254</t>
  </si>
  <si>
    <t>azkyn-east-llb-int-01/02</t>
  </si>
  <si>
    <t>Azure North Central Non-Prod</t>
  </si>
  <si>
    <t>VIPs - Internal</t>
  </si>
  <si>
    <t>10.24.192.0/19</t>
  </si>
  <si>
    <t>10.24.192.1 - 10.24.194.190</t>
  </si>
  <si>
    <t>azkyn-nc-lab-llb-int-01/02</t>
  </si>
  <si>
    <t>Azure North Central Prod</t>
  </si>
  <si>
    <t>10.24.64.0/19</t>
  </si>
  <si>
    <t>10.24.64.1 - 10.24.66.190</t>
  </si>
  <si>
    <t>azkyn-nc-llb-int-01/02</t>
  </si>
  <si>
    <t>Elk Grove Non-Prod</t>
  </si>
  <si>
    <t>10.156.128.0/20</t>
  </si>
  <si>
    <t>10.156.128.1 - 10.156.134.190</t>
  </si>
  <si>
    <t>ilelk-ch3-lab-llb-int-01/02</t>
  </si>
  <si>
    <t>VIPs - DMZ</t>
  </si>
  <si>
    <t>10.156.160.0/20</t>
  </si>
  <si>
    <t>10.156.160.1 - 10.156.161.62</t>
  </si>
  <si>
    <t>ilelk-ch3-lab-llb-dmz-01/02</t>
  </si>
  <si>
    <t>Elk Grove Prod</t>
  </si>
  <si>
    <t>10.157.128.0/20</t>
  </si>
  <si>
    <t>10.157.128.1 - 10.157.134.62</t>
  </si>
  <si>
    <t>ilelk-ch3-llb-int-01/02</t>
  </si>
  <si>
    <t>10.157.160.0/20</t>
  </si>
  <si>
    <t>10.157.160.1 - 10.157.161.62</t>
  </si>
  <si>
    <t>ilelk-ch3-llb-dmz-01/02</t>
  </si>
  <si>
    <t>10.157.131.1 - 10.157.131.62</t>
  </si>
  <si>
    <t>ilelk-ch3-llb-edst-01/02</t>
  </si>
  <si>
    <t>Ashburn IBM EPIC Non-Prod Internal</t>
  </si>
  <si>
    <t>10.154.143.1 - 10.154.143.254</t>
  </si>
  <si>
    <t>vaash-wdc04-cmepic-lab-llb-int-01/02</t>
  </si>
  <si>
    <t>Ashburn IBM EPIC Prod Internal</t>
  </si>
  <si>
    <t>10.155.143.1 - 10.155.143.254</t>
  </si>
  <si>
    <t>vaash-wdc04-cmepic-llb-int-01/02</t>
  </si>
  <si>
    <t>Ashburn IBM EPIC Prod DMZ</t>
  </si>
  <si>
    <t>10.155.175.1 - 10.155.175.254</t>
  </si>
  <si>
    <t>vaash-wdc04-cmepic-llb-dmz-01/02</t>
  </si>
  <si>
    <t>10.148.64.1-10.148.64.62</t>
  </si>
  <si>
    <t>azkyn-east-cm-lab-llb-int-01/02</t>
  </si>
  <si>
    <t>10.148.64.65-10.148.64.126</t>
  </si>
  <si>
    <t>10.148.64.129-10.148.64.190</t>
  </si>
  <si>
    <t>10.148.64.193-10.148.64.254</t>
  </si>
  <si>
    <t>10.148.65.1-10.148.65.62</t>
  </si>
  <si>
    <t>10.148.65.65-10.148.65.126</t>
  </si>
  <si>
    <t>10.148.65.129-10.148.65.190</t>
  </si>
  <si>
    <t>10.148.65.193-10.148.65.254</t>
  </si>
  <si>
    <t>10.148.66.1-10.148.66.62</t>
  </si>
  <si>
    <t>10.148.66.65-10.148.66.126</t>
  </si>
  <si>
    <t>10.148.66.129-10.148.66.190</t>
  </si>
  <si>
    <t>Caremore Prod</t>
  </si>
  <si>
    <t>10.148.64.0/19</t>
  </si>
  <si>
    <t>10.148.64.1-10.148.95.254</t>
  </si>
  <si>
    <t>azkyn-east-cm-llb-int-01/02</t>
  </si>
  <si>
    <t>Caremore NonProd</t>
  </si>
  <si>
    <t>10.145.160.1-10.145.160.62</t>
  </si>
  <si>
    <t>10.22.192.1-10.22.223.254</t>
  </si>
  <si>
    <t>Elk Grove DR</t>
  </si>
  <si>
    <t>10.51.128.0/20</t>
  </si>
  <si>
    <t>10.51.128.1 - 10.51.143.255</t>
  </si>
  <si>
    <t>ilelk-drwdc04-llb-int-01/02</t>
  </si>
  <si>
    <t>NAT Subnet</t>
  </si>
  <si>
    <t>Initial NAT Host</t>
  </si>
  <si>
    <t>Last NAT Host</t>
  </si>
  <si>
    <t>ProdID-1</t>
  </si>
  <si>
    <t>External</t>
  </si>
  <si>
    <t>162.95.224.0/21</t>
  </si>
  <si>
    <t>ProdID-2</t>
  </si>
  <si>
    <t>162.95.232.0/21</t>
  </si>
  <si>
    <t>ProdID-3</t>
  </si>
  <si>
    <t>162.95.240.0/20</t>
  </si>
  <si>
    <t>Version</t>
  </si>
  <si>
    <t>Who</t>
  </si>
  <si>
    <t>What is new?</t>
  </si>
  <si>
    <t>V0.151</t>
  </si>
  <si>
    <t>Alonso Villalobos</t>
  </si>
  <si>
    <t>Sheet "IP Assigner" has a new button "SDMMZ" to generate the "SDMM Input Template for Zerto", to avoid SMEs having to manually copy the information required for SDMM.
Cutover date is extracted directly from the Milestone Tracker workbook
Solve an issue where the MEW focus was lost when other workbooks were open
Affinities algorithm has been improved to group the applications with the most servers first
For Broken F5s (missing pool members) the information regarding Move Event, Supported Applications and Pools where they are members has been added. (Caveat: an export of all bundles from TM needs to be placed in the folder \20. ADAI Architect Team Folder\Anthem Environment Info\TMExport
New Discovery categories have been added to the 
There is a NAT IP field in TM, I thought about adding it, unfortunately it is empty for most of the cases (except for eight already migrated servers)
Added a ChangeLog sheet</t>
  </si>
  <si>
    <t>V0.152</t>
  </si>
  <si>
    <t xml:space="preserve"> -Change date format to "ddd, mmm dd, yyyy" except for ArchChkLst that it will use "mmm/dd/yy"
 -Update Segmentation Map, zone lookup includes new Kafka and Elk Grove segments
 -Standardize "TM" Sheet to align with Devices private view as a workaround for Cerritos and Virginia Beach TM projects</t>
  </si>
  <si>
    <t>V0.153</t>
  </si>
  <si>
    <t xml:space="preserve"> -Updated the "GetLocalPath" function to work with new release of OneDrive
 -TM field labels were added to the columns of the "Applications" and "TM" sheets</t>
  </si>
  <si>
    <t>V0.154</t>
  </si>
  <si>
    <t xml:space="preserve"> -Updated the "Segmentation Map" and the "Zone Lookup" to include Azure AVS North Central segments
 -for "BrokenF5s" sheet, support for Cerritos and VA Beach has been added
 -Spaces were removed from AAQ file names</t>
  </si>
  <si>
    <t>V0.155</t>
  </si>
  <si>
    <t xml:space="preserve"> -Adding a new Target Platform: "ACC6 Teradata - Ashburn" on the "IP Assigner" sheet
 -Recover the "Target Platform" formula in the "IP Assigner" sheet
 -Corrected the "MEAxxx-ExpDR.cmd" to use the corresponding source DR IP
 -Removed from the "Dependencies" sheet, the entries with the "DependentType" "Databases" and leave only the "AssetType" "Applications"</t>
  </si>
  <si>
    <t>V0.156</t>
  </si>
  <si>
    <t xml:space="preserve"> -The "Catastrophic Failure" error was resolved by removing the icons on the TM Login Form
 -Updated the F5 Device list
 -Updated the Segmentation  Map
-Added logos to the "Changelog" sheet</t>
  </si>
  <si>
    <t>V0.157</t>
  </si>
  <si>
    <t xml:space="preserve"> -Changing the "Target Platform"  formula to default to "Azure AVS - East1" for VMs in the "IP Assigner" sheet
 -When VIPs have multiple VIP IPs, separate them to do the DNS lookup
 -Take the email address from the Excel License to use it as TM id
 -Warns about MEs with no cutover date in Milestone Tracker</t>
  </si>
  <si>
    <t>V0.158</t>
  </si>
  <si>
    <t xml:space="preserve"> -GetLocalPath function made by Guido Witt-Dörring,that was not working properly, it was replaced by the one made by Excel VBA Diary (@excelvba_diary)</t>
  </si>
  <si>
    <t>V0.159</t>
  </si>
  <si>
    <t xml:space="preserve"> -Updated the Architect's check list ("ArchChk"), adding missing Zerto DR protected servers activities</t>
  </si>
  <si>
    <t>V0.160</t>
  </si>
  <si>
    <t xml:space="preserve"> -Created a buttons in the "IP Assigner" to generate the target IP request for VMs and non VM which will include target Backup IPs
 -Updated the "Segmentation Map" and "Zone Lookup" sheets
 -Per Eddie Bugg default Segmentation Zone is "FrontEnd / Internal / Legacy / NonLoadBalancer" in "IP Assigner" sheet.
 -if no corresponding cutover date is found in Milestone tracker for the ME, today's date will be used as cutover</t>
  </si>
  <si>
    <t>V0.161</t>
  </si>
  <si>
    <t xml:space="preserve"> -Recognizes Load Balancers with ".ads" extension</t>
  </si>
  <si>
    <t>V0.162</t>
  </si>
  <si>
    <t xml:space="preserve"> -Updated the Target Platform for Target Backup IPs, it changed to "IBM Cloud VCS - Ashburn"
 -Updated the "Segmentation Map" and "Zone Lookup" sheets to include the BMaaS segments
 -Pointing to F5 lookup file created on 20240517</t>
  </si>
  <si>
    <t>V0.163</t>
  </si>
  <si>
    <t xml:space="preserve"> -On "App to Servers" highlight VMs exceeding the memory, CPU and storage allowed in AVS.
 -Created a formula to extract "VIP Port" from "VIP-ID" on "LBSum" sheet
 -Added the "Target Platform" formula in "IP Assigner" sheet, that had disappeared.
 -"Storage arrays size" and "Storage" totals on sheet "AppSum", will disregard the entries with "Scope" equal to "OOS"
 -The "Undiscovered" status has been added to the CS Status distribution table on sheet "AppSum" </t>
  </si>
  <si>
    <t>V0.164</t>
  </si>
  <si>
    <t xml:space="preserve"> -Adding Caremore Zone Lookup new entries
 -Added Device count to the Storage Array table in the "StgArray" sheet
 -Updated the "Segmetation Map" sheet</t>
  </si>
  <si>
    <t>V0.165</t>
  </si>
  <si>
    <t xml:space="preserve"> -In the "AppSum" sheet, the total "Storage arrays" field does not count the servers "OOS"
 -Improve "Affinities" by sorting the applications supported by each servers in descending order
 -Add note on top of "AppServers" sheet remainding the max cap for Mem, Proc and CPU
 -In the number of servers per application on the "Dependencies", if an app does not have server associated because they are marked as "OOS" the result will be zero instead of a blank, that will create a more readable result in the Äffinities"sheet.</t>
  </si>
  <si>
    <t>V0.166</t>
  </si>
  <si>
    <t xml:space="preserve"> -Correction on Storage field had an incorrect formula
 -updated the Segmentation Map and Zone Lookup with GBD segments
 -Added function to look up segment given an IP address, in "Segmentation Map" sheet
 -Identify and fixed and issue with "Clear All Tables"</t>
  </si>
  <si>
    <t>V0.167</t>
  </si>
  <si>
    <t xml:space="preserve"> -Added the 5.9 task in the "ArchChkLst" tab
 -updated the Segmentation Map
 -Updated the GetLocalPath module to extract a UNC path given a URL
 -Added an "Architectural Decisions" tab
 -In the "LBSum" sheet, the formula to calculate the Destination Device "Dst DEV" has been modified.
 -When a server has multiple IP, search for load balancers for each IP</t>
  </si>
  <si>
    <t>V0.168</t>
  </si>
  <si>
    <t xml:space="preserve"> -Segmentation Map updated
 -Zone lookup updated with Cerritos info
 -Use F5LookUp-20240821.xlsm 
 -Added task 4.6, request research ticket for NATs</t>
  </si>
  <si>
    <t>V0.169</t>
  </si>
  <si>
    <t xml:space="preserve"> -Caremore target F5 devices added</t>
  </si>
  <si>
    <t>V0.170</t>
  </si>
  <si>
    <t xml:space="preserve"> -Duplicates removed from field ""VIP"" in tab ""Broken F5s""
 -Duplicates removed from table ""tblSvr2LB"" in tab ""Server to LB"" 
 -Updating ""Zone Lookup Tab"" to accommodate Caremore workloads</t>
  </si>
  <si>
    <t>V0.171</t>
  </si>
  <si>
    <t xml:space="preserve"> -Tab "Arch Chklst", copying ME and cutover date from the "TMWorkbook" sheet
 -Tab "Arch Chklst", adjust to T-8 cycle
 -Tab "IP Assigner", based on the FQDN determine the corresponding "Company"
 -Tab "IP Assigner", added button to "Export Info"
 -Tab "Segmentation Map", update 20241001
 -Tab "Zone Lookup", added entries for Healthcore (partial)
 -Tab "LBSum" &amp; "LBSum2", added a column "NAT Ping Check" with the command to check for a public access NAT
 -File updated F5LookUp-20241004.xlsm</t>
  </si>
  <si>
    <t>V0.172</t>
  </si>
  <si>
    <t xml:space="preserve"> -"AppSum" sheet, added a warning about servers not supporting any appications, and list the servers
 -"ArchChklst" sheet, links were verified.
 -Updated decoding tables</t>
  </si>
  <si>
    <t>V0.173</t>
  </si>
  <si>
    <t xml:space="preserve"> -Tab "Segmentation Map", updated with latest info  as of 2024 Nov 19
 -Tab "config", updated to latest F5 lookup file 20241107.</t>
  </si>
  <si>
    <t>V0.174</t>
  </si>
  <si>
    <t xml:space="preserve"> -Tab "AppCodes" updated
 -Tab "Segmentation Map", updated with latest info as of 2024 Dec 02
 -Updated file "F5LookUP-20241202"
 -Remove Target IP lookup from initial load</t>
  </si>
  <si>
    <t>V0.175</t>
  </si>
  <si>
    <t xml:space="preserve"> -Tab "Segmentation Map", updated with latest info  as of 2025 Feb 1
 -Tab "config", updated to latest F5 lookup file 2025 Feb 01.
 -Tab "ArchChkLst", added the "7.2-Backup assessment " required by Backup Team</t>
  </si>
  <si>
    <t>V0.176</t>
  </si>
  <si>
    <t xml:space="preserve"> -Tab "Info", changing to the correct Target Platform entry "Dell BMaaS - Ashburn"
 -Tab "IP Assigner", setting the default for physical servers "Dell BMaaS - Ashburn"
 -TM-API patched to ensure all Dependencies are created</t>
  </si>
  <si>
    <t>V0.177</t>
  </si>
  <si>
    <t xml:space="preserve"> -New tab "ChkVIPs", verifies the pool members in the VIP configuration in the source and the target
 -Tab "App To Server", "CS Status" field added, Decommissioned servers are highlighted
 -Tab "info", added more Windows versions to the "TM OS" table</t>
  </si>
  <si>
    <t>V0.178</t>
  </si>
  <si>
    <t xml:space="preserve"> -Tab " Zone Lookup", adding GBD and Epic-Payer entries
 -Tab "Segmentation Map", updated with latest info  as of 2025 Mar 5
 -Updated file "F5LookUP-20250302"</t>
  </si>
  <si>
    <t>V0.179</t>
  </si>
  <si>
    <t xml:space="preserve"> -Tab "IP Assigner", "Target Platform" will take in consideration if it is a physical server in the DMZ or not to assign the default Target Platform
 -Tab "Zone Lookup", adding Siteminder entries.
 -Tab "Info", Virginia Beach Location typo corrected, and added "IBM Cloud BMaaS - Elk Grove"  Target Platform
 -"Load Event Data" initiates cleaning up the workbook, and executes the "Affinities" at the end
 -Tab "Segmentation Map", updated with latest info  as of 2025 Apr 1st
 -Updated file "F5LookUP-20250401"
 -Noticed that opening files in Read Only mode could generate an error,  opening them in RW mode
 -Tab "Dependencies", for those Applications that are not assigned to the Event , but supported by the servers in the Event, now it will show which event are the Applications assigned. </t>
  </si>
  <si>
    <t>V0.180</t>
  </si>
  <si>
    <t xml:space="preserve"> -Tab "App to Servers", column [Server Name], highlights physical servers with more than 20 TB of storage due to BMaaS limitation, highlights High Availability/Operational Resilience servers and column [Dev] highlights physical servers, that are pool members of a Load Balancer, to ask if it requires NOSNAT, if so, it will require a PowerEdge server.
 -Tab "Segmentation Map", updated with latest info  as of Apr 30th 2025
 -Tab "config", updated file "F5LookUP-20250430"
 -Tab "DR", column "Site" data validation allows to choose the designated DR site</t>
  </si>
  <si>
    <t>V0.181</t>
  </si>
  <si>
    <t xml:space="preserve"> -Tab "Segmentation Map", updated with latest info  as of May 21st 2025
 -Tab "Zone Lookup", updated with the right location for BMaaS and Power Edge servers
 -Tab "AppSum", recognizes as Oracle Codes "ORA"  or "ORC" </t>
  </si>
  <si>
    <t>V0.182</t>
  </si>
  <si>
    <t xml:space="preserve"> -Tab "Segmentation Map", updated with latest info  as of Jun 2nd 2025
 -Tab "config", updated file "F5LookUP-20250602"
 -Tab "Zone Lookup", updated with the right location for BMaaS-Elk Grove
 -Tab "IP Assigner", restored the formula for "Target Platform"</t>
  </si>
  <si>
    <t>V0.183</t>
  </si>
  <si>
    <t xml:space="preserve"> -Tab "Zone Lookup", updated with the target EDI extranet segment, added update date
 -Tab "App to Servers", column [Seg Zone], highlights if it contains "DMZ"
 -Tab "Zone Lookup", added entry for physical server in target segment networkseg / anthem / dmz / ftp
 -Tab "Info", changing the Target Platform to "Azure AVS - East 1" instead of "Azure AVS - East1"
 -Tab"Target F5 Devices", added functionality to given a VIP IP, lookup it's network segment and location </t>
  </si>
  <si>
    <t>V0.184</t>
  </si>
  <si>
    <t xml:space="preserve"> -Tab "Arch Chklst", adjusted to request FW req based on CS reports on T-4
 -Tab "DR", "Site" will be asigned depending on the "DR-Rec-Method" field
 -Eliminates empty "nslookup" when there are no Load Balancers
 -Tab "IP Assigner", button "Req IP NoVM" target platform for  the Backup IPs changed to "IBM Cloud Dedicated - Ashburn". generates request IP for Cristie DR protected workloads. Removal of button "SDMMZ"
 -Tab "Segmentation Map", updated with latest info  as of Aug 16th 2025</t>
  </si>
  <si>
    <t>V0.185</t>
  </si>
  <si>
    <t xml:space="preserve"> -Tab "Zone Lookup", added entry for physical server in ilelk-DellBMaaS target appseg / anthem / egress / general and VM in ilelk-Equinix networkseg / anthem / dmz / web
 -Tab "IP Assigner", added the button "Chk Err" to determine what is causing the error on columns "Row" </t>
  </si>
  <si>
    <t>V0.186</t>
  </si>
  <si>
    <t xml:space="preserve"> -Tab "Zone Lookup", added new entries for VMs server in Equinix - Elk Grove for DMZ segments 
 -Tab "IP Assigner", button "Chk Err" improve error message
 -Tab "AppSum", added "V2P" count
 -Tab "IP Assigner", formula for "Target Platform" assigns "AVS North Central" if the IP address starts with "30.16" (DR) and the Hostnames starts with "VA33" (Harrisonburg)
 -Tab "info", adding the corresponding site to the "Targett Platform"'s entries 
 -Tab "LBSum", change NAT section, hid SrcIP and DstIP columns
 -Tab "Segmentation Map", updated with latest info  as of Sep 1st 2025</t>
  </si>
  <si>
    <t>V0.187</t>
  </si>
  <si>
    <t xml:space="preserve"> -Corrected a wrong reference to Migration Event Number, tabs "IP Assigner", "LBSum","DR", "LBSum2"
 -Tab "Segmentation Map", updated with latest info  as of Sep 8th 2025, to include Prod16 ranges</t>
  </si>
  <si>
    <t>V0.188</t>
  </si>
  <si>
    <t xml:space="preserve"> -Corrected a wrong reference to Migration Event Number, tab "IP Assigner"
 -Tab "Segmentation Map", updated with latest info  as of Oct 1st 2025, to include Prod16 ranges
 -Remove the not fully implemented code to synchronize with IP Assigner V3 file
 -Tab "config", updated load balancer lookup up file "F5LookUP-20251006"
 -Tab "Zone Lookup", added target segments for DR VMs</t>
  </si>
  <si>
    <t>V0.189</t>
  </si>
  <si>
    <t xml:space="preserve"> -Tab "App to Servers", in case of multiple IPs, it ignores the Apipas, non routable IPs, and IP V6 addresses to look for VIPs.
 -Tab "TM", removes Apipas, non routable IPs and IP V6 addresses. 
 -Tab "App to Servers", column "DR Server" renamed to "Operational Resilience Svr" that best describes the column data.
 -Tab "config", updated load balancer lookup up file "F5LookUP-20251101"
 -Tab "Segmentation Map", updated with latest info  as of Nov 5th 2025, to include new NonProd08 ranges</t>
  </si>
  <si>
    <t>V0.190</t>
  </si>
  <si>
    <t xml:space="preserve"> -Tab "Segmentation Map", updated with latest info  as of Dec 6th 2025
 -Tab "config", updated load balancer lookup up file "F5LookUP-20251205"</t>
  </si>
  <si>
    <t>V0.191</t>
  </si>
  <si>
    <t xml:space="preserve"> -Tab "Zone Lookup", added target segments for video cache
 -Tab "Segmentation Map", updated with latest info  as of Jan 6th 2026
 -Tab "config", updated load balancer lookup up file "F5LookUP-20260105"</t>
  </si>
  <si>
    <t>V0.192</t>
  </si>
  <si>
    <t xml:space="preserve"> -Tab "LBSum", identify VPN NATs, which will keep their current target IP
 -Tab "Zone Lookup", added target segments for Citrix in North Central
 -Tab "IP Assigner", "Target Platform" has been modified to distinguish servers that need to go to Elk Grove
 -Tab "Segmentation Map", updated with latest info  as of Feb 2th 2026
 -Tab "config", updated load balancer lookup up file "F5LookUP-20260202"
 -Restore part of the synch code removed in V0.188, since it updates the info in the "config" Tab</t>
  </si>
  <si>
    <t>V0.193</t>
  </si>
  <si>
    <t xml:space="preserve"> -Tab "Zone Lookup", added new target segments
 -Tab "Segmentation Map", updated with latest info  as of Mar 2th 2026
 -Tab "config", updated load balancer lookup up file "F5LookUP-20260302"
 -When tab "IP Assigner" is displayed in the left most position, the tabs "Segmentation Map" and "Zone lookup" will be visible</t>
  </si>
  <si>
    <t>V0.194</t>
  </si>
  <si>
    <t xml:space="preserve"> -CleanUp removes comments left behind in the cells.
 -Tab "LBSum", fixes an error that prevented the "New DNS VIP" field to be highlighted if it was requested in a different Move Event
 -Tab "IP Assigner", the "Subnet Mask" is highlighted if it is different from 255.255.255.0
 -Tab "Dependencies", servers supporting multiple Apps, will be sorted by the App with more servers.
 -Tab "Segmentation Map", updated with latest info  as of Mar 23rd 2026
 -Tab "config", updated load balancer lookup up file "F5LookUP-20260323"</t>
  </si>
  <si>
    <t>V0.195</t>
  </si>
  <si>
    <t xml:space="preserve"> - Adapting workbook for Schaumburg
 -Tab "Segmentation Map", updated with latest info  as of Apr 1st 2026
 -Tab "config", updated load balancer lookup up file "F5LookUP-20260401"</t>
  </si>
  <si>
    <t>V0.196</t>
  </si>
  <si>
    <t xml:space="preserve"> -Tab "Segmentation Map", updated with latest info  as of May 5th 2026
 -Tab "config", updated load balancer lookup up file "F5LookUP-20260505"</t>
  </si>
  <si>
    <t>V0.197</t>
  </si>
  <si>
    <t xml:space="preserve"> -Tab "TransitionManager", new TM URL updated
 -Tab "IP Assigner", will use as the "Target Platform" validation the Site the Segmentation  Map
 -Tab "IP Assigner", in case of P2V servers, the target servers would change from "Server" to "VM"
 -Tab "IP Assigner", in case of V2P servers, the target servers would change from "VM" to "Server"
 -Tab "Zone Lookup", added two entries to be able to assign P2V target segmentations
 -Tab "Info", added code DC04 for Ashburn location</t>
  </si>
  <si>
    <t>V0.198</t>
  </si>
  <si>
    <t xml:space="preserve"> -Tab "Segmentation Map", updated with latest info  as of May 1st 2026
 -Tab "config", updated load balancer lookup up file "F5LookUP-20260601"
 - Tab "AppCodes", updated with a 20260514 list.</t>
  </si>
  <si>
    <t>V0.199</t>
  </si>
  <si>
    <t>10.147.144.0/25</t>
  </si>
  <si>
    <t>10.147.144.1</t>
  </si>
  <si>
    <t>10.147.145.0/26</t>
  </si>
  <si>
    <t>10.147.145.1</t>
  </si>
  <si>
    <t>10.147.22.0/24</t>
  </si>
  <si>
    <t>10.147.22.1</t>
  </si>
  <si>
    <t>vaash-wdc04 / networkseg / anthem / dmz / sbc-ext</t>
  </si>
  <si>
    <t>10.155.203.64/26</t>
  </si>
  <si>
    <t>networkseg / anthem / dmz / sbc-ext</t>
  </si>
  <si>
    <t>10.155.203.65</t>
  </si>
  <si>
    <t>ilelk-bmaas-lab - appseg / anthem / frontend / general</t>
  </si>
  <si>
    <t>10.156.134.192/26</t>
  </si>
  <si>
    <t>10.156.134.193</t>
  </si>
  <si>
    <t>10.157.203.64/26</t>
  </si>
  <si>
    <t>10.157.203.65</t>
  </si>
  <si>
    <t>10.23.21.0/25</t>
  </si>
  <si>
    <t>10.23.21.1</t>
  </si>
  <si>
    <t>vaash-wdc04-mbm / appseg / mbm / mid-tier / general</t>
  </si>
  <si>
    <t>10.23.3.128/25</t>
  </si>
  <si>
    <t>10.23.3.129</t>
  </si>
  <si>
    <t>vaash-wdc-mbm / networkseg / mbm / dmz / remote-access</t>
  </si>
  <si>
    <t>10.23.35.0/24</t>
  </si>
  <si>
    <t>10.23.35.1</t>
  </si>
  <si>
    <t>F5 VIPs vaash-wdc-mbm / networkseg / mbm / dmz / web</t>
  </si>
  <si>
    <t>10.23.39.0/26</t>
  </si>
  <si>
    <t>10.23.39.1</t>
  </si>
  <si>
    <t>F5 VIPS vaash-wdc-mbm / networkseg / mbm / dmz / ftp</t>
  </si>
  <si>
    <t>10.23.39.128/26</t>
  </si>
  <si>
    <t>10.23.39.129</t>
  </si>
  <si>
    <t>F5 VIPs vaash-wdc-mbm / networkseg / mbm / dmz / api</t>
  </si>
  <si>
    <t>10.23.39.64/26</t>
  </si>
  <si>
    <t>10.23.39.65</t>
  </si>
  <si>
    <t>10.23.40.0/24</t>
  </si>
  <si>
    <t>10.23.40.1</t>
  </si>
  <si>
    <t>10.23.41.0/24</t>
  </si>
  <si>
    <t>10.23.41.1</t>
  </si>
  <si>
    <t>10.23.42.0/24</t>
  </si>
  <si>
    <t>10.23.42.1</t>
  </si>
  <si>
    <t>10.23.43.0/24</t>
  </si>
  <si>
    <t>10.23.43.1</t>
  </si>
  <si>
    <t>vaash-wdc04-mbm / appseg / mbm / egress / general</t>
  </si>
  <si>
    <t>10.23.48.0/24</t>
  </si>
  <si>
    <t>appseg / mbm / egress / general</t>
  </si>
  <si>
    <t>10.23.48.1</t>
  </si>
  <si>
    <t>10.23.64.0/24</t>
  </si>
  <si>
    <t>10.23.64.1</t>
  </si>
  <si>
    <t>vaash-wdc04-lab - appseg / mbm / mid-tier / general</t>
  </si>
  <si>
    <t>10.23.7.0/24</t>
  </si>
  <si>
    <t>10.23.7.1</t>
  </si>
  <si>
    <t>VIPs- vaash-wdc04-mbm-lab / appseg / mbm / mid-tier / general</t>
  </si>
  <si>
    <t>10.23.9.128/26</t>
  </si>
  <si>
    <t>10.23.9.129</t>
  </si>
  <si>
    <t>VIPs - azkyn-east / appseg / mbm / loadbalancer / nosnat</t>
  </si>
  <si>
    <t>10.8.176.128/26</t>
  </si>
  <si>
    <t>10.8.176.129</t>
  </si>
  <si>
    <t>VIPs - azkyn-east / appseg / mbm / backend / general</t>
  </si>
  <si>
    <t>10.8.176.192/26</t>
  </si>
  <si>
    <t>10.8.176.193</t>
  </si>
  <si>
    <t>VIPs - azkyn-east - appseg / mbm / frontend / general</t>
  </si>
  <si>
    <t>10.8.176.64/26</t>
  </si>
  <si>
    <t>10.8.176.65</t>
  </si>
  <si>
    <t>VIPs - azkyn-east-lab / appseg / mbm / frontend / general</t>
  </si>
  <si>
    <t>10.8.240.0/26</t>
  </si>
  <si>
    <t>10.8.240.1</t>
  </si>
  <si>
    <t>VIPs - azkyn-east-lab / appseg / mbm / backend / general</t>
  </si>
  <si>
    <t>10.8.240.128/26</t>
  </si>
  <si>
    <t>10.8.240.129</t>
  </si>
  <si>
    <t>VIPs - azkyn-east-lab / appseg / mbm / loadbalancer / nosnat</t>
  </si>
  <si>
    <t>10.8.240.192/26</t>
  </si>
  <si>
    <t>10.8.240.193</t>
  </si>
  <si>
    <t>VIPs - azkyn-east-lab / appseg / mbm / mid-tier / general</t>
  </si>
  <si>
    <t>10.8.240.64/26</t>
  </si>
  <si>
    <t>10.8.240.65</t>
  </si>
  <si>
    <t>10.8.241.0/26</t>
  </si>
  <si>
    <t>10.8.241.1</t>
  </si>
  <si>
    <t>VIPs - azkyn-east-lab - appseg / mbm / database / general</t>
  </si>
  <si>
    <t>10.8.241.64/26</t>
  </si>
  <si>
    <t>10.8.241.65</t>
  </si>
  <si>
    <t xml:space="preserve"> -Tab "Segmentation Map", highlights DMZ segments
 -Tab "IP Assigner", if the Company is "MBM", the source segmentation downloaded from TM will be displayed
 -Tab "IP Assigner", all possible target sites are options to select from in Target Platform field
 -Tab "Zone Lookup", added VM - DR entries 
 -Tab "Segmentation Map", updated with latest info  as of Jul 1st 2026
 -Tab "config", updated load balancer lookup up file "F5LookUP-20260701"
 -Tab "config", updated load balancer lookup up file for MBM "MBMF5LookUp-20260618.xlsm"</t>
  </si>
  <si>
    <t>v.198</t>
  </si>
  <si>
    <t>ME005S</t>
  </si>
  <si>
    <t>MBM Modifications</t>
  </si>
  <si>
    <t>ME003S</t>
  </si>
  <si>
    <t>ME004S</t>
  </si>
  <si>
    <t>T- week when this got done</t>
  </si>
  <si>
    <t>8.2 Make sure that TM is in sync with Scope and different sources of info</t>
  </si>
  <si>
    <t>PM/Arch</t>
  </si>
  <si>
    <t>New</t>
  </si>
  <si>
    <t>8.3 Generate Move Event Workbook (MEW)</t>
  </si>
  <si>
    <t>7.3 Servers have CS license</t>
  </si>
  <si>
    <t>5/21 / 05/28</t>
  </si>
  <si>
    <t>To be confirmed</t>
  </si>
  <si>
    <t>Check the technology and if they fit during cutover</t>
  </si>
  <si>
    <t>7.8 Request Server Roles to App Owners</t>
  </si>
  <si>
    <t>Required to request target IPs and assign Sgm Zones</t>
  </si>
  <si>
    <t>7.9 Request SMEs to gather AIX Artifacts and additional IPs</t>
  </si>
  <si>
    <t>Needs to be added to Runbook</t>
  </si>
  <si>
    <t>6.2 Request target IPs for AIX servers</t>
  </si>
  <si>
    <t>7.8</t>
  </si>
  <si>
    <t>Confirm VIPs active (check for certificates) and to be decomm with app owners</t>
  </si>
  <si>
    <t>5.2 Identify 3rd party/cloud (AWS/Azure)</t>
  </si>
  <si>
    <t>Check the FWRG for cloud lines and share them with NSX and Cloud teams</t>
  </si>
  <si>
    <t>Send it to VMWare team to confirm capacity</t>
  </si>
  <si>
    <t>Preserved</t>
  </si>
  <si>
    <t>4.5 Create target F5/VIP Request</t>
  </si>
  <si>
    <t>Request must be created in IT Services Connect / Confirm that certificates have been sent to F5 team and that the decomm ticket has been created</t>
  </si>
  <si>
    <t>4.6 Generate FW Rule Request using CS Report and Splunk</t>
  </si>
  <si>
    <t>Remember to include VIPs</t>
  </si>
  <si>
    <t>4.7 Request server FW Rules using CS reports</t>
  </si>
  <si>
    <t>Send MBM AWS and NSX the final form requested fron FW rules</t>
  </si>
  <si>
    <t>Follow up on completion of the request to allow the 3rd party cloud traffic</t>
  </si>
  <si>
    <t>Not Started</t>
  </si>
  <si>
    <t>V0.200</t>
  </si>
  <si>
    <t xml:space="preserve"> -Added the tab "MBM ChkLst" for the MBM project, this sheet will be shown instead of "Arch Chklst", when the selected project is "Schaumburg"</t>
  </si>
  <si>
    <t>V0.201</t>
  </si>
  <si>
    <t xml:space="preserve"> -Tab "LBSum", the proper DNS entry for the VIPs, is copied from the F5LookUP file, </t>
  </si>
  <si>
    <t>V0.202</t>
  </si>
  <si>
    <t>10.157.134.64/26</t>
  </si>
  <si>
    <t>10.157.134.65</t>
  </si>
  <si>
    <t>azkyn-ncdr01 / appseg / anthem / backend / general</t>
  </si>
  <si>
    <t>10.248.36.0/24</t>
  </si>
  <si>
    <t>azkyn-ncdr01</t>
  </si>
  <si>
    <t>10.248.36.1</t>
  </si>
  <si>
    <t>azkyn-ncdr01 / appseg / anthem / database / general</t>
  </si>
  <si>
    <t>10.248.37.0/24</t>
  </si>
  <si>
    <t>10.248.37.1</t>
  </si>
  <si>
    <t>azkyn-ncdr01 / appseg / anthem / frontend / general</t>
  </si>
  <si>
    <t>10.248.38.0/24</t>
  </si>
  <si>
    <t>10.248.38.1</t>
  </si>
  <si>
    <t>azkyn-ncdr01 / appseg / anthem / mid-tier / general</t>
  </si>
  <si>
    <t>10.248.39.0/24</t>
  </si>
  <si>
    <t>10.248.39.1</t>
  </si>
  <si>
    <t>azkyn-ncdr02 / appseg / anthem / backend / general</t>
  </si>
  <si>
    <t>10.248.40.0/24</t>
  </si>
  <si>
    <t>azkyn-ncdr02</t>
  </si>
  <si>
    <t>10.248.40.1</t>
  </si>
  <si>
    <t>azkyn-ncdr02 / appseg / anthem / database / general</t>
  </si>
  <si>
    <t>10.248.41.0/24</t>
  </si>
  <si>
    <t>10.248.41.1</t>
  </si>
  <si>
    <t>azkyn-ncdr02 / appseg / anthem / frontend / general</t>
  </si>
  <si>
    <t>10.248.42.0/24</t>
  </si>
  <si>
    <t>10.248.42.1</t>
  </si>
  <si>
    <t>azkyn-ncdr02 / appseg / anthem / mid-tier / general</t>
  </si>
  <si>
    <t>10.248.43.0/24</t>
  </si>
  <si>
    <t>10.248.43.1</t>
  </si>
  <si>
    <t>azkyn-ncdr04 / appseg / anthem / backend / general</t>
  </si>
  <si>
    <t>10.248.44.0/24</t>
  </si>
  <si>
    <t>azkyn-ncdr04</t>
  </si>
  <si>
    <t>10.248.44.1</t>
  </si>
  <si>
    <t>azkyn-ncdr04 / appseg / anthem / database / general</t>
  </si>
  <si>
    <t>10.248.45.0/24</t>
  </si>
  <si>
    <t>10.248.45.1</t>
  </si>
  <si>
    <t>azkyn-ncdr04 / appseg / anthem / frontend / general</t>
  </si>
  <si>
    <t>10.248.46.0/24</t>
  </si>
  <si>
    <t>10.248.46.1</t>
  </si>
  <si>
    <t>azkyn-ncdr04 / appseg / anthem / mid-tier / general</t>
  </si>
  <si>
    <t>10.248.47.0/24</t>
  </si>
  <si>
    <t>10.248.47.1</t>
  </si>
  <si>
    <t>azkyn-ncdr05 / appseg / anthem / backend / general</t>
  </si>
  <si>
    <t>10.248.48.0/24</t>
  </si>
  <si>
    <t>azkyn-ncdr05</t>
  </si>
  <si>
    <t>10.248.48.1</t>
  </si>
  <si>
    <t>azkyn-ncdr05 / appseg / anthem / database / general</t>
  </si>
  <si>
    <t>10.248.49.0/24</t>
  </si>
  <si>
    <t>10.248.49.1</t>
  </si>
  <si>
    <t>azkyn-ncdr05 / appseg / anthem / frontend / general</t>
  </si>
  <si>
    <t>10.248.50.0/24</t>
  </si>
  <si>
    <t>10.248.50.1</t>
  </si>
  <si>
    <t>azkyn-ncdr05 / appseg / anthem / mid-tier / general</t>
  </si>
  <si>
    <t>10.248.51.0/24</t>
  </si>
  <si>
    <t>10.248.51.1</t>
  </si>
  <si>
    <t>azkyn-nc-dreast anthem / frontend / security-activedirectory -VIPS</t>
  </si>
  <si>
    <t>10.248.66.192/26</t>
  </si>
  <si>
    <t>10.248.66.193</t>
  </si>
  <si>
    <t>VIPSs - azkyn-east-lab - appseg / mbm / mid-tier / general</t>
  </si>
  <si>
    <t>10.8.241.128/26</t>
  </si>
  <si>
    <t>10.8.241.129</t>
  </si>
  <si>
    <t>MBMF5LookUp-20260730.xlsm</t>
  </si>
  <si>
    <t>REQ/CertSSL</t>
  </si>
  <si>
    <t xml:space="preserve"> -Tab "Segmentation Map", updated with latest info  as of Aug 3rd 2026
 -Tab "config", updated load balancer lookup up file "F5LookUP-20260803"
 -Tab "Applications", columns not used were removed
 -No previous requested IP lookup for Schaumberg events
 -For MBM, the VIP SSL certificate will be included as part of the initial load.</t>
  </si>
  <si>
    <t>V0.203</t>
  </si>
  <si>
    <t xml:space="preserve"> -For MBM, when copying the SSL certificate info, more information was copy and pasted overwriting vital information… it was corrected. </t>
  </si>
  <si>
    <t>V0.204</t>
  </si>
  <si>
    <t xml:space="preserve"> -Look for DR VIPs information</t>
  </si>
  <si>
    <t>C:\Users\AlonsoAndresVillalob\OneDrive - kyndryl\General - AD&amp;AI Migration Team -  Elevance Health\09. ADAI Go-Live Cutover Runbooks\MIGRATION EVENTS - HARRISONBURG &amp; RICHMOND\MEATST\ArchPreCheck\</t>
  </si>
  <si>
    <t>MEA100</t>
  </si>
  <si>
    <t>v.205</t>
  </si>
  <si>
    <t>ilelk-drwdc04 / VIPs / appseg / caremore / epic / internal</t>
  </si>
  <si>
    <t>10.147.128.0/24</t>
  </si>
  <si>
    <t>10.147.128.1</t>
  </si>
  <si>
    <t>ilelk-drwdc04 / networkseg / caremore / backup / general</t>
  </si>
  <si>
    <t>azkyn-nc-dreast / appseg / caremore / citrix / dhcp</t>
  </si>
  <si>
    <t>ilelk-drwdc04 / networkseg / anthem / splunk / storage</t>
  </si>
  <si>
    <t>ilelk-drwdc04 / VIPs / networkseg / anthem / ise / internal</t>
  </si>
  <si>
    <t>ilelk-drwdc04 / VIPs / appseg / anthem / splunk / general</t>
  </si>
  <si>
    <t>ilelk-drwdc04/ VIPs / NetworkSeg / Anthem / DMZ / API</t>
  </si>
  <si>
    <t>ilelk-drwdc04/ VIPs / NetworkSeg / Anthem / DMZ / PCI</t>
  </si>
  <si>
    <t>ilelk-drwdc04/ VIPs / NetworkSeg / Anthem / DMZ / SBC</t>
  </si>
  <si>
    <t>ilelk-drwdc04/ VIPs / NetworkSeg / Anthem / DMZ / FTP</t>
  </si>
  <si>
    <t>ilelk-drwdc04/ VIPs / NetworkSeg / Anthem / DMZ / Web</t>
  </si>
  <si>
    <t>ilelk-drwdc04/ VIPs / anthem / dmz / remote-access</t>
  </si>
  <si>
    <t>ilelk-drwdc04 / networkseg / anthem / dmz / sbc-inside</t>
  </si>
  <si>
    <t>ilelk-drwdc04 / networkseg / anthem / dmz / sbc-ext</t>
  </si>
  <si>
    <t>ilelk-drwdc04 / networkseg / healthcore / frontend / security-activedirectory</t>
  </si>
  <si>
    <t>ilelk-drwdc04 / appseg / anthem / splunk / general</t>
  </si>
  <si>
    <t>ilelk-drwdc04 / networkseg / anthem / database / teradata</t>
  </si>
  <si>
    <t>ilelk-drwdc04-shared / networkseg / shared / ddi / internal</t>
  </si>
  <si>
    <t>ilelk-drwdc04-mbm / appseg / mbm / database / general</t>
  </si>
  <si>
    <t>ilelk-drwdc04-mbm</t>
  </si>
  <si>
    <t>ilelk-drwdc04-mbm / networkseg / mbm / backup / general</t>
  </si>
  <si>
    <t>ilelk-drwdc04 / networkseg / mbm / backend / general</t>
  </si>
  <si>
    <t>ilelk-drwdc04-mbm / networkseg / mbm / replication / backup</t>
  </si>
  <si>
    <t>ilelk-drwdc04 / appseg / mbm / frontend / general</t>
  </si>
  <si>
    <t>ilelk-drwdc04 / networkseg / mbm / replication / netapp</t>
  </si>
  <si>
    <t>ilelk-drwdc04 / appseg / mbm / mid-tier / general</t>
  </si>
  <si>
    <t>10.23.19.128/25</t>
  </si>
  <si>
    <t>10.23.19.129</t>
  </si>
  <si>
    <t>ilelk-drwdc04-mbm / networkseg / mbm / dmz / web</t>
  </si>
  <si>
    <t>ilelk-drwdc04-mbm / networkseg / mbm / dmz / api</t>
  </si>
  <si>
    <t>ilelk-drwdc04-mbm / networkseg / mbm / dmz / ftp</t>
  </si>
  <si>
    <t>ilelk-drwdc04-mbm / networkseg / mbm / dmz / remote-access</t>
  </si>
  <si>
    <t>ilelk-drwdc04-mbm / appseg / mbm / egress / general</t>
  </si>
  <si>
    <t>azkyn-nc-dreast / appseg / anthem / splunk / general</t>
  </si>
  <si>
    <t>azkyn-nc-dreast - networkseg / anthem / storage / nas</t>
  </si>
  <si>
    <t>azkyn-nc-dreast / appseg / anthem / database / cdp-copy</t>
  </si>
  <si>
    <t>azkyn-nc-dreast / appseg / anthem / security / cyberark</t>
  </si>
  <si>
    <t>azkyn-nc-dreast-native / networkseg / anthem / video / cache</t>
  </si>
  <si>
    <t>ilelk-drwdc04 / networkseg / anthem / management / datapower</t>
  </si>
  <si>
    <t>ilelk-drwdc04 / networkseg / anthem / management / facilities</t>
  </si>
  <si>
    <t>ilelk-drwdc04 / networkseg / anthem / management / server-oob</t>
  </si>
  <si>
    <t>ilelk-drwdc04 / networkseg / anthem / management / storage</t>
  </si>
  <si>
    <t>ilelk-drwdc04 / networkseg / anthem / management / telecom</t>
  </si>
  <si>
    <t>ilelk-drwdc04 / networkseg / anthem / management / vmware</t>
  </si>
  <si>
    <t>ilelk-drwdc04 / networkseg / anthem / nsx / routed-a</t>
  </si>
  <si>
    <t>ilelk-drwdc04 / networkseg / anthem / nsx / routed-b</t>
  </si>
  <si>
    <t>ilelk-drwdc04 / networkseg / anthem / nsx / vsan</t>
  </si>
  <si>
    <t>ilelk-drwdc04 / networkseg / anthem / nsx / vtep</t>
  </si>
  <si>
    <t>ilelk-drwdc04 / networkseg / anthem / nsx / vtep-edge</t>
  </si>
  <si>
    <t>ilelk-drwdc04 / networkseg / anthem / nsx / vtep-host</t>
  </si>
  <si>
    <t>ilelk-drwdc04 / networkseg / anthem / fabric /  data vrf:nd-insights</t>
  </si>
  <si>
    <t>ilelk-drwdc04 / networkseg / anthem / management / firewalls</t>
  </si>
  <si>
    <t>ilelk-drwdc04 / networkseg / anthem / vmware / vmotion</t>
  </si>
  <si>
    <t>ilelk-drwdc04 / networkseg / anthem / management / network</t>
  </si>
  <si>
    <t>ilelk-drwdc04 / networkseg / caremore / management / rubrick</t>
  </si>
  <si>
    <t>ilelk-drwdc04 / NetworkSeg / Anthem / Management / Oracle</t>
  </si>
  <si>
    <t>ilelk-drwdc04 / networkseg / caremore / replication / backup</t>
  </si>
  <si>
    <t>ilelk-drwdc04 / networkseg / anthem / management / hadoop</t>
  </si>
  <si>
    <t>ilelk-drwdc04 / networkseg / anthem / replication / vsphere</t>
  </si>
  <si>
    <t>ilelk-drwdc04 / networkseg / anthem / replication / database</t>
  </si>
  <si>
    <t>ilelk-drwdc04 / networkseg / anthem / replication / fcip_b</t>
  </si>
  <si>
    <t>ilelk-drwdc04 / networkseg / anthem / replication / mainframe_nic1</t>
  </si>
  <si>
    <t>ilelk-drwdc04 / networkseg / anthem / replication / fcip_a</t>
  </si>
  <si>
    <t>ilelk-drwdc04 / networkseg / anthem / replication / mainframe_nic2</t>
  </si>
  <si>
    <t>ilelk-drwdc04 / networkseg / anthem / replication / mainframe_nic4</t>
  </si>
  <si>
    <t>ilelk-drwdc04 / networkseg / anthem / replication / netapp</t>
  </si>
  <si>
    <t>ilelk-drwdc04 / networkseg / anthem / replication / mainframe_nic3</t>
  </si>
  <si>
    <t>ilelk-drwdc04 / networkseg / anthem / replication / backup</t>
  </si>
  <si>
    <t>ilelk-drwdc04 / networkseg / anthem / management / ise</t>
  </si>
  <si>
    <t>ilelk-drwdc04 / networkseg / anthem / management / rubrick</t>
  </si>
  <si>
    <t>ilelk-drwdc04 / networkseg / anthem / management / loadbalancer</t>
  </si>
  <si>
    <t>ilelk-drwdc04 / management / anthem / virtualization / ipstorage</t>
  </si>
  <si>
    <t>ilelk-drwdc04 / management / anthem / virtualization / hypervisor</t>
  </si>
  <si>
    <t>ilelk-drwdc04 / networkseg / anthem / management / mainframe</t>
  </si>
  <si>
    <t>ilelk-drwdc04 / networkseg / anthem / management / security</t>
  </si>
  <si>
    <t>azkyn-nc-dreast / reserved-sddc / replication / zerto</t>
  </si>
  <si>
    <t>azkyn-nc-dreast / networkseg / mbm / ddi / internal</t>
  </si>
  <si>
    <t>azkyn-nc-dreast / appseg / mbm / backend / general</t>
  </si>
  <si>
    <t>azkyn-nc-dreast / appseg / mbm / database / general</t>
  </si>
  <si>
    <t>azkyn-nc-dreast / appseg / mbm / frontend / general</t>
  </si>
  <si>
    <t>azkyn-nc-dreast / appseg / mbm / mid-tier / general</t>
  </si>
  <si>
    <t>azkyn-nc-dreast / networkseg / mbm / backup / general</t>
  </si>
  <si>
    <t>azkyn-nc-dreast / networkseg / mbm / management / facilities</t>
  </si>
  <si>
    <t>azkyn-nc-dreast / networkseg / mbm / management / firewalls</t>
  </si>
  <si>
    <t>azkyn-nc-dreast / networkseg / mbm / management / ise</t>
  </si>
  <si>
    <t>azkyn-nc-dreast / networkseg / mbm / management / loadbalancer</t>
  </si>
  <si>
    <t>azkyn-nc-dreast / networkseg / mbm / management / network</t>
  </si>
  <si>
    <t>azkyn-nc-dreast / networkseg / mbm / management / server-oob</t>
  </si>
  <si>
    <t>azkyn-nc-dreast / networkseg / mbm / management / storage</t>
  </si>
  <si>
    <t>azkyn-nc-dreast / networkseg / mbm / management / vmware</t>
  </si>
  <si>
    <t>azkyn-nc-dreast / networkseg / mbm / vmware / vmotion</t>
  </si>
  <si>
    <t>azkyn-nc-dreast / appseg / mbm / loadbalancer / nosnat</t>
  </si>
  <si>
    <t>azkyn-nc-dreast / networkseg / mbm / frontend / security-activedirectory</t>
  </si>
  <si>
    <t>VIPs - azkyn-nc-dreast - appseg / mbm / mid-tier / general</t>
  </si>
  <si>
    <t>10.9.176.0/26</t>
  </si>
  <si>
    <t>10.9.176.1</t>
  </si>
  <si>
    <t>VIPs - azkyn-nc-dreast / appseg / mbm / loadbalancer / nosnat</t>
  </si>
  <si>
    <t>10.9.176.128/26</t>
  </si>
  <si>
    <t>10.9.176.129</t>
  </si>
  <si>
    <t>VIPs - azkyn-nc-dreast / appseg / mbm / backend / general</t>
  </si>
  <si>
    <t>10.9.176.192/26</t>
  </si>
  <si>
    <t>10.9.176.193</t>
  </si>
  <si>
    <t>VIPs - azkyn-nc-dreast - appseg / mbm / frontend / general</t>
  </si>
  <si>
    <t>10.9.176.64/26</t>
  </si>
  <si>
    <t>10.9.176.65</t>
  </si>
  <si>
    <t>azkyn-nc-dreast / GBD / appseg / gbd / backend / general</t>
  </si>
  <si>
    <t>azkyn-nc-dreast / GBD / appseg / gbd / database / general</t>
  </si>
  <si>
    <t>azkyn-nc-dreast / GBD / appseg / gbd / frontend / general</t>
  </si>
  <si>
    <t>azkyn-nc-dreast / GBD / appseg / gbd / loadbalancer / nosnat</t>
  </si>
  <si>
    <t>azkyn-nc-dreast / GBD / appseg / gbd / mid-tier / general</t>
  </si>
  <si>
    <t>azkyn-nc-dreast / GBD / appseg / gbd / egress/ general</t>
  </si>
  <si>
    <t>ilelk-drwdc04 Private Layer2 Networks - Ignore IP Allocations</t>
  </si>
  <si>
    <t>V0.205</t>
  </si>
  <si>
    <t xml:space="preserve"> +1.4 Request removal of migrated VIPs</t>
  </si>
  <si>
    <t>F5LookUp-20260301.xlsm</t>
  </si>
  <si>
    <t xml:space="preserve"> -Tab "Segmentation Map", updated with latest info  as of Sep 1st 2026
 -Tab "config", updated load balancer lookup up file "F5LookUP-20260901"
 -Tab "Dependencies", Bundles for Applications not in scope is added.
 -Tab "Arch Chklst", added a new task in T+1 to request the removal of migrated VIPs
 -Tab "LBSum", the formula for the "Supported Application" column has been restored.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</si>
</sst>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dd/yy;@"/>
    <numFmt numFmtId="165" formatCode="0.0%"/>
    <numFmt numFmtId="166" formatCode="[$-F800]ddd\,\ mmm\ dd\,\ yyyy"/>
    <numFmt numFmtId="167" formatCode="[$-409]ddd\,\ mmm\ dd\,\ yyyy"/>
    <numFmt numFmtId="168" formatCode="mmm/dd/yy"/>
    <numFmt numFmtId="169" formatCode="yyyy\-mmm\-dd"/>
    <numFmt numFmtId="170" formatCode="ddd\ mmm/dd/yyyy"/>
    <numFmt numFmtId="171" formatCode="m/d/yy\ h:mm"/>
  </numFmts>
  <fonts count="9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i/>
      <sz val="12"/>
      <color rgb="FFC00000"/>
      <name val="Calibri"/>
      <family val="2"/>
      <scheme val="minor"/>
    </font>
    <font>
      <u/>
      <sz val="12"/>
      <color theme="10"/>
      <name val="Calibri"/>
      <family val="2"/>
      <scheme val="minor"/>
    </font>
    <font>
      <b/>
      <i/>
      <sz val="12"/>
      <color theme="1"/>
      <name val="Calibri"/>
      <family val="2"/>
      <scheme val="minor"/>
    </font>
    <font>
      <b/>
      <sz val="12"/>
      <color rgb="FF305496"/>
      <name val="Calibri"/>
      <family val="2"/>
      <scheme val="minor"/>
    </font>
    <font>
      <sz val="8"/>
      <name val="Calibri"/>
      <family val="2"/>
      <scheme val="minor"/>
    </font>
    <font>
      <sz val="12"/>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800000"/>
      <name val="Calibri"/>
      <family val="2"/>
      <scheme val="minor"/>
    </font>
    <font>
      <sz val="11"/>
      <color rgb="FF800000"/>
      <name val="Calibri"/>
      <family val="2"/>
      <scheme val="minor"/>
    </font>
    <font>
      <b/>
      <sz val="16"/>
      <color rgb="FF008080"/>
      <name val="Calibri"/>
      <family val="2"/>
      <scheme val="minor"/>
    </font>
    <font>
      <sz val="10"/>
      <name val="Verdana"/>
      <family val="2"/>
    </font>
    <font>
      <b/>
      <sz val="10"/>
      <name val="Calibri"/>
      <family val="2"/>
      <scheme val="minor"/>
    </font>
    <font>
      <b/>
      <sz val="11"/>
      <color rgb="FF990000"/>
      <name val="Calibri"/>
      <family val="2"/>
      <scheme val="minor"/>
    </font>
    <font>
      <sz val="11"/>
      <color rgb="FF990000"/>
      <name val="Calibri"/>
      <family val="2"/>
      <scheme val="minor"/>
    </font>
    <font>
      <b/>
      <i/>
      <sz val="11"/>
      <color rgb="FF990000"/>
      <name val="Calibri"/>
      <family val="2"/>
      <scheme val="minor"/>
    </font>
    <font>
      <sz val="10"/>
      <color theme="1"/>
      <name val="Calibri"/>
      <family val="2"/>
      <scheme val="minor"/>
    </font>
    <font>
      <sz val="10"/>
      <name val="Calibri"/>
      <family val="2"/>
      <scheme val="minor"/>
    </font>
    <font>
      <sz val="10"/>
      <color rgb="FFFF0066"/>
      <name val="Calibri"/>
      <family val="2"/>
      <scheme val="minor"/>
    </font>
    <font>
      <sz val="10"/>
      <color rgb="FF800000"/>
      <name val="Calibri"/>
      <family val="2"/>
      <scheme val="minor"/>
    </font>
    <font>
      <b/>
      <sz val="10"/>
      <color rgb="FF800000"/>
      <name val="Calibri"/>
      <family val="2"/>
      <scheme val="minor"/>
    </font>
    <font>
      <b/>
      <sz val="12"/>
      <color theme="0"/>
      <name val="Calibri"/>
      <family val="2"/>
      <scheme val="minor"/>
    </font>
    <font>
      <sz val="10"/>
      <color theme="0"/>
      <name val="Verdana"/>
      <family val="2"/>
    </font>
    <font>
      <sz val="12"/>
      <name val="Calibri"/>
      <family val="2"/>
      <scheme val="minor"/>
    </font>
    <font>
      <sz val="11"/>
      <color theme="0"/>
      <name val="Calibri"/>
      <family val="2"/>
      <scheme val="minor"/>
    </font>
    <font>
      <sz val="10"/>
      <color rgb="FF7030A0"/>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u/>
      <sz val="11"/>
      <color theme="10"/>
      <name val="Calibri"/>
      <family val="2"/>
      <scheme val="minor"/>
    </font>
    <font>
      <sz val="11"/>
      <color rgb="FF000000"/>
      <name val="Calibri"/>
      <family val="2"/>
    </font>
    <font>
      <sz val="12"/>
      <color rgb="FFC00000"/>
      <name val="Calibri"/>
      <family val="2"/>
      <scheme val="minor"/>
    </font>
    <font>
      <sz val="11"/>
      <color rgb="FFFF00FF"/>
      <name val="Calibri"/>
      <family val="2"/>
      <scheme val="minor"/>
    </font>
    <font>
      <b/>
      <sz val="15"/>
      <color theme="3"/>
      <name val="Calibri"/>
      <family val="2"/>
      <scheme val="minor"/>
    </font>
    <font>
      <b/>
      <sz val="11"/>
      <color theme="3"/>
      <name val="Calibri"/>
      <family val="2"/>
      <scheme val="minor"/>
    </font>
    <font>
      <b/>
      <sz val="13"/>
      <color rgb="FF44546A"/>
      <name val="Calibri"/>
      <family val="2"/>
      <scheme val="minor"/>
    </font>
    <font>
      <b/>
      <sz val="11"/>
      <color rgb="FF44546A"/>
      <name val="Calibri"/>
      <family val="2"/>
      <scheme val="minor"/>
    </font>
    <font>
      <sz val="12"/>
      <color rgb="FF800000"/>
      <name val="Calibri"/>
      <family val="2"/>
      <scheme val="minor"/>
    </font>
    <font>
      <b/>
      <sz val="12"/>
      <color rgb="FF990000"/>
      <name val="Calibri"/>
      <family val="2"/>
      <scheme val="minor"/>
    </font>
    <font>
      <sz val="12"/>
      <color rgb="FFFF0000"/>
      <name val="Calibri"/>
      <family val="2"/>
      <scheme val="minor"/>
    </font>
    <font>
      <sz val="12"/>
      <color rgb="FF963634"/>
      <name val="Calibri"/>
      <family val="2"/>
      <scheme val="minor"/>
    </font>
    <font>
      <b/>
      <sz val="10"/>
      <color theme="0"/>
      <name val="Calibri"/>
      <family val="2"/>
      <scheme val="minor"/>
    </font>
    <font>
      <sz val="9"/>
      <name val="Verdana"/>
      <family val="2"/>
    </font>
    <font>
      <b/>
      <sz val="10"/>
      <color theme="1"/>
      <name val="Calibri"/>
      <family val="2"/>
      <scheme val="minor"/>
    </font>
    <font>
      <sz val="9"/>
      <color theme="1"/>
      <name val="Calibri"/>
      <family val="2"/>
      <scheme val="minor"/>
    </font>
    <font>
      <sz val="12"/>
      <color rgb="FFFF0066"/>
      <name val="Calibri"/>
      <family val="2"/>
      <scheme val="minor"/>
    </font>
    <font>
      <b/>
      <sz val="11"/>
      <name val="Calibri"/>
      <family val="2"/>
      <scheme val="minor"/>
    </font>
    <font>
      <b/>
      <sz val="9"/>
      <color theme="9" tint="-0.499984740745262"/>
      <name val="Calibri"/>
      <family val="2"/>
      <scheme val="minor"/>
    </font>
    <font>
      <b/>
      <sz val="12"/>
      <name val="Calibri"/>
      <family val="2"/>
      <scheme val="minor"/>
    </font>
    <font>
      <sz val="12"/>
      <color theme="9" tint="-0.499984740745262"/>
      <name val="Calibri"/>
      <family val="2"/>
      <scheme val="minor"/>
    </font>
    <font>
      <sz val="10"/>
      <color theme="9" tint="-0.499984740745262"/>
      <name val="Verdana"/>
      <family val="2"/>
    </font>
    <font>
      <sz val="9"/>
      <color indexed="81"/>
      <name val="Tahoma"/>
      <family val="2"/>
    </font>
    <font>
      <b/>
      <sz val="9"/>
      <color indexed="81"/>
      <name val="Tahoma"/>
      <family val="2"/>
    </font>
    <font>
      <b/>
      <sz val="11"/>
      <color rgb="FF000000"/>
      <name val="Calibri"/>
      <family val="2"/>
    </font>
    <font>
      <sz val="11"/>
      <color rgb="FFFF0000"/>
      <name val="Calibri"/>
      <family val="2"/>
      <scheme val="minor"/>
    </font>
    <font>
      <sz val="12"/>
      <color rgb="FFFFFF00"/>
      <name val="Calibri"/>
      <family val="2"/>
      <scheme val="minor"/>
    </font>
    <font>
      <b/>
      <sz val="12"/>
      <color rgb="FFFF0000"/>
      <name val="Calibri"/>
      <family val="2"/>
      <scheme val="minor"/>
    </font>
    <font>
      <sz val="11"/>
      <color rgb="FFCCFFCC"/>
      <name val="Calibri"/>
      <family val="2"/>
      <scheme val="minor"/>
    </font>
    <font>
      <sz val="11"/>
      <color rgb="FFFFFF00"/>
      <name val="Calibri"/>
      <family val="2"/>
      <scheme val="minor"/>
    </font>
    <font>
      <sz val="12"/>
      <color rgb="FFA50021"/>
      <name val="Calibri"/>
      <family val="2"/>
      <scheme val="minor"/>
    </font>
    <font>
      <sz val="12"/>
      <color rgb="FF008080"/>
      <name val="Calibri"/>
      <family val="2"/>
      <scheme val="minor"/>
    </font>
    <font>
      <sz val="12"/>
      <color rgb="FF7030A0"/>
      <name val="Calibri"/>
      <family val="2"/>
      <scheme val="minor"/>
    </font>
    <font>
      <b/>
      <sz val="12"/>
      <color theme="5" tint="-0.249977111117893"/>
      <name val="Calibri"/>
      <family val="2"/>
      <scheme val="minor"/>
    </font>
    <font>
      <b/>
      <sz val="11"/>
      <color theme="7" tint="-0.499984740745262"/>
      <name val="Calibri"/>
      <family val="2"/>
      <scheme val="minor"/>
    </font>
    <font>
      <b/>
      <sz val="10"/>
      <color theme="4" tint="-0.249977111117893"/>
      <name val="Calibri"/>
      <family val="2"/>
      <scheme val="minor"/>
    </font>
    <font>
      <sz val="12"/>
      <color theme="1"/>
      <name val="Aptos"/>
      <family val="2"/>
    </font>
    <font>
      <b/>
      <sz val="12"/>
      <color rgb="FFFFFF00"/>
      <name val="Calibri"/>
      <family val="2"/>
      <scheme val="minor"/>
    </font>
    <font>
      <b/>
      <sz val="11"/>
      <color theme="4" tint="-0.499984740745262"/>
      <name val="Calibri"/>
      <family val="2"/>
      <scheme val="minor"/>
    </font>
    <font>
      <sz val="12"/>
      <color theme="4" tint="-0.499984740745262"/>
      <name val="Calibri"/>
      <family val="2"/>
      <scheme val="minor"/>
    </font>
    <font>
      <b/>
      <sz val="11"/>
      <color theme="1" tint="4.9989318521683403E-2"/>
      <name val="Calibri"/>
      <family val="2"/>
      <scheme val="minor"/>
    </font>
    <font>
      <b/>
      <sz val="12"/>
      <color rgb="FF000000"/>
      <name val="Calibri"/>
      <family val="2"/>
    </font>
    <font>
      <sz val="12"/>
      <color rgb="FF000000"/>
      <name val="Calibri"/>
      <family val="2"/>
    </font>
    <font>
      <strike/>
      <sz val="11"/>
      <color theme="1"/>
      <name val="Calibri"/>
      <family val="2"/>
      <scheme val="minor"/>
    </font>
    <font>
      <b/>
      <i/>
      <sz val="10"/>
      <color theme="1"/>
      <name val="Calibri"/>
      <family val="2"/>
      <scheme val="minor"/>
    </font>
    <font>
      <sz val="12"/>
      <color rgb="FF000000"/>
      <name val="Calibri"/>
      <family val="2"/>
      <scheme val="minor"/>
    </font>
  </fonts>
  <fills count="34">
    <fill>
      <patternFill patternType="none"/>
    </fill>
    <fill>
      <patternFill patternType="gray125"/>
    </fill>
    <fill>
      <patternFill patternType="solid">
        <fgColor theme="9"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008080"/>
        <bgColor indexed="64"/>
      </patternFill>
    </fill>
    <fill>
      <patternFill patternType="solid">
        <fgColor theme="4" tint="0.59999389629810485"/>
        <bgColor indexed="64"/>
      </patternFill>
    </fill>
    <fill>
      <patternFill patternType="solid">
        <fgColor indexed="2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theme="2" tint="-9.9978637043366805E-2"/>
        <bgColor indexed="64"/>
      </patternFill>
    </fill>
    <fill>
      <patternFill patternType="solid">
        <fgColor rgb="FFFFCC99"/>
      </patternFill>
    </fill>
    <fill>
      <patternFill patternType="solid">
        <fgColor rgb="FFF2F2F2"/>
      </patternFill>
    </fill>
    <fill>
      <patternFill patternType="solid">
        <fgColor theme="8"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7030A0"/>
        <bgColor indexed="64"/>
      </patternFill>
    </fill>
    <fill>
      <patternFill patternType="solid">
        <fgColor rgb="FFCCFFCC"/>
        <bgColor indexed="64"/>
      </patternFill>
    </fill>
    <fill>
      <patternFill patternType="solid">
        <fgColor rgb="FF660066"/>
        <bgColor indexed="64"/>
      </patternFill>
    </fill>
    <fill>
      <patternFill patternType="solid">
        <fgColor rgb="FFFDE9D9"/>
        <bgColor indexed="64"/>
      </patternFill>
    </fill>
    <fill>
      <patternFill patternType="solid">
        <fgColor rgb="FFF4B084"/>
        <bgColor indexed="64"/>
      </patternFill>
    </fill>
    <fill>
      <patternFill patternType="solid">
        <fgColor rgb="FFFFCCFF"/>
        <bgColor indexed="64"/>
      </patternFill>
    </fill>
    <fill>
      <patternFill patternType="solid">
        <fgColor rgb="FFF2F2F2"/>
        <bgColor indexed="64"/>
      </patternFill>
    </fill>
    <fill>
      <patternFill patternType="solid">
        <fgColor rgb="FFFF99FF"/>
        <bgColor indexed="64"/>
      </patternFill>
    </fill>
    <fill>
      <patternFill patternType="solid">
        <fgColor theme="7" tint="0.79998168889431442"/>
        <bgColor indexed="64"/>
      </patternFill>
    </fill>
    <fill>
      <patternFill patternType="solid">
        <fgColor rgb="FF4472C4"/>
        <bgColor indexed="64"/>
      </patternFill>
    </fill>
    <fill>
      <patternFill patternType="solid">
        <fgColor indexed="1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6" tint="0.39997558519241921"/>
      </top>
      <bottom style="thin">
        <color theme="6" tint="0.39997558519241921"/>
      </bottom>
      <diagonal/>
    </border>
    <border>
      <left/>
      <right/>
      <top/>
      <bottom style="thick">
        <color theme="4"/>
      </bottom>
      <diagonal/>
    </border>
    <border>
      <left/>
      <right/>
      <top style="double">
        <color rgb="FF4472C4"/>
      </top>
      <bottom style="double">
        <color rgb="FF4472C4"/>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right/>
      <top style="thin">
        <color indexed="64"/>
      </top>
      <bottom style="thin">
        <color indexed="64"/>
      </bottom>
      <diagonal/>
    </border>
    <border>
      <left/>
      <right/>
      <top style="thin">
        <color theme="4" tint="0.39997558519241921"/>
      </top>
      <bottom style="thin">
        <color theme="4" tint="0.39997558519241921"/>
      </bottom>
      <diagonal/>
    </border>
  </borders>
  <cellStyleXfs count="30">
    <xf numFmtId="0" fontId="0" fillId="0" borderId="0"/>
    <xf numFmtId="0" fontId="17" fillId="0" borderId="0" applyNumberFormat="0" applyFill="0" applyBorder="0" applyAlignment="0" applyProtection="0"/>
    <xf numFmtId="0" fontId="21" fillId="0" borderId="0"/>
    <xf numFmtId="0" fontId="14" fillId="0" borderId="0"/>
    <xf numFmtId="0" fontId="28" fillId="0" borderId="0"/>
    <xf numFmtId="0" fontId="28" fillId="0" borderId="0"/>
    <xf numFmtId="0" fontId="13" fillId="0" borderId="0"/>
    <xf numFmtId="0" fontId="43" fillId="0" borderId="10" applyNumberFormat="0" applyFill="0" applyAlignment="0" applyProtection="0"/>
    <xf numFmtId="0" fontId="44" fillId="17" borderId="11" applyNumberFormat="0" applyAlignment="0" applyProtection="0"/>
    <xf numFmtId="0" fontId="45" fillId="18" borderId="12" applyNumberFormat="0" applyAlignment="0" applyProtection="0"/>
    <xf numFmtId="0" fontId="12" fillId="0" borderId="0"/>
    <xf numFmtId="0" fontId="46" fillId="0" borderId="0" applyNumberFormat="0" applyFill="0" applyBorder="0" applyAlignment="0" applyProtection="0"/>
    <xf numFmtId="0" fontId="11" fillId="0" borderId="0"/>
    <xf numFmtId="0" fontId="10" fillId="0" borderId="0"/>
    <xf numFmtId="0" fontId="50" fillId="0" borderId="14" applyNumberFormat="0" applyFill="0" applyAlignment="0" applyProtection="0"/>
    <xf numFmtId="0" fontId="9" fillId="0" borderId="0"/>
    <xf numFmtId="9" fontId="21" fillId="0" borderId="0" applyFont="0" applyFill="0" applyBorder="0" applyAlignment="0" applyProtection="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cellStyleXfs>
  <cellXfs count="430">
    <xf numFmtId="0" fontId="0" fillId="0" borderId="0" xfId="0"/>
    <xf numFmtId="0" fontId="15" fillId="0" borderId="0" xfId="0" applyFont="1"/>
    <xf numFmtId="1" fontId="0" fillId="0" borderId="0" xfId="0" applyNumberFormat="1"/>
    <xf numFmtId="15" fontId="17" fillId="0" borderId="0" xfId="1" applyNumberFormat="1"/>
    <xf numFmtId="0" fontId="18" fillId="0" borderId="0" xfId="0" applyFont="1"/>
    <xf numFmtId="0" fontId="19" fillId="0" borderId="0" xfId="0" applyFont="1"/>
    <xf numFmtId="0" fontId="0" fillId="2" borderId="0" xfId="0" applyFill="1"/>
    <xf numFmtId="0" fontId="0" fillId="0" borderId="0" xfId="0" applyAlignment="1">
      <alignment wrapText="1"/>
    </xf>
    <xf numFmtId="0" fontId="23" fillId="0" borderId="0" xfId="2" applyFont="1"/>
    <xf numFmtId="0" fontId="21" fillId="0" borderId="0" xfId="2"/>
    <xf numFmtId="0" fontId="15" fillId="3" borderId="0" xfId="2" applyFont="1" applyFill="1"/>
    <xf numFmtId="0" fontId="15" fillId="4" borderId="0" xfId="2" applyFont="1" applyFill="1"/>
    <xf numFmtId="0" fontId="21" fillId="5" borderId="0" xfId="2" applyFill="1"/>
    <xf numFmtId="0" fontId="25" fillId="0" borderId="1" xfId="3" applyFont="1" applyBorder="1" applyAlignment="1">
      <alignment horizontal="center" vertical="center"/>
    </xf>
    <xf numFmtId="0" fontId="25" fillId="0" borderId="1" xfId="3" applyFont="1" applyBorder="1" applyAlignment="1">
      <alignment horizontal="left" vertical="top" wrapText="1"/>
    </xf>
    <xf numFmtId="0" fontId="24" fillId="0" borderId="1" xfId="3" applyFont="1" applyBorder="1" applyAlignment="1">
      <alignment horizontal="center" vertical="center"/>
    </xf>
    <xf numFmtId="0" fontId="26" fillId="0" borderId="1" xfId="3" applyFont="1" applyBorder="1" applyAlignment="1">
      <alignment horizontal="left" vertical="top" wrapText="1"/>
    </xf>
    <xf numFmtId="0" fontId="24" fillId="9" borderId="1" xfId="3" applyFont="1" applyFill="1" applyBorder="1" applyAlignment="1">
      <alignment horizontal="center" vertical="center"/>
    </xf>
    <xf numFmtId="0" fontId="24" fillId="9" borderId="1" xfId="3" applyFont="1" applyFill="1" applyBorder="1" applyAlignment="1">
      <alignment horizontal="left" vertical="top" wrapText="1"/>
    </xf>
    <xf numFmtId="0" fontId="25" fillId="9" borderId="1" xfId="3" applyFont="1" applyFill="1" applyBorder="1" applyAlignment="1">
      <alignment horizontal="center" vertical="center"/>
    </xf>
    <xf numFmtId="0" fontId="25" fillId="9" borderId="1" xfId="3" applyFont="1" applyFill="1" applyBorder="1" applyAlignment="1">
      <alignment horizontal="left" vertical="top" wrapText="1"/>
    </xf>
    <xf numFmtId="0" fontId="24" fillId="10" borderId="1" xfId="3" applyFont="1" applyFill="1" applyBorder="1" applyAlignment="1">
      <alignment horizontal="center" vertical="center"/>
    </xf>
    <xf numFmtId="0" fontId="24" fillId="10" borderId="1" xfId="3" applyFont="1" applyFill="1" applyBorder="1" applyAlignment="1">
      <alignment horizontal="left" vertical="top" wrapText="1"/>
    </xf>
    <xf numFmtId="0" fontId="24" fillId="10" borderId="1" xfId="3" applyFont="1" applyFill="1" applyBorder="1" applyAlignment="1">
      <alignment horizontal="center" vertical="center" wrapText="1"/>
    </xf>
    <xf numFmtId="0" fontId="14" fillId="0" borderId="0" xfId="3" applyAlignment="1">
      <alignment horizontal="left" vertical="top"/>
    </xf>
    <xf numFmtId="0" fontId="27" fillId="0" borderId="0" xfId="3" applyFont="1" applyAlignment="1">
      <alignment horizontal="center" vertical="top"/>
    </xf>
    <xf numFmtId="0" fontId="14" fillId="0" borderId="0" xfId="3" applyAlignment="1">
      <alignment horizontal="left" vertical="top" wrapText="1"/>
    </xf>
    <xf numFmtId="0" fontId="14" fillId="0" borderId="0" xfId="3"/>
    <xf numFmtId="0" fontId="23" fillId="0" borderId="0" xfId="3" applyFont="1" applyAlignment="1">
      <alignment horizontal="right" vertical="top"/>
    </xf>
    <xf numFmtId="0" fontId="23" fillId="7" borderId="2" xfId="3" applyFont="1" applyFill="1" applyBorder="1" applyAlignment="1">
      <alignment horizontal="center" vertical="top" wrapText="1"/>
    </xf>
    <xf numFmtId="0" fontId="22" fillId="11" borderId="0" xfId="3" applyFont="1" applyFill="1" applyAlignment="1">
      <alignment horizontal="left" vertical="center"/>
    </xf>
    <xf numFmtId="0" fontId="22" fillId="11" borderId="0" xfId="3" applyFont="1" applyFill="1" applyAlignment="1">
      <alignment horizontal="left" vertical="top"/>
    </xf>
    <xf numFmtId="0" fontId="22" fillId="11" borderId="0" xfId="3" applyFont="1" applyFill="1" applyAlignment="1">
      <alignment horizontal="left" vertical="top" wrapText="1"/>
    </xf>
    <xf numFmtId="0" fontId="25" fillId="0" borderId="0" xfId="3" applyFont="1"/>
    <xf numFmtId="0" fontId="30" fillId="10" borderId="0" xfId="3" applyFont="1" applyFill="1" applyAlignment="1">
      <alignment horizontal="left" vertical="top"/>
    </xf>
    <xf numFmtId="0" fontId="30" fillId="10" borderId="0" xfId="3" applyFont="1" applyFill="1" applyAlignment="1">
      <alignment horizontal="left" vertical="top" wrapText="1"/>
    </xf>
    <xf numFmtId="0" fontId="30" fillId="10" borderId="0" xfId="3" applyFont="1" applyFill="1" applyAlignment="1">
      <alignment vertical="top"/>
    </xf>
    <xf numFmtId="49" fontId="30" fillId="10" borderId="0" xfId="3" applyNumberFormat="1" applyFont="1" applyFill="1" applyAlignment="1">
      <alignment horizontal="left" vertical="top"/>
    </xf>
    <xf numFmtId="0" fontId="31" fillId="10" borderId="0" xfId="3" applyFont="1" applyFill="1" applyAlignment="1">
      <alignment vertical="top"/>
    </xf>
    <xf numFmtId="0" fontId="32" fillId="10" borderId="0" xfId="3" applyFont="1" applyFill="1" applyAlignment="1">
      <alignment horizontal="left" vertical="top"/>
    </xf>
    <xf numFmtId="0" fontId="23" fillId="0" borderId="0" xfId="3" applyFont="1"/>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33" fillId="0" borderId="7" xfId="0" applyFont="1" applyBorder="1" applyAlignment="1">
      <alignment horizontal="center"/>
    </xf>
    <xf numFmtId="0" fontId="33" fillId="0" borderId="8" xfId="0" applyFont="1" applyBorder="1"/>
    <xf numFmtId="0" fontId="33" fillId="0" borderId="9" xfId="0" applyFont="1" applyBorder="1"/>
    <xf numFmtId="0" fontId="29" fillId="12" borderId="6" xfId="0" applyFont="1" applyFill="1" applyBorder="1" applyAlignment="1">
      <alignment horizontal="center" vertical="center"/>
    </xf>
    <xf numFmtId="0" fontId="34" fillId="7" borderId="9" xfId="0" applyFont="1" applyFill="1" applyBorder="1" applyAlignment="1">
      <alignment horizontal="left" vertical="center"/>
    </xf>
    <xf numFmtId="0" fontId="35" fillId="7" borderId="9" xfId="0" applyFont="1" applyFill="1" applyBorder="1" applyAlignment="1">
      <alignment horizontal="left" vertical="center"/>
    </xf>
    <xf numFmtId="0" fontId="29" fillId="7" borderId="9" xfId="0" applyFont="1" applyFill="1" applyBorder="1" applyAlignment="1">
      <alignment horizontal="left" vertical="center"/>
    </xf>
    <xf numFmtId="0" fontId="36" fillId="8" borderId="9" xfId="0" applyFont="1" applyFill="1" applyBorder="1" applyAlignment="1">
      <alignment horizontal="left" vertical="center"/>
    </xf>
    <xf numFmtId="0" fontId="37" fillId="8" borderId="9" xfId="0" applyFont="1" applyFill="1" applyBorder="1" applyAlignment="1">
      <alignment horizontal="left" vertical="center"/>
    </xf>
    <xf numFmtId="0" fontId="29" fillId="12" borderId="9" xfId="0" applyFont="1" applyFill="1" applyBorder="1" applyAlignment="1">
      <alignment horizontal="left" vertical="center"/>
    </xf>
    <xf numFmtId="0" fontId="37" fillId="2" borderId="9" xfId="0" applyFont="1" applyFill="1" applyBorder="1" applyAlignment="1">
      <alignment horizontal="left" vertical="center"/>
    </xf>
    <xf numFmtId="0" fontId="28" fillId="13" borderId="0" xfId="4" applyFill="1"/>
    <xf numFmtId="0" fontId="28" fillId="0" borderId="0" xfId="4"/>
    <xf numFmtId="1" fontId="28" fillId="0" borderId="0" xfId="4" applyNumberFormat="1"/>
    <xf numFmtId="0" fontId="28" fillId="0" borderId="0" xfId="4" applyAlignment="1">
      <alignment wrapText="1"/>
    </xf>
    <xf numFmtId="0" fontId="0" fillId="14" borderId="0" xfId="0" applyFill="1" applyAlignment="1">
      <alignment wrapText="1"/>
    </xf>
    <xf numFmtId="0" fontId="13" fillId="0" borderId="0" xfId="6"/>
    <xf numFmtId="0" fontId="38" fillId="2" borderId="0" xfId="6" applyFont="1" applyFill="1"/>
    <xf numFmtId="0" fontId="37" fillId="10" borderId="9" xfId="0" applyFont="1" applyFill="1" applyBorder="1" applyAlignment="1">
      <alignment horizontal="left" vertical="center"/>
    </xf>
    <xf numFmtId="0" fontId="21" fillId="0" borderId="0" xfId="6" applyFont="1"/>
    <xf numFmtId="0" fontId="29" fillId="12" borderId="6" xfId="0" applyFont="1" applyFill="1" applyBorder="1" applyAlignment="1">
      <alignment horizontal="left" vertical="center"/>
    </xf>
    <xf numFmtId="0" fontId="33" fillId="0" borderId="0" xfId="0" applyFont="1" applyAlignment="1">
      <alignment horizontal="left"/>
    </xf>
    <xf numFmtId="0" fontId="39" fillId="0" borderId="0" xfId="4" applyFont="1" applyAlignment="1">
      <alignment vertical="top"/>
    </xf>
    <xf numFmtId="0" fontId="32" fillId="10" borderId="0" xfId="3" applyFont="1" applyFill="1"/>
    <xf numFmtId="0" fontId="38" fillId="0" borderId="0" xfId="6" applyFont="1"/>
    <xf numFmtId="0" fontId="0" fillId="0" borderId="0" xfId="0" applyAlignment="1">
      <alignment horizontal="center"/>
    </xf>
    <xf numFmtId="0" fontId="0" fillId="0" borderId="0" xfId="0" applyAlignment="1">
      <alignment horizontal="left"/>
    </xf>
    <xf numFmtId="0" fontId="41" fillId="15" borderId="0" xfId="0" applyFont="1" applyFill="1" applyAlignment="1">
      <alignment vertical="top"/>
    </xf>
    <xf numFmtId="0" fontId="41" fillId="15" borderId="0" xfId="0" applyFont="1" applyFill="1" applyAlignment="1">
      <alignment vertical="top" wrapText="1"/>
    </xf>
    <xf numFmtId="0" fontId="42" fillId="7" borderId="9" xfId="0" applyFont="1" applyFill="1" applyBorder="1" applyAlignment="1">
      <alignment horizontal="left" vertical="center"/>
    </xf>
    <xf numFmtId="0" fontId="23" fillId="0" borderId="0" xfId="10" applyFont="1" applyAlignment="1">
      <alignment vertical="center"/>
    </xf>
    <xf numFmtId="0" fontId="12" fillId="0" borderId="0" xfId="10" applyAlignment="1">
      <alignment vertical="center"/>
    </xf>
    <xf numFmtId="0" fontId="45" fillId="18" borderId="12" xfId="9"/>
    <xf numFmtId="0" fontId="44" fillId="17" borderId="11" xfId="8"/>
    <xf numFmtId="0" fontId="34" fillId="12" borderId="6" xfId="0" applyFont="1" applyFill="1" applyBorder="1" applyAlignment="1">
      <alignment horizontal="center" vertical="center"/>
    </xf>
    <xf numFmtId="0" fontId="33" fillId="12" borderId="6" xfId="0" applyFont="1" applyFill="1" applyBorder="1" applyAlignment="1">
      <alignment horizontal="center" vertical="center"/>
    </xf>
    <xf numFmtId="0" fontId="34" fillId="7" borderId="9" xfId="0" applyFont="1" applyFill="1" applyBorder="1" applyAlignment="1">
      <alignment horizontal="center" vertical="center"/>
    </xf>
    <xf numFmtId="0" fontId="33" fillId="7" borderId="9" xfId="0" applyFont="1" applyFill="1" applyBorder="1" applyAlignment="1">
      <alignment horizontal="center" vertical="center"/>
    </xf>
    <xf numFmtId="0" fontId="35" fillId="7" borderId="9" xfId="0" applyFont="1" applyFill="1" applyBorder="1" applyAlignment="1">
      <alignment horizontal="center" vertical="center"/>
    </xf>
    <xf numFmtId="0" fontId="29" fillId="7" borderId="9" xfId="0" applyFont="1" applyFill="1" applyBorder="1" applyAlignment="1">
      <alignment horizontal="center" vertical="center"/>
    </xf>
    <xf numFmtId="0" fontId="36" fillId="8" borderId="9" xfId="0" applyFont="1" applyFill="1" applyBorder="1" applyAlignment="1">
      <alignment horizontal="center" vertical="center"/>
    </xf>
    <xf numFmtId="0" fontId="37" fillId="8" borderId="9" xfId="0" applyFont="1" applyFill="1" applyBorder="1" applyAlignment="1">
      <alignment horizontal="center" vertical="center"/>
    </xf>
    <xf numFmtId="0" fontId="33" fillId="6" borderId="1" xfId="0" applyFont="1" applyFill="1" applyBorder="1" applyAlignment="1">
      <alignment horizontal="center" vertical="center"/>
    </xf>
    <xf numFmtId="0" fontId="29" fillId="12" borderId="9" xfId="0" applyFont="1" applyFill="1" applyBorder="1" applyAlignment="1">
      <alignment horizontal="center" vertical="center"/>
    </xf>
    <xf numFmtId="0" fontId="37" fillId="10" borderId="9" xfId="0" applyFont="1" applyFill="1" applyBorder="1" applyAlignment="1">
      <alignment horizontal="center" vertical="center"/>
    </xf>
    <xf numFmtId="0" fontId="37" fillId="2" borderId="9" xfId="0" applyFont="1" applyFill="1" applyBorder="1" applyAlignment="1">
      <alignment horizontal="center" vertical="center"/>
    </xf>
    <xf numFmtId="0" fontId="0" fillId="0" borderId="0" xfId="0" applyAlignment="1">
      <alignment horizontal="right"/>
    </xf>
    <xf numFmtId="0" fontId="11" fillId="0" borderId="0" xfId="12"/>
    <xf numFmtId="0" fontId="46" fillId="0" borderId="0" xfId="11"/>
    <xf numFmtId="22" fontId="11" fillId="0" borderId="0" xfId="12" applyNumberFormat="1"/>
    <xf numFmtId="3" fontId="0" fillId="0" borderId="0" xfId="0" applyNumberFormat="1"/>
    <xf numFmtId="0" fontId="10" fillId="19" borderId="0" xfId="13" applyFill="1"/>
    <xf numFmtId="0" fontId="10" fillId="0" borderId="0" xfId="13"/>
    <xf numFmtId="0" fontId="33" fillId="0" borderId="0" xfId="0" applyFont="1"/>
    <xf numFmtId="49" fontId="24" fillId="10" borderId="1" xfId="3" applyNumberFormat="1" applyFont="1" applyFill="1" applyBorder="1" applyAlignment="1">
      <alignment horizontal="center" vertical="center"/>
    </xf>
    <xf numFmtId="49" fontId="24" fillId="10" borderId="1" xfId="3" applyNumberFormat="1" applyFont="1" applyFill="1" applyBorder="1" applyAlignment="1">
      <alignment horizontal="center" vertical="center" wrapText="1"/>
    </xf>
    <xf numFmtId="0" fontId="30" fillId="10" borderId="0" xfId="3" applyFont="1" applyFill="1"/>
    <xf numFmtId="0" fontId="43" fillId="9" borderId="15" xfId="7" applyFill="1" applyBorder="1" applyAlignment="1">
      <alignment wrapText="1"/>
    </xf>
    <xf numFmtId="0" fontId="43" fillId="16" borderId="15" xfId="7" applyFill="1" applyBorder="1" applyAlignment="1">
      <alignment wrapText="1"/>
    </xf>
    <xf numFmtId="0" fontId="51" fillId="9" borderId="15" xfId="7" applyFont="1" applyFill="1" applyBorder="1" applyAlignment="1">
      <alignment wrapText="1"/>
    </xf>
    <xf numFmtId="0" fontId="43" fillId="20" borderId="15" xfId="14" applyFont="1" applyFill="1" applyBorder="1" applyAlignment="1">
      <alignment horizontal="center" wrapText="1"/>
    </xf>
    <xf numFmtId="0" fontId="51" fillId="20" borderId="15" xfId="14" applyFont="1" applyFill="1" applyBorder="1" applyAlignment="1">
      <alignment horizontal="center" wrapText="1"/>
    </xf>
    <xf numFmtId="0" fontId="52" fillId="9" borderId="15" xfId="7" applyFont="1" applyFill="1" applyBorder="1" applyAlignment="1">
      <alignment wrapText="1"/>
    </xf>
    <xf numFmtId="0" fontId="53" fillId="9" borderId="15" xfId="7" applyFont="1" applyFill="1" applyBorder="1" applyAlignment="1">
      <alignment wrapText="1"/>
    </xf>
    <xf numFmtId="0" fontId="55" fillId="21" borderId="13" xfId="0" applyFont="1" applyFill="1" applyBorder="1"/>
    <xf numFmtId="0" fontId="30" fillId="21" borderId="0" xfId="3" applyFont="1" applyFill="1"/>
    <xf numFmtId="164" fontId="25" fillId="0" borderId="1" xfId="3" applyNumberFormat="1" applyFont="1" applyBorder="1" applyAlignment="1">
      <alignment horizontal="center" vertical="center" wrapText="1"/>
    </xf>
    <xf numFmtId="164" fontId="26" fillId="0" borderId="1" xfId="3" applyNumberFormat="1" applyFont="1" applyBorder="1" applyAlignment="1">
      <alignment horizontal="center" vertical="center" wrapText="1"/>
    </xf>
    <xf numFmtId="164" fontId="24" fillId="9" borderId="1" xfId="3" applyNumberFormat="1" applyFont="1" applyFill="1" applyBorder="1" applyAlignment="1">
      <alignment horizontal="center" vertical="center" wrapText="1"/>
    </xf>
    <xf numFmtId="164" fontId="25" fillId="9" borderId="1" xfId="3" applyNumberFormat="1" applyFont="1" applyFill="1" applyBorder="1" applyAlignment="1">
      <alignment horizontal="center" vertical="center" wrapText="1"/>
    </xf>
    <xf numFmtId="164" fontId="24" fillId="10" borderId="1" xfId="3" applyNumberFormat="1" applyFont="1" applyFill="1" applyBorder="1" applyAlignment="1">
      <alignment horizontal="center" vertical="center" wrapText="1"/>
    </xf>
    <xf numFmtId="0" fontId="33" fillId="0" borderId="0" xfId="0" applyFont="1" applyAlignment="1">
      <alignment horizontal="left" vertical="top"/>
    </xf>
    <xf numFmtId="0" fontId="33" fillId="0" borderId="0" xfId="0" applyFont="1" applyAlignment="1">
      <alignment vertical="top"/>
    </xf>
    <xf numFmtId="0" fontId="58" fillId="0" borderId="16" xfId="0" applyFont="1" applyBorder="1" applyAlignment="1">
      <alignment horizontal="left" vertical="top"/>
    </xf>
    <xf numFmtId="0" fontId="33" fillId="0" borderId="4" xfId="0" applyFont="1" applyBorder="1"/>
    <xf numFmtId="0" fontId="17" fillId="0" borderId="0" xfId="1" applyAlignment="1">
      <alignment vertical="center"/>
    </xf>
    <xf numFmtId="0" fontId="33" fillId="0" borderId="0" xfId="0" applyFont="1" applyAlignment="1">
      <alignment horizontal="right"/>
    </xf>
    <xf numFmtId="0" fontId="39" fillId="0" borderId="0" xfId="4" applyFont="1" applyAlignment="1">
      <alignment vertical="top" wrapText="1"/>
    </xf>
    <xf numFmtId="0" fontId="0" fillId="0" borderId="0" xfId="0" applyAlignment="1" applyProtection="1">
      <alignment horizontal="left" vertical="top" wrapText="1"/>
      <protection locked="0"/>
    </xf>
    <xf numFmtId="0" fontId="0" fillId="16" borderId="0" xfId="0" applyFill="1" applyAlignment="1">
      <alignment horizontal="left" vertical="top"/>
    </xf>
    <xf numFmtId="0" fontId="0" fillId="16" borderId="0" xfId="0" applyFill="1" applyAlignment="1" applyProtection="1">
      <alignment horizontal="left" vertical="top" wrapText="1"/>
      <protection locked="0"/>
    </xf>
    <xf numFmtId="0" fontId="60" fillId="0" borderId="0" xfId="0" applyFont="1"/>
    <xf numFmtId="0" fontId="15" fillId="0" borderId="0" xfId="2" applyFont="1"/>
    <xf numFmtId="14" fontId="21" fillId="0" borderId="0" xfId="2" applyNumberFormat="1"/>
    <xf numFmtId="0" fontId="61" fillId="0" borderId="0" xfId="0" applyFont="1"/>
    <xf numFmtId="9" fontId="61" fillId="0" borderId="0" xfId="16" applyFont="1"/>
    <xf numFmtId="165" fontId="61" fillId="0" borderId="0" xfId="16" applyNumberFormat="1" applyFont="1"/>
    <xf numFmtId="165" fontId="61" fillId="0" borderId="0" xfId="0" applyNumberFormat="1" applyFont="1"/>
    <xf numFmtId="0" fontId="33" fillId="0" borderId="0" xfId="0" pivotButton="1" applyFont="1"/>
    <xf numFmtId="0" fontId="33" fillId="0" borderId="0" xfId="0" applyFont="1" applyAlignment="1">
      <alignment horizontal="left" indent="1"/>
    </xf>
    <xf numFmtId="0" fontId="33" fillId="0" borderId="0" xfId="0" applyFont="1" applyAlignment="1">
      <alignment horizontal="left" indent="2"/>
    </xf>
    <xf numFmtId="0" fontId="33" fillId="0" borderId="0" xfId="0" applyFont="1" applyAlignment="1">
      <alignment horizontal="left" indent="3"/>
    </xf>
    <xf numFmtId="3" fontId="33" fillId="0" borderId="0" xfId="0" applyNumberFormat="1" applyFont="1"/>
    <xf numFmtId="0" fontId="62" fillId="0" borderId="0" xfId="0" applyFont="1"/>
    <xf numFmtId="0" fontId="49" fillId="0" borderId="1" xfId="3" applyFont="1" applyBorder="1" applyAlignment="1">
      <alignment horizontal="center" vertical="center" wrapText="1"/>
    </xf>
    <xf numFmtId="0" fontId="8" fillId="0" borderId="0" xfId="17"/>
    <xf numFmtId="0" fontId="25" fillId="2" borderId="0" xfId="17" applyFont="1" applyFill="1"/>
    <xf numFmtId="0" fontId="33" fillId="0" borderId="0" xfId="0" applyFont="1" applyAlignment="1">
      <alignment horizontal="left" vertical="top" wrapText="1"/>
    </xf>
    <xf numFmtId="0" fontId="33" fillId="0" borderId="0" xfId="2" applyFont="1" applyAlignment="1">
      <alignment horizontal="left" vertical="top"/>
    </xf>
    <xf numFmtId="0" fontId="49" fillId="0" borderId="1" xfId="3" applyFont="1" applyBorder="1" applyAlignment="1">
      <alignment horizontal="left" vertical="top" wrapText="1"/>
    </xf>
    <xf numFmtId="164" fontId="49" fillId="0" borderId="1" xfId="3" applyNumberFormat="1" applyFont="1" applyBorder="1" applyAlignment="1">
      <alignment horizontal="center" vertical="center" wrapText="1"/>
    </xf>
    <xf numFmtId="49" fontId="63" fillId="9" borderId="1" xfId="3" applyNumberFormat="1" applyFont="1" applyFill="1" applyBorder="1" applyAlignment="1">
      <alignment horizontal="center" vertical="center" wrapText="1"/>
    </xf>
    <xf numFmtId="0" fontId="56" fillId="0" borderId="0" xfId="0" applyFont="1"/>
    <xf numFmtId="0" fontId="17" fillId="0" borderId="1" xfId="1" applyBorder="1" applyAlignment="1">
      <alignment horizontal="left" vertical="top" wrapText="1"/>
    </xf>
    <xf numFmtId="0" fontId="0" fillId="22" borderId="0" xfId="0" applyFill="1"/>
    <xf numFmtId="166" fontId="29" fillId="0" borderId="3" xfId="4" applyNumberFormat="1" applyFont="1" applyBorder="1" applyAlignment="1">
      <alignment horizontal="center" vertical="top" wrapText="1"/>
    </xf>
    <xf numFmtId="0" fontId="0" fillId="22" borderId="0" xfId="0" applyFill="1" applyAlignment="1">
      <alignment horizontal="center" vertical="center"/>
    </xf>
    <xf numFmtId="0" fontId="0" fillId="0" borderId="0" xfId="0" applyAlignment="1">
      <alignment horizontal="center" vertical="center"/>
    </xf>
    <xf numFmtId="0" fontId="58" fillId="0" borderId="16" xfId="0" applyFont="1" applyBorder="1" applyAlignment="1">
      <alignment horizontal="left" vertical="top" wrapText="1"/>
    </xf>
    <xf numFmtId="0" fontId="64" fillId="0" borderId="0" xfId="0" applyFont="1"/>
    <xf numFmtId="165" fontId="64" fillId="0" borderId="0" xfId="16" applyNumberFormat="1" applyFont="1"/>
    <xf numFmtId="0" fontId="15" fillId="0" borderId="0" xfId="0" applyFont="1" applyAlignment="1">
      <alignment horizontal="left" vertical="top"/>
    </xf>
    <xf numFmtId="167" fontId="65" fillId="0" borderId="1" xfId="0" applyNumberFormat="1" applyFont="1" applyBorder="1" applyAlignment="1">
      <alignment horizontal="left" vertical="top"/>
    </xf>
    <xf numFmtId="0" fontId="24" fillId="0" borderId="0" xfId="0" applyFont="1" applyAlignment="1">
      <alignment horizontal="left" vertical="top"/>
    </xf>
    <xf numFmtId="0" fontId="66" fillId="0" borderId="0" xfId="0" applyFont="1"/>
    <xf numFmtId="168" fontId="25" fillId="0" borderId="1" xfId="3" applyNumberFormat="1" applyFont="1" applyBorder="1" applyAlignment="1">
      <alignment horizontal="center" vertical="top"/>
    </xf>
    <xf numFmtId="168" fontId="49" fillId="0" borderId="1" xfId="3" applyNumberFormat="1" applyFont="1" applyBorder="1" applyAlignment="1">
      <alignment horizontal="center" vertical="top"/>
    </xf>
    <xf numFmtId="168" fontId="24" fillId="0" borderId="1" xfId="3" applyNumberFormat="1" applyFont="1" applyBorder="1" applyAlignment="1">
      <alignment horizontal="center" vertical="top"/>
    </xf>
    <xf numFmtId="168" fontId="25" fillId="0" borderId="1" xfId="3" applyNumberFormat="1" applyFont="1" applyBorder="1" applyAlignment="1">
      <alignment horizontal="center" vertical="top" wrapText="1"/>
    </xf>
    <xf numFmtId="168" fontId="24" fillId="9" borderId="1" xfId="3" applyNumberFormat="1" applyFont="1" applyFill="1" applyBorder="1" applyAlignment="1">
      <alignment horizontal="center" vertical="top"/>
    </xf>
    <xf numFmtId="168" fontId="25" fillId="9" borderId="1" xfId="3" applyNumberFormat="1" applyFont="1" applyFill="1" applyBorder="1" applyAlignment="1">
      <alignment horizontal="center" vertical="top"/>
    </xf>
    <xf numFmtId="168" fontId="24" fillId="10" borderId="1" xfId="3" applyNumberFormat="1" applyFont="1" applyFill="1" applyBorder="1" applyAlignment="1">
      <alignment horizontal="center" vertical="top"/>
    </xf>
    <xf numFmtId="0" fontId="28" fillId="0" borderId="0" xfId="4" applyAlignment="1">
      <alignment vertical="top"/>
    </xf>
    <xf numFmtId="0" fontId="67" fillId="0" borderId="0" xfId="4" applyFont="1" applyAlignment="1">
      <alignment vertical="top"/>
    </xf>
    <xf numFmtId="0" fontId="34" fillId="0" borderId="17" xfId="0" applyFont="1" applyBorder="1" applyAlignment="1">
      <alignment vertical="top" wrapText="1"/>
    </xf>
    <xf numFmtId="0" fontId="34" fillId="0" borderId="17" xfId="0" applyFont="1" applyBorder="1" applyAlignment="1">
      <alignment vertical="top"/>
    </xf>
    <xf numFmtId="0" fontId="34" fillId="0" borderId="17" xfId="0" applyFont="1" applyBorder="1" applyAlignment="1">
      <alignment horizontal="left" vertical="top"/>
    </xf>
    <xf numFmtId="0" fontId="34" fillId="0" borderId="0" xfId="0" applyFont="1" applyAlignment="1">
      <alignment horizontal="left" vertical="top"/>
    </xf>
    <xf numFmtId="0" fontId="34" fillId="0" borderId="0" xfId="0" applyFont="1" applyAlignment="1">
      <alignment horizontal="left" vertical="top" wrapText="1"/>
    </xf>
    <xf numFmtId="0" fontId="15" fillId="0" borderId="7" xfId="0" applyFont="1" applyBorder="1" applyAlignment="1">
      <alignment horizontal="left" vertical="top"/>
    </xf>
    <xf numFmtId="0" fontId="17" fillId="9" borderId="1" xfId="1" applyFill="1" applyBorder="1" applyAlignment="1">
      <alignment horizontal="left" vertical="top" wrapText="1"/>
    </xf>
    <xf numFmtId="168" fontId="24" fillId="6" borderId="1" xfId="3" applyNumberFormat="1" applyFont="1" applyFill="1" applyBorder="1" applyAlignment="1">
      <alignment horizontal="center" vertical="top"/>
    </xf>
    <xf numFmtId="0" fontId="24" fillId="6" borderId="1" xfId="3" applyFont="1" applyFill="1" applyBorder="1" applyAlignment="1">
      <alignment horizontal="left" vertical="top" wrapText="1"/>
    </xf>
    <xf numFmtId="164" fontId="24" fillId="6" borderId="1" xfId="3" applyNumberFormat="1" applyFont="1" applyFill="1" applyBorder="1" applyAlignment="1">
      <alignment horizontal="center" vertical="center" wrapText="1"/>
    </xf>
    <xf numFmtId="0" fontId="24" fillId="6" borderId="1" xfId="3" applyFont="1" applyFill="1" applyBorder="1" applyAlignment="1">
      <alignment horizontal="center" vertical="center" wrapText="1"/>
    </xf>
    <xf numFmtId="49" fontId="24" fillId="6" borderId="1" xfId="3" applyNumberFormat="1" applyFont="1" applyFill="1" applyBorder="1" applyAlignment="1">
      <alignment horizontal="center" vertical="center"/>
    </xf>
    <xf numFmtId="0" fontId="24" fillId="6" borderId="1" xfId="3" quotePrefix="1" applyFont="1" applyFill="1" applyBorder="1" applyAlignment="1">
      <alignment horizontal="center" vertical="center"/>
    </xf>
    <xf numFmtId="0" fontId="0" fillId="0" borderId="18" xfId="0" applyBorder="1" applyAlignment="1">
      <alignment horizontal="left" vertical="top"/>
    </xf>
    <xf numFmtId="22" fontId="0" fillId="0" borderId="0" xfId="0" applyNumberFormat="1"/>
    <xf numFmtId="0" fontId="0" fillId="14" borderId="0" xfId="0" applyFill="1"/>
    <xf numFmtId="0" fontId="0" fillId="14" borderId="0" xfId="0" applyFill="1" applyAlignment="1">
      <alignment horizontal="left" vertical="top"/>
    </xf>
    <xf numFmtId="0" fontId="33" fillId="0" borderId="0" xfId="0" applyFont="1" applyAlignment="1">
      <alignment horizontal="center" vertical="center"/>
    </xf>
    <xf numFmtId="3" fontId="33" fillId="0" borderId="0" xfId="0" applyNumberFormat="1" applyFont="1" applyAlignment="1">
      <alignment horizontal="right"/>
    </xf>
    <xf numFmtId="0" fontId="0" fillId="23" borderId="0" xfId="0" applyFill="1"/>
    <xf numFmtId="0" fontId="0" fillId="0" borderId="0" xfId="2" applyFont="1"/>
    <xf numFmtId="169" fontId="0" fillId="0" borderId="0" xfId="0" applyNumberFormat="1"/>
    <xf numFmtId="15" fontId="17" fillId="0" borderId="0" xfId="1" applyNumberFormat="1" applyAlignment="1">
      <alignment horizontal="center" vertical="center"/>
    </xf>
    <xf numFmtId="15" fontId="40" fillId="0" borderId="0" xfId="1" applyNumberFormat="1" applyFont="1" applyBorder="1"/>
    <xf numFmtId="0" fontId="0" fillId="0" borderId="0" xfId="0" applyAlignment="1">
      <alignment vertical="center" wrapText="1"/>
    </xf>
    <xf numFmtId="0" fontId="17" fillId="8" borderId="1" xfId="1" applyFill="1" applyBorder="1" applyAlignment="1">
      <alignment horizontal="left" vertical="top" wrapText="1"/>
    </xf>
    <xf numFmtId="0" fontId="71" fillId="10" borderId="1" xfId="3" applyFont="1" applyFill="1" applyBorder="1" applyAlignment="1">
      <alignment horizontal="center" vertical="center"/>
    </xf>
    <xf numFmtId="168" fontId="71" fillId="10" borderId="1" xfId="3" applyNumberFormat="1" applyFont="1" applyFill="1" applyBorder="1" applyAlignment="1">
      <alignment horizontal="center" vertical="top"/>
    </xf>
    <xf numFmtId="0" fontId="71" fillId="10" borderId="1" xfId="3" applyFont="1" applyFill="1" applyBorder="1" applyAlignment="1">
      <alignment horizontal="left" vertical="top" wrapText="1"/>
    </xf>
    <xf numFmtId="164" fontId="71" fillId="10" borderId="1" xfId="3" applyNumberFormat="1" applyFont="1" applyFill="1" applyBorder="1" applyAlignment="1">
      <alignment horizontal="center" vertical="center" wrapText="1"/>
    </xf>
    <xf numFmtId="0" fontId="71" fillId="10" borderId="1" xfId="3" applyFont="1" applyFill="1" applyBorder="1" applyAlignment="1">
      <alignment horizontal="center" vertical="center" wrapText="1"/>
    </xf>
    <xf numFmtId="0" fontId="72" fillId="2" borderId="0" xfId="0" applyFont="1" applyFill="1"/>
    <xf numFmtId="0" fontId="73" fillId="0" borderId="0" xfId="0" applyFont="1"/>
    <xf numFmtId="0" fontId="17" fillId="10" borderId="1" xfId="1" applyFill="1" applyBorder="1" applyAlignment="1">
      <alignment horizontal="left" vertical="top" wrapText="1"/>
    </xf>
    <xf numFmtId="0" fontId="17" fillId="6" borderId="1" xfId="1" quotePrefix="1" applyFill="1" applyBorder="1" applyAlignment="1">
      <alignment horizontal="left" vertical="top" wrapText="1"/>
    </xf>
    <xf numFmtId="0" fontId="24" fillId="0" borderId="1" xfId="3" applyFont="1" applyBorder="1" applyAlignment="1">
      <alignment horizontal="left" vertical="top" wrapText="1"/>
    </xf>
    <xf numFmtId="0" fontId="17" fillId="0" borderId="0" xfId="1"/>
    <xf numFmtId="0" fontId="23" fillId="0" borderId="4" xfId="18" applyFont="1" applyBorder="1"/>
    <xf numFmtId="0" fontId="7" fillId="0" borderId="0" xfId="18"/>
    <xf numFmtId="0" fontId="7" fillId="0" borderId="19" xfId="18" applyBorder="1"/>
    <xf numFmtId="0" fontId="6" fillId="0" borderId="0" xfId="19"/>
    <xf numFmtId="0" fontId="75" fillId="0" borderId="0" xfId="19" applyFont="1"/>
    <xf numFmtId="0" fontId="74" fillId="0" borderId="0" xfId="19" applyFont="1"/>
    <xf numFmtId="0" fontId="41" fillId="25" borderId="0" xfId="19" applyFont="1" applyFill="1"/>
    <xf numFmtId="0" fontId="75" fillId="0" borderId="0" xfId="19" applyFont="1" applyAlignment="1">
      <alignment wrapText="1"/>
    </xf>
    <xf numFmtId="0" fontId="6" fillId="0" borderId="0" xfId="19" applyAlignment="1">
      <alignment wrapText="1"/>
    </xf>
    <xf numFmtId="0" fontId="74" fillId="0" borderId="0" xfId="19" applyFont="1" applyAlignment="1">
      <alignment wrapText="1"/>
    </xf>
    <xf numFmtId="0" fontId="6" fillId="0" borderId="0" xfId="19" applyAlignment="1">
      <alignment horizontal="left" vertical="top"/>
    </xf>
    <xf numFmtId="0" fontId="6" fillId="5" borderId="0" xfId="19" applyFill="1" applyAlignment="1">
      <alignment horizontal="left" vertical="top"/>
    </xf>
    <xf numFmtId="0" fontId="6" fillId="5" borderId="0" xfId="19" applyFill="1" applyAlignment="1">
      <alignment horizontal="left" vertical="top" wrapText="1"/>
    </xf>
    <xf numFmtId="0" fontId="6" fillId="24" borderId="0" xfId="19" applyFill="1" applyAlignment="1">
      <alignment horizontal="left" vertical="top"/>
    </xf>
    <xf numFmtId="0" fontId="6" fillId="24" borderId="0" xfId="19" applyFill="1" applyAlignment="1">
      <alignment horizontal="left" vertical="top" wrapText="1"/>
    </xf>
    <xf numFmtId="0" fontId="6" fillId="0" borderId="0" xfId="19" applyAlignment="1">
      <alignment horizontal="center" vertical="top"/>
    </xf>
    <xf numFmtId="0" fontId="6" fillId="0" borderId="0" xfId="19" applyAlignment="1">
      <alignment horizontal="center"/>
    </xf>
    <xf numFmtId="0" fontId="41" fillId="25" borderId="0" xfId="19" applyFont="1" applyFill="1" applyAlignment="1">
      <alignment vertical="center"/>
    </xf>
    <xf numFmtId="0" fontId="17" fillId="0" borderId="0" xfId="1" applyFill="1"/>
    <xf numFmtId="0" fontId="77" fillId="28" borderId="0" xfId="0" applyFont="1" applyFill="1" applyAlignment="1">
      <alignment horizontal="left"/>
    </xf>
    <xf numFmtId="0" fontId="54" fillId="27" borderId="0" xfId="0" applyFont="1" applyFill="1" applyAlignment="1">
      <alignment horizontal="left"/>
    </xf>
    <xf numFmtId="0" fontId="57" fillId="26" borderId="0" xfId="0" applyFont="1" applyFill="1" applyAlignment="1">
      <alignment horizontal="left"/>
    </xf>
    <xf numFmtId="0" fontId="76" fillId="29" borderId="0" xfId="0" applyFont="1" applyFill="1" applyAlignment="1">
      <alignment horizontal="left"/>
    </xf>
    <xf numFmtId="0" fontId="78" fillId="0" borderId="0" xfId="0" applyFont="1"/>
    <xf numFmtId="0" fontId="0" fillId="31" borderId="0" xfId="0" applyFill="1"/>
    <xf numFmtId="0" fontId="79" fillId="0" borderId="0" xfId="1" applyNumberFormat="1" applyFont="1" applyBorder="1"/>
    <xf numFmtId="0" fontId="79" fillId="0" borderId="0" xfId="0" applyFont="1"/>
    <xf numFmtId="0" fontId="80" fillId="0" borderId="0" xfId="12" applyFont="1"/>
    <xf numFmtId="169" fontId="0" fillId="0" borderId="0" xfId="0" applyNumberFormat="1" applyAlignment="1">
      <alignment horizontal="left" vertical="top"/>
    </xf>
    <xf numFmtId="0" fontId="26" fillId="8" borderId="1" xfId="3" applyFont="1" applyFill="1" applyBorder="1" applyAlignment="1">
      <alignment horizontal="center" vertical="center"/>
    </xf>
    <xf numFmtId="168" fontId="26" fillId="8" borderId="1" xfId="3" applyNumberFormat="1" applyFont="1" applyFill="1" applyBorder="1" applyAlignment="1">
      <alignment horizontal="center" vertical="top"/>
    </xf>
    <xf numFmtId="0" fontId="26" fillId="8" borderId="1" xfId="3" applyFont="1" applyFill="1" applyBorder="1" applyAlignment="1">
      <alignment horizontal="left" vertical="top" wrapText="1"/>
    </xf>
    <xf numFmtId="49" fontId="26" fillId="8" borderId="1" xfId="3" applyNumberFormat="1" applyFont="1" applyFill="1" applyBorder="1" applyAlignment="1">
      <alignment horizontal="center" vertical="center" wrapText="1"/>
    </xf>
    <xf numFmtId="0" fontId="24" fillId="8" borderId="1" xfId="3" applyFont="1" applyFill="1" applyBorder="1" applyAlignment="1">
      <alignment horizontal="center" vertical="center"/>
    </xf>
    <xf numFmtId="0" fontId="24" fillId="9" borderId="1" xfId="3" applyFont="1" applyFill="1" applyBorder="1" applyAlignment="1">
      <alignment horizontal="center" vertical="center" wrapText="1"/>
    </xf>
    <xf numFmtId="49" fontId="24" fillId="9" borderId="1" xfId="3" applyNumberFormat="1" applyFont="1" applyFill="1" applyBorder="1" applyAlignment="1">
      <alignment horizontal="center" vertical="center" wrapText="1"/>
    </xf>
    <xf numFmtId="0" fontId="40" fillId="9" borderId="1" xfId="1" applyFont="1" applyFill="1" applyBorder="1" applyAlignment="1">
      <alignment horizontal="left" vertical="top" wrapText="1"/>
    </xf>
    <xf numFmtId="0" fontId="42" fillId="0" borderId="0" xfId="0" applyFont="1" applyAlignment="1">
      <alignment vertical="top"/>
    </xf>
    <xf numFmtId="0" fontId="81" fillId="0" borderId="0" xfId="0" applyFont="1" applyAlignment="1">
      <alignment horizontal="left"/>
    </xf>
    <xf numFmtId="0" fontId="82" fillId="0" borderId="0" xfId="0" applyFont="1"/>
    <xf numFmtId="0" fontId="38" fillId="32" borderId="0" xfId="0" applyFont="1" applyFill="1" applyAlignment="1">
      <alignment vertical="top"/>
    </xf>
    <xf numFmtId="0" fontId="83" fillId="2" borderId="13" xfId="0" applyFont="1" applyFill="1" applyBorder="1"/>
    <xf numFmtId="0" fontId="84" fillId="10" borderId="0" xfId="3" applyFont="1" applyFill="1" applyAlignment="1">
      <alignment horizontal="left" vertical="top"/>
    </xf>
    <xf numFmtId="0" fontId="85" fillId="21" borderId="0" xfId="0" applyFont="1" applyFill="1"/>
    <xf numFmtId="0" fontId="84" fillId="10" borderId="0" xfId="3" applyFont="1" applyFill="1" applyAlignment="1">
      <alignment horizontal="left" vertical="top" wrapText="1"/>
    </xf>
    <xf numFmtId="0" fontId="17" fillId="0" borderId="19" xfId="1" applyFill="1" applyBorder="1"/>
    <xf numFmtId="0" fontId="40" fillId="0" borderId="0" xfId="7" applyNumberFormat="1" applyFont="1" applyFill="1" applyBorder="1" applyAlignment="1">
      <alignment horizontal="left" vertical="top" wrapText="1"/>
    </xf>
    <xf numFmtId="0" fontId="56" fillId="0" borderId="0" xfId="7" applyNumberFormat="1" applyFont="1" applyFill="1" applyBorder="1" applyAlignment="1">
      <alignment horizontal="left" vertical="top" wrapText="1"/>
    </xf>
    <xf numFmtId="0" fontId="40" fillId="0" borderId="0" xfId="7" applyNumberFormat="1" applyFont="1" applyFill="1" applyBorder="1" applyAlignment="1">
      <alignment horizontal="left" vertical="top"/>
    </xf>
    <xf numFmtId="0" fontId="56" fillId="0" borderId="0" xfId="7" applyFont="1" applyFill="1" applyBorder="1" applyAlignment="1">
      <alignment horizontal="left" vertical="top" wrapText="1"/>
    </xf>
    <xf numFmtId="0" fontId="56" fillId="0" borderId="0" xfId="7" applyFont="1" applyFill="1" applyBorder="1" applyAlignment="1">
      <alignment horizontal="left" vertical="top"/>
    </xf>
    <xf numFmtId="0" fontId="56" fillId="0" borderId="10" xfId="7" applyNumberFormat="1" applyFont="1" applyFill="1" applyAlignment="1">
      <alignment horizontal="left" vertical="top" wrapText="1"/>
    </xf>
    <xf numFmtId="0" fontId="65" fillId="30" borderId="0" xfId="0" applyFont="1" applyFill="1"/>
    <xf numFmtId="0" fontId="86" fillId="0" borderId="0" xfId="12" applyFont="1"/>
    <xf numFmtId="0" fontId="40" fillId="0" borderId="0" xfId="2" applyFont="1"/>
    <xf numFmtId="0" fontId="54" fillId="0" borderId="0" xfId="0" applyFont="1"/>
    <xf numFmtId="0" fontId="45" fillId="0" borderId="12" xfId="9" applyFill="1"/>
    <xf numFmtId="0" fontId="16" fillId="0" borderId="0" xfId="0" applyFont="1"/>
    <xf numFmtId="0" fontId="4" fillId="8" borderId="1" xfId="3" applyFont="1" applyFill="1" applyBorder="1" applyAlignment="1">
      <alignment horizontal="left" vertical="top" wrapText="1"/>
    </xf>
    <xf numFmtId="0" fontId="40" fillId="0" borderId="20" xfId="0" applyFont="1" applyBorder="1" applyAlignment="1">
      <alignment horizontal="left" vertical="top"/>
    </xf>
    <xf numFmtId="0" fontId="4" fillId="6" borderId="1" xfId="0" applyFont="1" applyFill="1" applyBorder="1"/>
    <xf numFmtId="0" fontId="4" fillId="0" borderId="1" xfId="3" applyFont="1" applyBorder="1" applyAlignment="1">
      <alignment horizontal="center" vertical="center"/>
    </xf>
    <xf numFmtId="168" fontId="4" fillId="0" borderId="1" xfId="3" applyNumberFormat="1" applyFont="1" applyBorder="1" applyAlignment="1">
      <alignment horizontal="center" vertical="top"/>
    </xf>
    <xf numFmtId="0" fontId="4" fillId="0" borderId="1" xfId="3" applyFont="1" applyBorder="1" applyAlignment="1">
      <alignment horizontal="left" vertical="top" wrapText="1"/>
    </xf>
    <xf numFmtId="164" fontId="4" fillId="0" borderId="1" xfId="3" applyNumberFormat="1" applyFont="1" applyBorder="1" applyAlignment="1">
      <alignment horizontal="center" vertical="center" wrapText="1"/>
    </xf>
    <xf numFmtId="3" fontId="4" fillId="0" borderId="1" xfId="3" applyNumberFormat="1" applyFont="1" applyBorder="1" applyAlignment="1">
      <alignment horizontal="center" vertical="top"/>
    </xf>
    <xf numFmtId="49" fontId="4" fillId="0" borderId="1" xfId="3" applyNumberFormat="1" applyFont="1" applyBorder="1" applyAlignment="1">
      <alignment horizontal="center" vertical="center"/>
    </xf>
    <xf numFmtId="0" fontId="4" fillId="7" borderId="1" xfId="3" applyFont="1" applyFill="1" applyBorder="1"/>
    <xf numFmtId="0" fontId="4" fillId="0" borderId="9" xfId="3" applyFont="1" applyBorder="1" applyAlignment="1">
      <alignment horizontal="center" vertical="center"/>
    </xf>
    <xf numFmtId="168" fontId="4" fillId="0" borderId="9" xfId="3" applyNumberFormat="1" applyFont="1" applyBorder="1" applyAlignment="1">
      <alignment horizontal="center" vertical="top"/>
    </xf>
    <xf numFmtId="0" fontId="4" fillId="0" borderId="9" xfId="3" applyFont="1" applyBorder="1" applyAlignment="1">
      <alignment horizontal="left" vertical="top" wrapText="1"/>
    </xf>
    <xf numFmtId="164" fontId="4" fillId="0" borderId="9" xfId="3" applyNumberFormat="1" applyFont="1" applyBorder="1" applyAlignment="1">
      <alignment horizontal="center" vertical="center" wrapText="1"/>
    </xf>
    <xf numFmtId="3" fontId="4" fillId="0" borderId="9" xfId="3" applyNumberFormat="1" applyFont="1" applyBorder="1" applyAlignment="1">
      <alignment horizontal="center" vertical="top"/>
    </xf>
    <xf numFmtId="49" fontId="4" fillId="0" borderId="9" xfId="3" applyNumberFormat="1" applyFont="1" applyBorder="1" applyAlignment="1">
      <alignment horizontal="center" vertical="center"/>
    </xf>
    <xf numFmtId="0" fontId="4" fillId="8" borderId="1" xfId="3" applyFont="1" applyFill="1" applyBorder="1" applyAlignment="1">
      <alignment horizontal="center" vertical="center"/>
    </xf>
    <xf numFmtId="168" fontId="4" fillId="8" borderId="1" xfId="3" applyNumberFormat="1" applyFont="1" applyFill="1" applyBorder="1" applyAlignment="1">
      <alignment horizontal="center" vertical="top"/>
    </xf>
    <xf numFmtId="164" fontId="4" fillId="8" borderId="1" xfId="3" applyNumberFormat="1" applyFont="1" applyFill="1" applyBorder="1" applyAlignment="1">
      <alignment horizontal="center" vertical="center" wrapText="1"/>
    </xf>
    <xf numFmtId="0" fontId="4" fillId="8" borderId="1" xfId="3" applyFont="1" applyFill="1" applyBorder="1" applyAlignment="1">
      <alignment horizontal="center" vertical="center" wrapText="1"/>
    </xf>
    <xf numFmtId="49" fontId="4" fillId="8" borderId="1" xfId="3" applyNumberFormat="1" applyFont="1" applyFill="1" applyBorder="1" applyAlignment="1">
      <alignment horizontal="center" vertical="center" wrapText="1"/>
    </xf>
    <xf numFmtId="0" fontId="4" fillId="9" borderId="1" xfId="3" applyFont="1" applyFill="1" applyBorder="1" applyAlignment="1">
      <alignment horizontal="center" vertical="center"/>
    </xf>
    <xf numFmtId="168" fontId="4" fillId="9" borderId="1" xfId="3" applyNumberFormat="1" applyFont="1" applyFill="1" applyBorder="1" applyAlignment="1">
      <alignment horizontal="center" vertical="top"/>
    </xf>
    <xf numFmtId="0" fontId="4" fillId="9" borderId="1" xfId="3" applyFont="1" applyFill="1" applyBorder="1" applyAlignment="1">
      <alignment horizontal="left" vertical="top" wrapText="1"/>
    </xf>
    <xf numFmtId="164" fontId="4" fillId="9" borderId="1" xfId="3" applyNumberFormat="1" applyFont="1" applyFill="1" applyBorder="1" applyAlignment="1">
      <alignment horizontal="center" vertical="center" wrapText="1"/>
    </xf>
    <xf numFmtId="0" fontId="4" fillId="9" borderId="1" xfId="3" applyFont="1" applyFill="1" applyBorder="1" applyAlignment="1">
      <alignment horizontal="center" vertical="center" wrapText="1"/>
    </xf>
    <xf numFmtId="49" fontId="4" fillId="9" borderId="1" xfId="3" applyNumberFormat="1" applyFont="1" applyFill="1" applyBorder="1" applyAlignment="1">
      <alignment horizontal="center" vertical="center" wrapText="1"/>
    </xf>
    <xf numFmtId="0" fontId="4" fillId="0" borderId="0" xfId="2" applyFont="1" applyAlignment="1">
      <alignment horizontal="left" vertical="top"/>
    </xf>
    <xf numFmtId="0" fontId="4" fillId="0" borderId="0" xfId="12" applyFont="1"/>
    <xf numFmtId="0" fontId="4" fillId="0" borderId="0" xfId="2" applyFont="1"/>
    <xf numFmtId="171" fontId="4" fillId="0" borderId="0" xfId="2" applyNumberFormat="1" applyFont="1"/>
    <xf numFmtId="22" fontId="4" fillId="0" borderId="0" xfId="2" applyNumberFormat="1" applyFont="1"/>
    <xf numFmtId="0" fontId="3" fillId="0" borderId="0" xfId="29" applyAlignment="1">
      <alignment horizontal="left" vertical="top"/>
    </xf>
    <xf numFmtId="0" fontId="27" fillId="0" borderId="0" xfId="29" applyFont="1" applyAlignment="1">
      <alignment horizontal="center" vertical="top"/>
    </xf>
    <xf numFmtId="0" fontId="3" fillId="0" borderId="0" xfId="29" applyAlignment="1">
      <alignment horizontal="left" vertical="top" wrapText="1"/>
    </xf>
    <xf numFmtId="0" fontId="3" fillId="0" borderId="0" xfId="29"/>
    <xf numFmtId="0" fontId="23" fillId="0" borderId="0" xfId="29" applyFont="1" applyAlignment="1">
      <alignment horizontal="right" vertical="top"/>
    </xf>
    <xf numFmtId="0" fontId="23" fillId="7" borderId="2" xfId="29" applyFont="1" applyFill="1" applyBorder="1" applyAlignment="1">
      <alignment horizontal="center" vertical="top" wrapText="1"/>
    </xf>
    <xf numFmtId="0" fontId="22" fillId="11" borderId="0" xfId="29" applyFont="1" applyFill="1" applyAlignment="1">
      <alignment horizontal="left" vertical="center"/>
    </xf>
    <xf numFmtId="0" fontId="22" fillId="11" borderId="0" xfId="29" applyFont="1" applyFill="1" applyAlignment="1">
      <alignment horizontal="left" vertical="top"/>
    </xf>
    <xf numFmtId="0" fontId="22" fillId="11" borderId="0" xfId="29" applyFont="1" applyFill="1" applyAlignment="1">
      <alignment horizontal="left" vertical="top" wrapText="1"/>
    </xf>
    <xf numFmtId="0" fontId="3" fillId="0" borderId="1" xfId="29" applyBorder="1" applyAlignment="1">
      <alignment horizontal="center" vertical="center"/>
    </xf>
    <xf numFmtId="168" fontId="3" fillId="0" borderId="1" xfId="29" applyNumberFormat="1" applyBorder="1" applyAlignment="1">
      <alignment horizontal="center" vertical="top"/>
    </xf>
    <xf numFmtId="0" fontId="3" fillId="0" borderId="1" xfId="29" applyBorder="1" applyAlignment="1">
      <alignment horizontal="left" vertical="top" wrapText="1"/>
    </xf>
    <xf numFmtId="164" fontId="3" fillId="0" borderId="1" xfId="29" applyNumberFormat="1" applyBorder="1" applyAlignment="1">
      <alignment horizontal="center" vertical="center" wrapText="1"/>
    </xf>
    <xf numFmtId="3" fontId="3" fillId="0" borderId="1" xfId="29" applyNumberFormat="1" applyBorder="1" applyAlignment="1">
      <alignment horizontal="center" vertical="top"/>
    </xf>
    <xf numFmtId="49" fontId="3" fillId="0" borderId="1" xfId="29" applyNumberFormat="1" applyBorder="1" applyAlignment="1">
      <alignment horizontal="center" vertical="center"/>
    </xf>
    <xf numFmtId="0" fontId="3" fillId="7" borderId="1" xfId="29" applyFill="1" applyBorder="1"/>
    <xf numFmtId="0" fontId="3" fillId="0" borderId="1" xfId="29" applyBorder="1"/>
    <xf numFmtId="0" fontId="25" fillId="0" borderId="1" xfId="29" applyFont="1" applyBorder="1" applyAlignment="1">
      <alignment horizontal="center" vertical="center"/>
    </xf>
    <xf numFmtId="168" fontId="25" fillId="0" borderId="1" xfId="29" applyNumberFormat="1" applyFont="1" applyBorder="1" applyAlignment="1">
      <alignment horizontal="center" vertical="top"/>
    </xf>
    <xf numFmtId="0" fontId="25" fillId="0" borderId="1" xfId="29" applyFont="1" applyBorder="1" applyAlignment="1">
      <alignment horizontal="left" vertical="top" wrapText="1"/>
    </xf>
    <xf numFmtId="164" fontId="25" fillId="0" borderId="1" xfId="29" applyNumberFormat="1" applyFont="1" applyBorder="1" applyAlignment="1">
      <alignment horizontal="center" vertical="center" wrapText="1"/>
    </xf>
    <xf numFmtId="16" fontId="3" fillId="0" borderId="0" xfId="29" applyNumberFormat="1"/>
    <xf numFmtId="0" fontId="24" fillId="0" borderId="1" xfId="29" applyFont="1" applyBorder="1" applyAlignment="1">
      <alignment horizontal="left" vertical="top" wrapText="1"/>
    </xf>
    <xf numFmtId="0" fontId="3" fillId="0" borderId="9" xfId="29" applyBorder="1" applyAlignment="1">
      <alignment horizontal="center" vertical="center"/>
    </xf>
    <xf numFmtId="168" fontId="3" fillId="0" borderId="9" xfId="29" applyNumberFormat="1" applyBorder="1" applyAlignment="1">
      <alignment horizontal="center" vertical="top"/>
    </xf>
    <xf numFmtId="0" fontId="3" fillId="0" borderId="9" xfId="29" applyBorder="1" applyAlignment="1">
      <alignment horizontal="left" vertical="top" wrapText="1"/>
    </xf>
    <xf numFmtId="164" fontId="3" fillId="0" borderId="9" xfId="29" applyNumberFormat="1" applyBorder="1" applyAlignment="1">
      <alignment horizontal="center" vertical="center" wrapText="1"/>
    </xf>
    <xf numFmtId="3" fontId="3" fillId="0" borderId="9" xfId="29" applyNumberFormat="1" applyBorder="1" applyAlignment="1">
      <alignment horizontal="center" vertical="top"/>
    </xf>
    <xf numFmtId="49" fontId="3" fillId="0" borderId="9" xfId="29" applyNumberFormat="1" applyBorder="1" applyAlignment="1">
      <alignment horizontal="center" vertical="center"/>
    </xf>
    <xf numFmtId="0" fontId="49" fillId="0" borderId="1" xfId="29" applyFont="1" applyBorder="1" applyAlignment="1">
      <alignment horizontal="center" vertical="center" wrapText="1"/>
    </xf>
    <xf numFmtId="168" fontId="49" fillId="0" borderId="1" xfId="29" applyNumberFormat="1" applyFont="1" applyBorder="1" applyAlignment="1">
      <alignment horizontal="center" vertical="top"/>
    </xf>
    <xf numFmtId="0" fontId="49" fillId="0" borderId="1" xfId="29" applyFont="1" applyBorder="1" applyAlignment="1">
      <alignment horizontal="left" vertical="top" wrapText="1"/>
    </xf>
    <xf numFmtId="164" fontId="49" fillId="0" borderId="1" xfId="29" applyNumberFormat="1" applyFont="1" applyBorder="1" applyAlignment="1">
      <alignment horizontal="center" vertical="center" wrapText="1"/>
    </xf>
    <xf numFmtId="0" fontId="24" fillId="0" borderId="1" xfId="29" applyFont="1" applyBorder="1" applyAlignment="1">
      <alignment horizontal="center" vertical="center"/>
    </xf>
    <xf numFmtId="168" fontId="24" fillId="0" borderId="1" xfId="29" applyNumberFormat="1" applyFont="1" applyBorder="1" applyAlignment="1">
      <alignment horizontal="center" vertical="top"/>
    </xf>
    <xf numFmtId="0" fontId="26" fillId="0" borderId="1" xfId="29" applyFont="1" applyBorder="1" applyAlignment="1">
      <alignment horizontal="left" vertical="top" wrapText="1"/>
    </xf>
    <xf numFmtId="164" fontId="26" fillId="0" borderId="1" xfId="29" applyNumberFormat="1" applyFont="1" applyBorder="1" applyAlignment="1">
      <alignment horizontal="center" vertical="center" wrapText="1"/>
    </xf>
    <xf numFmtId="168" fontId="25" fillId="0" borderId="1" xfId="29" applyNumberFormat="1" applyFont="1" applyBorder="1" applyAlignment="1">
      <alignment horizontal="center" vertical="top" wrapText="1"/>
    </xf>
    <xf numFmtId="0" fontId="3" fillId="8" borderId="1" xfId="29" applyFill="1" applyBorder="1" applyAlignment="1">
      <alignment horizontal="center" vertical="center"/>
    </xf>
    <xf numFmtId="168" fontId="3" fillId="8" borderId="1" xfId="29" applyNumberFormat="1" applyFill="1" applyBorder="1" applyAlignment="1">
      <alignment horizontal="center" vertical="top"/>
    </xf>
    <xf numFmtId="0" fontId="3" fillId="8" borderId="1" xfId="29" applyFill="1" applyBorder="1" applyAlignment="1">
      <alignment horizontal="left" vertical="top" wrapText="1"/>
    </xf>
    <xf numFmtId="164" fontId="3" fillId="8" borderId="1" xfId="29" applyNumberFormat="1" applyFill="1" applyBorder="1" applyAlignment="1">
      <alignment horizontal="center" vertical="center" wrapText="1"/>
    </xf>
    <xf numFmtId="0" fontId="3" fillId="8" borderId="1" xfId="29" applyFill="1" applyBorder="1" applyAlignment="1">
      <alignment horizontal="center" vertical="center" wrapText="1"/>
    </xf>
    <xf numFmtId="49" fontId="3" fillId="8" borderId="1" xfId="29" applyNumberFormat="1" applyFill="1" applyBorder="1" applyAlignment="1">
      <alignment horizontal="center" vertical="center" wrapText="1"/>
    </xf>
    <xf numFmtId="0" fontId="25" fillId="0" borderId="1" xfId="29" applyFont="1" applyBorder="1"/>
    <xf numFmtId="0" fontId="25" fillId="0" borderId="0" xfId="29" applyFont="1"/>
    <xf numFmtId="16" fontId="25" fillId="0" borderId="0" xfId="29" applyNumberFormat="1" applyFont="1"/>
    <xf numFmtId="0" fontId="89" fillId="7" borderId="1" xfId="29" applyFont="1" applyFill="1" applyBorder="1"/>
    <xf numFmtId="0" fontId="24" fillId="8" borderId="1" xfId="29" applyFont="1" applyFill="1" applyBorder="1" applyAlignment="1">
      <alignment horizontal="center" vertical="center"/>
    </xf>
    <xf numFmtId="0" fontId="26" fillId="8" borderId="1" xfId="29" applyFont="1" applyFill="1" applyBorder="1" applyAlignment="1">
      <alignment horizontal="center" vertical="center"/>
    </xf>
    <xf numFmtId="168" fontId="26" fillId="8" borderId="1" xfId="29" applyNumberFormat="1" applyFont="1" applyFill="1" applyBorder="1" applyAlignment="1">
      <alignment horizontal="center" vertical="top"/>
    </xf>
    <xf numFmtId="0" fontId="26" fillId="8" borderId="1" xfId="29" applyFont="1" applyFill="1" applyBorder="1" applyAlignment="1">
      <alignment horizontal="left" vertical="top" wrapText="1"/>
    </xf>
    <xf numFmtId="49" fontId="26" fillId="8" borderId="1" xfId="29" applyNumberFormat="1" applyFont="1" applyFill="1" applyBorder="1" applyAlignment="1">
      <alignment horizontal="center" vertical="center" wrapText="1"/>
    </xf>
    <xf numFmtId="0" fontId="3" fillId="9" borderId="1" xfId="29" applyFill="1" applyBorder="1" applyAlignment="1">
      <alignment horizontal="center" vertical="center"/>
    </xf>
    <xf numFmtId="168" fontId="3" fillId="9" borderId="1" xfId="29" applyNumberFormat="1" applyFill="1" applyBorder="1" applyAlignment="1">
      <alignment horizontal="center" vertical="top"/>
    </xf>
    <xf numFmtId="0" fontId="3" fillId="9" borderId="1" xfId="29" applyFill="1" applyBorder="1" applyAlignment="1">
      <alignment horizontal="left" vertical="top" wrapText="1"/>
    </xf>
    <xf numFmtId="164" fontId="3" fillId="9" borderId="1" xfId="29" applyNumberFormat="1" applyFill="1" applyBorder="1" applyAlignment="1">
      <alignment horizontal="center" vertical="center" wrapText="1"/>
    </xf>
    <xf numFmtId="0" fontId="3" fillId="9" borderId="1" xfId="29" applyFill="1" applyBorder="1" applyAlignment="1">
      <alignment horizontal="center" vertical="center" wrapText="1"/>
    </xf>
    <xf numFmtId="49" fontId="3" fillId="9" borderId="1" xfId="29" applyNumberFormat="1" applyFill="1" applyBorder="1" applyAlignment="1">
      <alignment horizontal="center" vertical="center" wrapText="1"/>
    </xf>
    <xf numFmtId="0" fontId="24" fillId="9" borderId="1" xfId="29" applyFont="1" applyFill="1" applyBorder="1" applyAlignment="1">
      <alignment horizontal="center" vertical="center"/>
    </xf>
    <xf numFmtId="168" fontId="24" fillId="9" borderId="1" xfId="29" applyNumberFormat="1" applyFont="1" applyFill="1" applyBorder="1" applyAlignment="1">
      <alignment horizontal="center" vertical="top"/>
    </xf>
    <xf numFmtId="0" fontId="24" fillId="9" borderId="1" xfId="29" applyFont="1" applyFill="1" applyBorder="1" applyAlignment="1">
      <alignment horizontal="left" vertical="top" wrapText="1"/>
    </xf>
    <xf numFmtId="164" fontId="24" fillId="9" borderId="1" xfId="29" applyNumberFormat="1" applyFont="1" applyFill="1" applyBorder="1" applyAlignment="1">
      <alignment horizontal="center" vertical="center" wrapText="1"/>
    </xf>
    <xf numFmtId="0" fontId="24" fillId="9" borderId="1" xfId="29" applyFont="1" applyFill="1" applyBorder="1" applyAlignment="1">
      <alignment horizontal="center" vertical="center" wrapText="1"/>
    </xf>
    <xf numFmtId="49" fontId="24" fillId="9" borderId="1" xfId="29" applyNumberFormat="1" applyFont="1" applyFill="1" applyBorder="1" applyAlignment="1">
      <alignment horizontal="center" vertical="center" wrapText="1"/>
    </xf>
    <xf numFmtId="0" fontId="25" fillId="9" borderId="1" xfId="29" applyFont="1" applyFill="1" applyBorder="1" applyAlignment="1">
      <alignment horizontal="center" vertical="center"/>
    </xf>
    <xf numFmtId="168" fontId="25" fillId="9" borderId="1" xfId="29" applyNumberFormat="1" applyFont="1" applyFill="1" applyBorder="1" applyAlignment="1">
      <alignment horizontal="center" vertical="top"/>
    </xf>
    <xf numFmtId="0" fontId="25" fillId="9" borderId="1" xfId="29" applyFont="1" applyFill="1" applyBorder="1" applyAlignment="1">
      <alignment horizontal="left" vertical="top" wrapText="1"/>
    </xf>
    <xf numFmtId="164" fontId="25" fillId="9" borderId="1" xfId="29" applyNumberFormat="1" applyFont="1" applyFill="1" applyBorder="1" applyAlignment="1">
      <alignment horizontal="center" vertical="center" wrapText="1"/>
    </xf>
    <xf numFmtId="49" fontId="63" fillId="9" borderId="1" xfId="29" applyNumberFormat="1" applyFont="1" applyFill="1" applyBorder="1" applyAlignment="1">
      <alignment horizontal="center" vertical="center" wrapText="1"/>
    </xf>
    <xf numFmtId="0" fontId="24" fillId="10" borderId="1" xfId="29" applyFont="1" applyFill="1" applyBorder="1" applyAlignment="1">
      <alignment horizontal="center" vertical="center"/>
    </xf>
    <xf numFmtId="168" fontId="24" fillId="10" borderId="1" xfId="29" applyNumberFormat="1" applyFont="1" applyFill="1" applyBorder="1" applyAlignment="1">
      <alignment horizontal="center" vertical="top"/>
    </xf>
    <xf numFmtId="0" fontId="24" fillId="10" borderId="1" xfId="29" applyFont="1" applyFill="1" applyBorder="1" applyAlignment="1">
      <alignment horizontal="left" vertical="top" wrapText="1"/>
    </xf>
    <xf numFmtId="164" fontId="24" fillId="10" borderId="1" xfId="29" applyNumberFormat="1" applyFont="1" applyFill="1" applyBorder="1" applyAlignment="1">
      <alignment horizontal="center" vertical="center" wrapText="1"/>
    </xf>
    <xf numFmtId="0" fontId="24" fillId="10" borderId="1" xfId="29" applyFont="1" applyFill="1" applyBorder="1" applyAlignment="1">
      <alignment horizontal="center" vertical="center" wrapText="1"/>
    </xf>
    <xf numFmtId="49" fontId="24" fillId="10" borderId="1" xfId="29" applyNumberFormat="1" applyFont="1" applyFill="1" applyBorder="1" applyAlignment="1">
      <alignment horizontal="center" vertical="center" wrapText="1"/>
    </xf>
    <xf numFmtId="49" fontId="24" fillId="10" borderId="1" xfId="29" applyNumberFormat="1" applyFont="1" applyFill="1" applyBorder="1" applyAlignment="1">
      <alignment horizontal="center" vertical="center"/>
    </xf>
    <xf numFmtId="0" fontId="71" fillId="10" borderId="1" xfId="29" applyFont="1" applyFill="1" applyBorder="1" applyAlignment="1">
      <alignment horizontal="center" vertical="center"/>
    </xf>
    <xf numFmtId="168" fontId="71" fillId="10" borderId="1" xfId="29" applyNumberFormat="1" applyFont="1" applyFill="1" applyBorder="1" applyAlignment="1">
      <alignment horizontal="center" vertical="top"/>
    </xf>
    <xf numFmtId="0" fontId="71" fillId="10" borderId="1" xfId="29" applyFont="1" applyFill="1" applyBorder="1" applyAlignment="1">
      <alignment horizontal="left" vertical="top" wrapText="1"/>
    </xf>
    <xf numFmtId="164" fontId="71" fillId="10" borderId="1" xfId="29" applyNumberFormat="1" applyFont="1" applyFill="1" applyBorder="1" applyAlignment="1">
      <alignment horizontal="center" vertical="center" wrapText="1"/>
    </xf>
    <xf numFmtId="0" fontId="71" fillId="10" borderId="1" xfId="29" applyFont="1" applyFill="1" applyBorder="1" applyAlignment="1">
      <alignment horizontal="center" vertical="center" wrapText="1"/>
    </xf>
    <xf numFmtId="0" fontId="24" fillId="6" borderId="1" xfId="29" quotePrefix="1" applyFont="1" applyFill="1" applyBorder="1" applyAlignment="1">
      <alignment horizontal="center" vertical="center"/>
    </xf>
    <xf numFmtId="168" fontId="24" fillId="6" borderId="1" xfId="29" applyNumberFormat="1" applyFont="1" applyFill="1" applyBorder="1" applyAlignment="1">
      <alignment horizontal="center" vertical="top"/>
    </xf>
    <xf numFmtId="0" fontId="24" fillId="6" borderId="1" xfId="29" applyFont="1" applyFill="1" applyBorder="1" applyAlignment="1">
      <alignment horizontal="left" vertical="top" wrapText="1"/>
    </xf>
    <xf numFmtId="164" fontId="24" fillId="6" borderId="1" xfId="29" applyNumberFormat="1" applyFont="1" applyFill="1" applyBorder="1" applyAlignment="1">
      <alignment horizontal="center" vertical="center" wrapText="1"/>
    </xf>
    <xf numFmtId="0" fontId="24" fillId="6" borderId="1" xfId="29" applyFont="1" applyFill="1" applyBorder="1" applyAlignment="1">
      <alignment horizontal="center" vertical="center" wrapText="1"/>
    </xf>
    <xf numFmtId="49" fontId="24" fillId="6" borderId="1" xfId="29" applyNumberFormat="1" applyFont="1" applyFill="1" applyBorder="1" applyAlignment="1">
      <alignment horizontal="center" vertical="center"/>
    </xf>
    <xf numFmtId="0" fontId="57" fillId="26" borderId="0" xfId="0" applyFont="1" applyFill="1" applyAlignment="1">
      <alignment horizontal="left" vertical="top"/>
    </xf>
    <xf numFmtId="0" fontId="54" fillId="0" borderId="0" xfId="0" applyFont="1" applyAlignment="1">
      <alignment horizontal="left" vertical="top"/>
    </xf>
    <xf numFmtId="0" fontId="40" fillId="0" borderId="0" xfId="0" applyFont="1" applyAlignment="1">
      <alignment horizontal="left" vertical="top"/>
    </xf>
    <xf numFmtId="3" fontId="0" fillId="0" borderId="0" xfId="0" applyNumberFormat="1" applyAlignment="1">
      <alignment horizontal="right" vertical="top"/>
    </xf>
    <xf numFmtId="3" fontId="0" fillId="0" borderId="0" xfId="0" applyNumberFormat="1" applyAlignment="1">
      <alignment horizontal="left" vertical="top"/>
    </xf>
    <xf numFmtId="3" fontId="0" fillId="0" borderId="0" xfId="0" applyNumberFormat="1" applyAlignment="1">
      <alignment horizontal="right"/>
    </xf>
    <xf numFmtId="0" fontId="23" fillId="0" borderId="0" xfId="3" applyFont="1" applyAlignment="1">
      <alignment horizontal="left" vertical="top"/>
    </xf>
    <xf numFmtId="0" fontId="2" fillId="0" borderId="0" xfId="2" applyFont="1" applyAlignment="1">
      <alignment horizontal="left" vertical="top"/>
    </xf>
    <xf numFmtId="0" fontId="2" fillId="0" borderId="0" xfId="3" applyFont="1" applyAlignment="1">
      <alignment horizontal="left" vertical="top"/>
    </xf>
    <xf numFmtId="0" fontId="70" fillId="0" borderId="0" xfId="3" applyFont="1" applyAlignment="1">
      <alignment horizontal="left" vertical="top" wrapText="1"/>
    </xf>
    <xf numFmtId="0" fontId="47" fillId="0" borderId="0" xfId="2" applyFont="1" applyAlignment="1">
      <alignment horizontal="left" vertical="top"/>
    </xf>
    <xf numFmtId="0" fontId="70" fillId="0" borderId="0" xfId="3" applyFont="1" applyAlignment="1">
      <alignment horizontal="left" vertical="top"/>
    </xf>
    <xf numFmtId="1" fontId="0" fillId="0" borderId="0" xfId="0" applyNumberFormat="1" applyAlignment="1">
      <alignment vertical="top"/>
    </xf>
    <xf numFmtId="0" fontId="0" fillId="0" borderId="0" xfId="0" applyAlignment="1">
      <alignment vertical="top" wrapText="1"/>
    </xf>
    <xf numFmtId="0" fontId="48" fillId="0" borderId="0" xfId="0" applyFont="1" applyAlignment="1">
      <alignment horizontal="left" vertical="top"/>
    </xf>
    <xf numFmtId="0" fontId="56" fillId="0" borderId="0" xfId="0" applyFont="1" applyAlignment="1">
      <alignment horizontal="left" vertical="top"/>
    </xf>
    <xf numFmtId="0" fontId="33" fillId="0" borderId="0" xfId="0" applyFont="1" applyAlignment="1">
      <alignment horizontal="center" vertical="center" wrapText="1"/>
    </xf>
    <xf numFmtId="0" fontId="29" fillId="0" borderId="0" xfId="0" applyFont="1" applyAlignment="1">
      <alignment horizontal="center" vertical="center"/>
    </xf>
    <xf numFmtId="0" fontId="33" fillId="0" borderId="7"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34" fillId="0" borderId="7" xfId="0" applyFont="1" applyBorder="1" applyAlignment="1">
      <alignment horizontal="center" vertical="center"/>
    </xf>
    <xf numFmtId="0" fontId="36" fillId="0" borderId="0" xfId="0" applyFont="1" applyAlignment="1">
      <alignment horizontal="center" vertical="center"/>
    </xf>
    <xf numFmtId="0" fontId="37" fillId="0" borderId="0" xfId="0" applyFont="1" applyAlignment="1">
      <alignment horizontal="center" vertical="center"/>
    </xf>
    <xf numFmtId="0" fontId="37" fillId="0" borderId="7" xfId="0" applyFont="1" applyBorder="1" applyAlignment="1">
      <alignment horizontal="center" vertical="center"/>
    </xf>
    <xf numFmtId="0" fontId="33" fillId="0" borderId="8" xfId="0" applyFont="1" applyBorder="1" applyAlignment="1">
      <alignment horizontal="center" vertical="center"/>
    </xf>
    <xf numFmtId="0" fontId="29" fillId="0" borderId="8" xfId="0" applyFont="1" applyBorder="1" applyAlignment="1">
      <alignment horizontal="center" vertical="center"/>
    </xf>
    <xf numFmtId="0" fontId="37" fillId="0" borderId="8" xfId="0" applyFont="1" applyBorder="1" applyAlignment="1">
      <alignment horizontal="center" vertical="center"/>
    </xf>
    <xf numFmtId="3" fontId="33" fillId="0" borderId="8" xfId="0" applyNumberFormat="1" applyFont="1" applyBorder="1" applyAlignment="1">
      <alignment horizontal="center" vertical="center"/>
    </xf>
    <xf numFmtId="0" fontId="91" fillId="0" borderId="0" xfId="0" applyFont="1" applyAlignment="1">
      <alignment horizontal="left" vertical="top"/>
    </xf>
    <xf numFmtId="0" fontId="0" fillId="33" borderId="0" xfId="0" applyFill="1"/>
    <xf numFmtId="0" fontId="60" fillId="0" borderId="0" xfId="3" applyFont="1" applyAlignment="1">
      <alignment horizontal="left" vertical="top"/>
    </xf>
    <xf numFmtId="0" fontId="60" fillId="0" borderId="0" xfId="3" applyFont="1" applyAlignment="1">
      <alignment horizontal="left" vertical="top" wrapText="1"/>
    </xf>
    <xf numFmtId="0" fontId="33" fillId="0" borderId="0" xfId="3" applyFont="1" applyAlignment="1">
      <alignment horizontal="left" vertical="top" wrapText="1"/>
    </xf>
    <xf numFmtId="0" fontId="60" fillId="0" borderId="0" xfId="3" applyFont="1" applyAlignment="1">
      <alignment vertical="top"/>
    </xf>
    <xf numFmtId="0" fontId="33" fillId="0" borderId="0" xfId="3" applyFont="1" applyAlignment="1">
      <alignment vertical="top"/>
    </xf>
    <xf numFmtId="0" fontId="60" fillId="0" borderId="0" xfId="0" applyFont="1" applyAlignment="1">
      <alignment vertical="top"/>
    </xf>
    <xf numFmtId="0" fontId="90" fillId="0" borderId="0" xfId="3" applyFont="1" applyAlignment="1">
      <alignment horizontal="left" vertical="top"/>
    </xf>
    <xf numFmtId="0" fontId="90" fillId="0" borderId="0" xfId="3" applyFont="1" applyAlignment="1">
      <alignment vertical="top"/>
    </xf>
    <xf numFmtId="0" fontId="28" fillId="0" borderId="0" xfId="4" applyAlignment="1">
      <alignment vertical="top" wrapText="1"/>
    </xf>
    <xf numFmtId="0" fontId="59" fillId="0" borderId="0" xfId="4" applyFont="1" applyAlignment="1">
      <alignment horizontal="left" vertical="top"/>
    </xf>
    <xf numFmtId="170" fontId="0" fillId="0" borderId="0" xfId="0" applyNumberFormat="1"/>
    <xf numFmtId="0" fontId="1" fillId="0" borderId="0" xfId="3" applyFont="1" applyAlignment="1">
      <alignment horizontal="left" vertical="top"/>
    </xf>
    <xf numFmtId="0" fontId="17" fillId="6" borderId="0" xfId="1" quotePrefix="1" applyFill="1"/>
    <xf numFmtId="0" fontId="33" fillId="0" borderId="6" xfId="0" applyFont="1" applyBorder="1" applyAlignment="1">
      <alignment horizontal="center"/>
    </xf>
    <xf numFmtId="0" fontId="33" fillId="0" borderId="4" xfId="0" applyFont="1" applyBorder="1" applyAlignment="1">
      <alignment horizontal="center"/>
    </xf>
    <xf numFmtId="0" fontId="33" fillId="0" borderId="5" xfId="0" applyFont="1" applyBorder="1" applyAlignment="1">
      <alignment horizontal="center"/>
    </xf>
  </cellXfs>
  <cellStyles count="30">
    <cellStyle name="Heading 1" xfId="14" builtinId="16"/>
    <cellStyle name="Heading 2" xfId="7" builtinId="17"/>
    <cellStyle name="Hyperlink" xfId="1" builtinId="8"/>
    <cellStyle name="Hyperlink 2" xfId="11" xr:uid="{FA396BCE-C56D-468B-A862-5CAAA1695E02}"/>
    <cellStyle name="Input" xfId="8" builtinId="20"/>
    <cellStyle name="Normal" xfId="0" builtinId="0"/>
    <cellStyle name="Normal 2" xfId="2" xr:uid="{09B605D8-2901-468B-B3E0-9BBEF57192DE}"/>
    <cellStyle name="Normal 2 2" xfId="3" xr:uid="{FAFD5303-BEDA-463F-8755-ACDD076FEAD7}"/>
    <cellStyle name="Normal 2 2 2" xfId="15" xr:uid="{E3E45047-C484-4F04-BA14-AB010441EAB6}"/>
    <cellStyle name="Normal 2 2 2 2" xfId="25" xr:uid="{6566E9F8-CA35-4DF7-9E5B-F2F0831D96B0}"/>
    <cellStyle name="Normal 2 2 3" xfId="17" xr:uid="{9E429AF6-6F03-49F2-A2BA-B3272F440381}"/>
    <cellStyle name="Normal 2 2 3 2" xfId="26" xr:uid="{3F7518AB-E791-4FD8-9606-BF89C7208360}"/>
    <cellStyle name="Normal 2 2 4" xfId="20" xr:uid="{56D64CF8-75A3-4C27-92B1-060FFD069ED5}"/>
    <cellStyle name="Normal 2 2 5" xfId="29" xr:uid="{46616975-D78F-4D77-A3CB-C8D2818D56D8}"/>
    <cellStyle name="Normal 3" xfId="6" xr:uid="{9E81B7C8-4C23-4221-B378-16834779E358}"/>
    <cellStyle name="Normal 3 2" xfId="21" xr:uid="{C973AE33-F29E-4B67-B87D-7B0D146066BD}"/>
    <cellStyle name="Normal 4" xfId="10" xr:uid="{DE8F346D-56FA-4E58-98C6-F899F953A3C7}"/>
    <cellStyle name="Normal 4 2" xfId="22" xr:uid="{7B89C11A-053B-4FAB-806C-CCEA3DADC226}"/>
    <cellStyle name="Normal 5" xfId="12" xr:uid="{C2F319A9-34E7-4A66-96BB-77F9A5761429}"/>
    <cellStyle name="Normal 5 2" xfId="23" xr:uid="{000E587F-65F5-4888-A7D7-02FD68BC9A4A}"/>
    <cellStyle name="Normal 56" xfId="5" xr:uid="{3177C9E7-F4BF-469D-913E-552AC7800410}"/>
    <cellStyle name="Normal 57" xfId="4" xr:uid="{302DFB14-5850-4ADC-A06C-AFC8B1608ED7}"/>
    <cellStyle name="Normal 6" xfId="13" xr:uid="{6231654C-5D0B-4A27-B576-18539B642F27}"/>
    <cellStyle name="Normal 6 2" xfId="24" xr:uid="{5DA0E612-B2AE-4F6A-8347-49E938AE2D71}"/>
    <cellStyle name="Normal 7" xfId="18" xr:uid="{016E8998-A087-456A-AB12-F5E8FA04EC10}"/>
    <cellStyle name="Normal 7 2" xfId="27" xr:uid="{5CEF4648-CF2C-4EB8-8897-D342BE5D6C78}"/>
    <cellStyle name="Normal 8" xfId="19" xr:uid="{B36D90FC-2556-47C0-8542-3F1606DDBA49}"/>
    <cellStyle name="Normal 8 2" xfId="28" xr:uid="{5D2738F1-B8B7-4F2E-A8CE-A387A75640FC}"/>
    <cellStyle name="Output" xfId="9" builtinId="21"/>
    <cellStyle name="Percent" xfId="16" builtinId="5"/>
  </cellStyles>
  <dxfs count="748">
    <dxf>
      <alignment horizontal="left" vertical="top" textRotation="0" wrapText="1" indent="0" justifyLastLine="0" shrinkToFit="0" readingOrder="0"/>
    </dxf>
    <dxf>
      <alignment horizontal="left" vertical="top" textRotation="0" indent="0" justifyLastLine="0" shrinkToFit="0" readingOrder="0"/>
      <border outline="0">
        <left style="thin">
          <color indexed="64"/>
        </left>
      </border>
    </dxf>
    <dxf>
      <font>
        <b/>
        <strike val="0"/>
        <outline val="0"/>
        <shadow val="0"/>
        <u val="none"/>
        <vertAlign val="baseline"/>
        <sz val="12"/>
        <color auto="1"/>
        <name val="Calibri"/>
        <family val="2"/>
        <scheme val="minor"/>
      </font>
      <numFmt numFmtId="167" formatCode="[$-409]ddd\,\ mmm\ dd\,\ yyyy"/>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alignment horizontal="left" vertical="top" textRotation="0" indent="0" justifyLastLine="0" shrinkToFit="0" readingOrder="0"/>
      <border outline="0">
        <right style="thin">
          <color indexed="64"/>
        </right>
      </border>
    </dxf>
    <dxf>
      <alignment horizontal="left" vertical="top" textRotation="0" indent="0" justifyLastLine="0" shrinkToFit="0" readingOrder="0"/>
    </dxf>
    <dxf>
      <font>
        <b/>
        <i val="0"/>
        <color rgb="FF7030A0"/>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strike val="0"/>
        <outline val="0"/>
        <shadow val="0"/>
        <u val="none"/>
        <vertAlign val="baseline"/>
        <sz val="11"/>
        <color theme="1" tint="4.9989318521683403E-2"/>
        <name val="Calibri"/>
        <family val="2"/>
        <scheme val="minor"/>
      </font>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71" formatCode="m/d/yy\ h:mm"/>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color rgb="FF9C5700"/>
      </font>
      <fill>
        <patternFill>
          <bgColor rgb="FFFFEB9C"/>
        </patternFill>
      </fill>
    </dxf>
    <dxf>
      <font>
        <color rgb="FF9C5700"/>
      </font>
      <fill>
        <patternFill>
          <bgColor rgb="FFFFEB9C"/>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19"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b/>
        <i val="0"/>
        <strike val="0"/>
        <condense val="0"/>
        <extend val="0"/>
        <outline val="0"/>
        <shadow val="0"/>
        <u val="none"/>
        <vertAlign val="baseline"/>
        <sz val="12"/>
        <color rgb="FF305496"/>
        <name val="Calibri"/>
        <family val="2"/>
        <scheme val="minor"/>
      </font>
    </dxf>
    <dxf>
      <font>
        <color rgb="FF9C5700"/>
      </font>
      <fill>
        <patternFill>
          <bgColor rgb="FFFFEB9C"/>
        </patternFill>
      </fill>
    </dxf>
    <dxf>
      <numFmt numFmtId="0" formatCode="General"/>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solid">
          <fgColor indexed="64"/>
          <bgColor theme="8" tint="0.59999389629810485"/>
        </patternFill>
      </fill>
    </dxf>
    <dxf>
      <font>
        <color rgb="FF9C5700"/>
      </font>
      <fill>
        <patternFill>
          <bgColor rgb="FFFFEB9C"/>
        </patternFill>
      </fill>
    </dxf>
    <dxf>
      <alignment horizontal="left" vertical="top" textRotation="0" wrapText="1" indent="0" justifyLastLine="0" shrinkToFit="0" readingOrder="0"/>
      <protection locked="0" hidden="0"/>
    </dxf>
    <dxf>
      <fill>
        <patternFill patternType="solid">
          <fgColor indexed="64"/>
          <bgColor theme="2" tint="-9.9978637043366805E-2"/>
        </patternFill>
      </fill>
      <alignment horizontal="left" vertical="top" textRotation="0" indent="0" justifyLastLine="0" shrinkToFit="0" readingOrder="0"/>
    </dxf>
    <dxf>
      <alignment horizontal="lef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3" formatCode="#,##0"/>
    </dxf>
    <dxf>
      <numFmt numFmtId="3" formatCode="#,##0"/>
    </dxf>
    <dxf>
      <font>
        <sz val="10"/>
      </font>
    </dxf>
    <dxf>
      <font>
        <sz val="10"/>
      </font>
    </dxf>
    <dxf>
      <font>
        <sz val="10"/>
      </font>
    </dxf>
    <dxf>
      <font>
        <sz val="10"/>
      </font>
    </dxf>
    <dxf>
      <font>
        <sz val="10"/>
      </font>
    </dxf>
    <dxf>
      <font>
        <sz val="10"/>
      </font>
    </dxf>
    <dxf>
      <font>
        <i val="0"/>
      </font>
      <numFmt numFmtId="0" formatCode="General"/>
    </dxf>
    <dxf>
      <font>
        <i val="0"/>
      </font>
      <numFmt numFmtId="0" formatCode="General"/>
    </dxf>
    <dxf>
      <font>
        <i val="0"/>
      </font>
      <numFmt numFmtId="0" formatCode="General"/>
    </dxf>
    <dxf>
      <font>
        <color rgb="FF9C5700"/>
      </font>
      <fill>
        <patternFill>
          <bgColor rgb="FFFFEB9C"/>
        </patternFill>
      </fill>
    </dxf>
    <dxf>
      <font>
        <b val="0"/>
        <i val="0"/>
        <color rgb="FF7030A0"/>
      </font>
    </dxf>
    <dxf>
      <font>
        <b val="0"/>
        <i val="0"/>
        <color rgb="FF7030A0"/>
      </font>
    </dxf>
    <dxf>
      <font>
        <b val="0"/>
        <i val="0"/>
        <color rgb="FFC00000"/>
      </font>
    </dxf>
    <dxf>
      <numFmt numFmtId="27" formatCode="m/d/yyyy\ h:mm"/>
    </dxf>
    <dxf>
      <numFmt numFmtId="0" formatCode="General"/>
    </dxf>
    <dxf>
      <numFmt numFmtId="0" formatCode="General"/>
    </dxf>
    <dxf>
      <numFmt numFmtId="0" formatCode="Genera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A50021"/>
      </font>
      <fill>
        <patternFill>
          <bgColor rgb="FFF2F2F2"/>
        </patternFill>
      </fill>
    </dxf>
    <dxf>
      <numFmt numFmtId="0" formatCode="Genera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solid">
          <fgColor indexed="64"/>
          <bgColor theme="4" tint="0.59999389629810485"/>
        </patternFill>
      </fill>
    </dxf>
    <dxf>
      <font>
        <color rgb="FF800000"/>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z val="9"/>
      </font>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strike val="0"/>
        <outline val="0"/>
        <shadow val="0"/>
        <u val="none"/>
        <vertAlign val="baseline"/>
        <sz val="10"/>
        <color theme="0"/>
        <name val="Verdana"/>
        <family val="2"/>
        <scheme val="none"/>
      </font>
      <fill>
        <patternFill patternType="none">
          <fgColor indexed="64"/>
          <bgColor auto="1"/>
        </patternFill>
      </fill>
    </dxf>
    <dxf>
      <font>
        <color rgb="FF9C5700"/>
      </font>
      <fill>
        <patternFill>
          <bgColor rgb="FFFFEB9C"/>
        </patternFill>
      </fill>
    </dxf>
    <dxf>
      <font>
        <color rgb="FFA50021"/>
      </font>
      <fill>
        <patternFill>
          <bgColor rgb="FFFFD9DE"/>
        </patternFill>
      </fill>
    </dxf>
    <dxf>
      <font>
        <color rgb="FFA50021"/>
      </font>
      <fill>
        <patternFill>
          <bgColor rgb="FFFFD9DE"/>
        </patternFill>
      </fill>
    </dxf>
    <dxf>
      <font>
        <color rgb="FFA50021"/>
      </font>
      <fill>
        <patternFill>
          <bgColor rgb="FFFFD9DE"/>
        </patternFill>
      </fill>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8" tint="-0.249977111117893"/>
        </patternFill>
      </fill>
      <alignment horizontal="general" vertical="top"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800000"/>
      </font>
      <fill>
        <patternFill>
          <bgColor rgb="FFFFC7CC"/>
        </patternFill>
      </fill>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rgb="FF9C5700"/>
      </font>
      <fill>
        <patternFill>
          <bgColor rgb="FFFFEB9C"/>
        </patternFill>
      </fill>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1"/>
        <color rgb="FF000000"/>
        <name val="Calibri"/>
        <family val="2"/>
        <scheme val="none"/>
      </font>
      <fill>
        <patternFill patternType="none">
          <fgColor indexed="64"/>
          <bgColor auto="1"/>
        </patternFill>
      </fill>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rgb="FF9C5700"/>
      </font>
      <fill>
        <patternFill>
          <bgColor rgb="FFFFEB9C"/>
        </patternFill>
      </fill>
    </dxf>
    <dxf>
      <font>
        <color rgb="FF9C5700"/>
      </font>
      <fill>
        <patternFill>
          <bgColor rgb="FFFFEB9C"/>
        </patternFill>
      </fill>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1"/>
        <color rgb="FF800000"/>
        <name val="Calibri"/>
        <family val="2"/>
        <scheme val="minor"/>
      </font>
      <fill>
        <patternFill patternType="solid">
          <fgColor indexed="64"/>
          <bgColor theme="9" tint="-0.249977111117893"/>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b/>
        <i val="0"/>
        <color rgb="FFFF0000"/>
      </font>
      <fill>
        <patternFill>
          <bgColor theme="5" tint="0.59996337778862885"/>
        </patternFill>
      </fill>
    </dxf>
    <dxf>
      <font>
        <b/>
        <i val="0"/>
        <color rgb="FF008080"/>
      </font>
      <fill>
        <patternFill>
          <bgColor theme="7" tint="0.79998168889431442"/>
        </patternFill>
      </fill>
    </dxf>
    <dxf>
      <fill>
        <patternFill>
          <bgColor rgb="FFFFFF00"/>
        </patternFill>
      </fill>
    </dxf>
    <dxf>
      <font>
        <b/>
        <i val="0"/>
        <color rgb="FF660033"/>
      </font>
    </dxf>
    <dxf>
      <font>
        <strike val="0"/>
        <outline val="0"/>
        <shadow val="0"/>
        <u val="none"/>
        <vertAlign val="baseline"/>
        <sz val="10"/>
        <color rgb="FF000000"/>
        <name val="Calibri"/>
        <family val="2"/>
        <scheme val="none"/>
      </font>
      <alignment horizontal="general" vertical="top" textRotation="0" wrapText="0" indent="0" justifyLastLine="0" shrinkToFit="0" readingOrder="0"/>
    </dxf>
    <dxf>
      <font>
        <strike val="0"/>
        <outline val="0"/>
        <shadow val="0"/>
        <u val="none"/>
        <vertAlign val="baseline"/>
        <sz val="10"/>
        <color rgb="FF000000"/>
        <name val="Calibri"/>
        <family val="2"/>
        <scheme val="none"/>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auto="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rgb="FF7030A0"/>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indent="0" justifyLastLine="0" shrinkToFit="0" readingOrder="0"/>
    </dxf>
    <dxf>
      <font>
        <strike val="0"/>
        <outline val="0"/>
        <shadow val="0"/>
        <u val="none"/>
        <vertAlign val="baseline"/>
        <sz val="10"/>
        <color theme="1"/>
        <name val="Calibri"/>
        <family val="2"/>
        <scheme val="minor"/>
      </font>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none"/>
      </font>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rgb="FF9C0006"/>
      </font>
      <fill>
        <patternFill>
          <bgColor rgb="FFFFC7CE"/>
        </patternFill>
      </fill>
    </dxf>
    <dxf>
      <font>
        <color rgb="FF006100"/>
      </font>
      <fill>
        <patternFill>
          <bgColor rgb="FFC6EFCE"/>
        </patternFill>
      </fill>
    </dxf>
    <dxf>
      <font>
        <color rgb="FFFF0000"/>
      </font>
      <fill>
        <patternFill>
          <bgColor rgb="FFFFC7CE"/>
        </patternFill>
      </fill>
    </dxf>
    <dxf>
      <font>
        <color rgb="FF9C5700"/>
      </font>
      <fill>
        <patternFill patternType="none">
          <bgColor auto="1"/>
        </patternFill>
      </fill>
    </dxf>
    <dxf>
      <font>
        <color theme="4" tint="-0.499984740745262"/>
      </font>
      <fill>
        <patternFill>
          <bgColor rgb="FFFFFFCC"/>
        </patternFill>
      </fill>
    </dxf>
    <dxf>
      <font>
        <color rgb="FF9C5700"/>
      </font>
      <fill>
        <patternFill>
          <bgColor rgb="FFFFEB9C"/>
        </patternFill>
      </fill>
    </dxf>
    <dxf>
      <font>
        <color rgb="FFFF00FF"/>
      </font>
    </dxf>
    <dxf>
      <font>
        <color rgb="FF9C5700"/>
      </font>
      <fill>
        <patternFill>
          <bgColor rgb="FFFFEB9C"/>
        </patternFill>
      </fill>
    </dxf>
    <dxf>
      <font>
        <color rgb="FF9C5700"/>
      </font>
      <fill>
        <patternFill>
          <bgColor rgb="FFFFEB9C"/>
        </patternFill>
      </fill>
    </dxf>
    <dxf>
      <fill>
        <patternFill>
          <bgColor rgb="FFE4DFEC"/>
        </patternFill>
      </fill>
    </dxf>
    <dxf>
      <fill>
        <patternFill>
          <bgColor rgb="FFE4DFEC"/>
        </patternFill>
      </fill>
    </dxf>
    <dxf>
      <fill>
        <patternFill>
          <bgColor rgb="FFE4DFEC"/>
        </patternFill>
      </fill>
    </dxf>
    <dxf>
      <fill>
        <patternFill>
          <bgColor rgb="FFE4DFEC"/>
        </patternFill>
      </fill>
    </dxf>
    <dxf>
      <font>
        <color rgb="FFFF0000"/>
      </font>
    </dxf>
    <dxf>
      <fill>
        <patternFill>
          <bgColor rgb="FFB7DEE8"/>
        </patternFill>
      </fill>
    </dxf>
    <dxf>
      <font>
        <color rgb="FF006100"/>
      </font>
      <fill>
        <patternFill>
          <bgColor rgb="FFC6EFCE"/>
        </patternFill>
      </fill>
    </dxf>
    <dxf>
      <font>
        <color rgb="FFFF0000"/>
      </font>
    </dxf>
    <dxf>
      <fill>
        <patternFill>
          <bgColor rgb="FFC6EFCE"/>
        </patternFill>
      </fill>
    </dxf>
    <dxf>
      <fill>
        <patternFill>
          <bgColor rgb="FFFFFF00"/>
        </patternFill>
      </fill>
    </dxf>
    <dxf>
      <fill>
        <patternFill>
          <bgColor rgb="FFE4DFEC"/>
        </patternFill>
      </fill>
    </dxf>
    <dxf>
      <fill>
        <patternFill>
          <bgColor rgb="FFE4DFEC"/>
        </patternFill>
      </fill>
    </dxf>
    <dxf>
      <fill>
        <patternFill>
          <bgColor rgb="FFE4DFEC"/>
        </patternFill>
      </fill>
    </dxf>
    <dxf>
      <fill>
        <patternFill>
          <bgColor rgb="FFE4DFEC"/>
        </patternFill>
      </fill>
    </dxf>
    <dxf>
      <fill>
        <patternFill>
          <bgColor rgb="FFE4DFEC"/>
        </patternFill>
      </fill>
    </dxf>
    <dxf>
      <font>
        <color rgb="FFFF0000"/>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dxf>
    <dxf>
      <numFmt numFmtId="0" formatCode="General"/>
    </dxf>
    <dxf>
      <numFmt numFmtId="0" formatCode="General"/>
    </dxf>
    <dxf>
      <fill>
        <patternFill patternType="solid">
          <fgColor indexed="64"/>
          <bgColor rgb="FFFF0000"/>
        </patternFill>
      </fill>
    </dxf>
    <dxf>
      <font>
        <color rgb="FFFF0000"/>
      </font>
    </dxf>
    <dxf>
      <font>
        <color rgb="FFC65911"/>
      </font>
    </dxf>
    <dxf>
      <font>
        <color rgb="FF006699"/>
      </font>
    </dxf>
    <dxf>
      <font>
        <color rgb="FF9933FF"/>
      </font>
    </dxf>
    <dxf>
      <font>
        <color rgb="FF7030A0"/>
      </font>
      <fill>
        <patternFill>
          <bgColor theme="7" tint="0.39994506668294322"/>
        </patternFill>
      </fill>
    </dxf>
    <dxf>
      <font>
        <color rgb="FFA50021"/>
      </font>
      <fill>
        <patternFill>
          <bgColor rgb="FFFFC7CE"/>
        </patternFill>
      </fill>
    </dxf>
    <dxf>
      <font>
        <color rgb="FFFF66FF"/>
      </font>
      <fill>
        <patternFill>
          <bgColor rgb="FFCCFFFF"/>
        </patternFill>
      </fill>
    </dxf>
    <dxf>
      <font>
        <color rgb="FFA50021"/>
      </font>
      <fill>
        <patternFill>
          <bgColor rgb="FFF2F2F2"/>
        </patternFill>
      </fill>
    </dxf>
    <dxf>
      <font>
        <color rgb="FF9C5700"/>
      </font>
      <fill>
        <patternFill>
          <bgColor rgb="FFFFEB9C"/>
        </patternFill>
      </fill>
    </dxf>
    <dxf>
      <fill>
        <patternFill patternType="none">
          <fgColor indexed="64"/>
          <bgColor indexed="65"/>
        </patternFill>
      </fill>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solid">
          <fgColor indexed="64"/>
          <bgColor theme="2" tint="-0.249977111117893"/>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A50021"/>
      </font>
      <fill>
        <patternFill>
          <bgColor rgb="FFFFC7CE"/>
        </patternFill>
      </fill>
    </dxf>
    <dxf>
      <font>
        <color rgb="FFA50021"/>
      </font>
      <fill>
        <patternFill>
          <bgColor rgb="FFCCCCFF"/>
        </patternFill>
      </fill>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auto="1"/>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border>
        <bottom style="double">
          <color rgb="FF4472C4"/>
        </bottom>
      </border>
    </dxf>
    <dxf>
      <alignment horizontal="general" vertical="bottom" textRotation="0" wrapText="1"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color rgb="FFFF0000"/>
      </font>
      <fill>
        <patternFill>
          <bgColor theme="9" tint="0.79998168889431442"/>
        </patternFill>
      </fill>
    </dxf>
    <dxf>
      <font>
        <color rgb="FFA50021"/>
      </font>
      <fill>
        <patternFill>
          <bgColor rgb="FFFFC7CE"/>
        </patternFill>
      </fill>
    </dxf>
    <dxf>
      <font>
        <color rgb="FFA50021"/>
      </font>
      <fill>
        <patternFill>
          <bgColor rgb="FFFFEB9C"/>
        </patternFill>
      </fill>
    </dxf>
    <dxf>
      <font>
        <color rgb="FFA50021"/>
      </font>
      <fill>
        <patternFill>
          <bgColor rgb="FFFFEB9C"/>
        </patternFill>
      </fill>
    </dxf>
    <dxf>
      <font>
        <color rgb="FF006100"/>
      </font>
      <fill>
        <patternFill>
          <bgColor rgb="FFC6EFCE"/>
        </patternFill>
      </fill>
    </dxf>
    <dxf>
      <font>
        <color rgb="FF006100"/>
      </font>
      <fill>
        <patternFill>
          <bgColor rgb="FFC6EFCE"/>
        </patternFill>
      </fill>
    </dxf>
    <dxf>
      <font>
        <color rgb="FFA50021"/>
      </font>
      <fill>
        <patternFill>
          <bgColor rgb="FFFFC7CE"/>
        </patternFill>
      </fill>
    </dxf>
    <dxf>
      <font>
        <color rgb="FFA50021"/>
      </font>
      <fill>
        <patternFill>
          <bgColor rgb="FFFFC7CE"/>
        </patternFill>
      </fill>
    </dxf>
    <dxf>
      <font>
        <b val="0"/>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alignment horizontal="left" vertical="top" textRotation="0" indent="0" justifyLastLine="0" shrinkToFit="0" readingOrder="0"/>
    </dxf>
    <dxf>
      <numFmt numFmtId="0" formatCode="General"/>
      <fill>
        <patternFill patternType="none">
          <fgColor indexed="64"/>
          <bgColor indexed="65"/>
        </patternFill>
      </fill>
      <alignment horizontal="center" vertical="top" textRotation="0" wrapText="0" indent="0" justifyLastLine="0" shrinkToFit="0" readingOrder="0"/>
    </dxf>
    <dxf>
      <numFmt numFmtId="0" formatCode="General"/>
      <fill>
        <patternFill patternType="none">
          <fgColor indexed="64"/>
          <bgColor auto="1"/>
        </patternFill>
      </fill>
      <alignment horizontal="center" vertical="top" textRotation="0" wrapText="0" indent="0" justifyLastLine="0" shrinkToFit="0" readingOrder="0"/>
    </dxf>
    <dxf>
      <fill>
        <patternFill patternType="solid">
          <fgColor indexed="64"/>
          <bgColor rgb="FFCCFFCC"/>
        </patternFill>
      </fill>
      <alignment horizontal="left" vertical="top" textRotation="0" wrapText="1" indent="0" justifyLastLine="0" shrinkToFit="0" readingOrder="0"/>
    </dxf>
    <dxf>
      <numFmt numFmtId="0" formatCode="General"/>
      <fill>
        <patternFill patternType="solid">
          <fgColor indexed="64"/>
          <bgColor rgb="FFCCFFCC"/>
        </patternFill>
      </fill>
      <alignment horizontal="left" vertical="top" textRotation="0" wrapText="1" indent="0" justifyLastLine="0" shrinkToFit="0" readingOrder="0"/>
    </dxf>
    <dxf>
      <numFmt numFmtId="0" formatCode="General"/>
      <fill>
        <patternFill patternType="solid">
          <fgColor indexed="64"/>
          <bgColor rgb="FFCCFFCC"/>
        </patternFill>
      </fill>
      <alignment horizontal="left" vertical="top" textRotation="0" indent="0" justifyLastLine="0" shrinkToFit="0" readingOrder="0"/>
    </dxf>
    <dxf>
      <numFmt numFmtId="0" formatCode="General"/>
      <fill>
        <patternFill patternType="solid">
          <fgColor indexed="64"/>
          <bgColor rgb="FFCCFFCC"/>
        </patternFill>
      </fill>
      <alignment horizontal="left" vertical="top" textRotation="0" indent="0" justifyLastLine="0" shrinkToFit="0" readingOrder="0"/>
    </dxf>
    <dxf>
      <numFmt numFmtId="0" formatCode="General"/>
      <fill>
        <patternFill patternType="solid">
          <fgColor indexed="64"/>
          <bgColor rgb="FFFFFFCC"/>
        </patternFill>
      </fill>
      <alignment horizontal="left" vertical="top" textRotation="0" wrapText="1" indent="0" justifyLastLine="0" shrinkToFit="0" readingOrder="0"/>
    </dxf>
    <dxf>
      <numFmt numFmtId="0" formatCode="General"/>
      <fill>
        <patternFill patternType="solid">
          <fgColor indexed="64"/>
          <bgColor rgb="FFFFFFCC"/>
        </patternFill>
      </fill>
      <alignment horizontal="left" vertical="top" textRotation="0" wrapText="1" indent="0" justifyLastLine="0" shrinkToFit="0" readingOrder="0"/>
    </dxf>
    <dxf>
      <numFmt numFmtId="0" formatCode="General"/>
      <fill>
        <patternFill patternType="solid">
          <fgColor indexed="64"/>
          <bgColor rgb="FFFFFFCC"/>
        </patternFill>
      </fill>
      <alignment horizontal="left" vertical="top" textRotation="0" indent="0" justifyLastLine="0" shrinkToFit="0" readingOrder="0"/>
    </dxf>
    <dxf>
      <numFmt numFmtId="0" formatCode="General"/>
      <fill>
        <patternFill patternType="solid">
          <fgColor indexed="64"/>
          <bgColor rgb="FFFFFFCC"/>
        </patternFill>
      </fill>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CCFFCC"/>
        </patternFill>
      </fill>
      <alignment horizontal="left" vertical="top" textRotation="0" indent="0" justifyLastLine="0" shrinkToFit="0" readingOrder="0"/>
    </dxf>
    <dxf>
      <font>
        <b val="0"/>
        <i val="0"/>
        <strike val="0"/>
        <condense val="0"/>
        <extend val="0"/>
        <outline val="0"/>
        <shadow val="0"/>
        <u val="none"/>
        <vertAlign val="baseline"/>
        <sz val="11"/>
        <color rgb="FFCCFFCC"/>
        <name val="Calibri"/>
        <family val="2"/>
        <scheme val="minor"/>
      </font>
      <fill>
        <patternFill patternType="none">
          <fgColor indexed="64"/>
          <bgColor auto="1"/>
        </patternFill>
      </fill>
    </dxf>
    <dxf>
      <font>
        <color rgb="FF9933FF"/>
      </font>
      <fill>
        <patternFill patternType="solid">
          <fgColor auto="1"/>
          <bgColor rgb="FFCCFFCC"/>
        </patternFill>
      </fill>
    </dxf>
    <dxf>
      <font>
        <color rgb="FFD60093"/>
      </font>
      <fill>
        <patternFill patternType="solid">
          <fgColor auto="1"/>
          <bgColor rgb="FFCCFFCC"/>
        </patternFill>
      </fill>
    </dxf>
    <dxf>
      <font>
        <color rgb="FFD60093"/>
      </font>
      <fill>
        <patternFill patternType="solid">
          <fgColor auto="1"/>
          <bgColor rgb="FFFFFFCC"/>
        </patternFill>
      </fill>
    </dxf>
    <dxf>
      <font>
        <color rgb="FF9933FF"/>
      </font>
      <fill>
        <patternFill patternType="solid">
          <fgColor auto="1"/>
          <bgColor rgb="FFFFFFCC"/>
        </patternFill>
      </fill>
    </dxf>
    <dxf>
      <font>
        <color rgb="FF9C5700"/>
      </font>
      <fill>
        <patternFill>
          <bgColor rgb="FFFFEB9C"/>
        </patternFill>
      </fill>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1" indent="0" justifyLastLine="0" shrinkToFit="0" readingOrder="0"/>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1" indent="0" justifyLastLine="0" shrinkToFit="0" readingOrder="0"/>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0" indent="0" justifyLastLine="0" shrinkToFit="0" readingOrder="0"/>
      <border diagonalUp="0" diagonalDown="0" outline="0">
        <left/>
        <right/>
        <top style="thin">
          <color theme="4" tint="0.39997558519241921"/>
        </top>
        <bottom/>
      </border>
    </dxf>
    <dxf>
      <font>
        <strike val="0"/>
        <outline val="0"/>
        <shadow val="0"/>
        <u val="none"/>
        <vertAlign val="baseline"/>
        <sz val="10"/>
        <color auto="1"/>
        <name val="Calibri"/>
        <family val="2"/>
        <scheme val="minor"/>
      </font>
      <fill>
        <patternFill patternType="none">
          <fgColor indexed="64"/>
          <bgColor auto="1"/>
        </patternFill>
      </fill>
      <alignment horizontal="general" vertical="top"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10"/>
        <color auto="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Calibri"/>
        <family val="2"/>
        <scheme val="minor"/>
      </font>
      <fill>
        <patternFill patternType="none">
          <fgColor indexed="64"/>
          <bgColor auto="1"/>
        </patternFill>
      </fill>
      <alignment horizontal="left" vertical="top" textRotation="0" wrapText="0" indent="0" justifyLastLine="0" shrinkToFit="0" readingOrder="0"/>
    </dxf>
    <dxf>
      <font>
        <color rgb="FF006100"/>
      </font>
      <fill>
        <patternFill>
          <bgColor rgb="FFC6EFCE"/>
        </patternFill>
      </fill>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theme="4" tint="-0.499984740745262"/>
      </font>
      <fill>
        <patternFill>
          <bgColor rgb="FFFFFFCC"/>
        </patternFill>
      </fill>
    </dxf>
    <dxf>
      <font>
        <color rgb="FF9C0006"/>
      </font>
      <fill>
        <patternFill>
          <bgColor rgb="FFFFC7CE"/>
        </patternFill>
      </fill>
    </dxf>
    <dxf>
      <font>
        <color rgb="FF9C5700"/>
      </font>
      <fill>
        <patternFill>
          <bgColor rgb="FFFFEB9C"/>
        </patternFill>
      </fill>
    </dxf>
    <dxf>
      <font>
        <color rgb="FFFF00FF"/>
      </font>
    </dxf>
    <dxf>
      <font>
        <color rgb="FF9C5700"/>
      </font>
      <fill>
        <patternFill>
          <bgColor rgb="FFFFEB9C"/>
        </patternFill>
      </fill>
    </dxf>
    <dxf>
      <font>
        <color rgb="FF006100"/>
      </font>
      <fill>
        <patternFill>
          <bgColor rgb="FFC6EFCE"/>
        </patternFill>
      </fill>
    </dxf>
    <dxf>
      <font>
        <color rgb="FF9C5700"/>
      </font>
      <fill>
        <patternFill patternType="none">
          <bgColor auto="1"/>
        </patternFill>
      </fill>
    </dxf>
    <dxf>
      <fill>
        <patternFill>
          <bgColor rgb="FFE4DFEC"/>
        </patternFill>
      </fill>
    </dxf>
    <dxf>
      <fill>
        <patternFill>
          <bgColor rgb="FFE4DFEC"/>
        </patternFill>
      </fill>
    </dxf>
    <dxf>
      <fill>
        <patternFill>
          <bgColor rgb="FFE4DFEC"/>
        </patternFill>
      </fill>
    </dxf>
    <dxf>
      <fill>
        <patternFill>
          <bgColor rgb="FFE4DFEC"/>
        </patternFill>
      </fill>
    </dxf>
    <dxf>
      <font>
        <color rgb="FFFF0000"/>
      </font>
    </dxf>
    <dxf>
      <fill>
        <patternFill>
          <bgColor rgb="FFB7DEE8"/>
        </patternFill>
      </fill>
    </dxf>
    <dxf>
      <font>
        <color rgb="FF006100"/>
      </font>
      <fill>
        <patternFill>
          <bgColor rgb="FFC6EFCE"/>
        </patternFill>
      </fill>
    </dxf>
    <dxf>
      <font>
        <color rgb="FFFF0000"/>
      </font>
    </dxf>
    <dxf>
      <fill>
        <patternFill>
          <bgColor rgb="FFC6EFCE"/>
        </patternFill>
      </fill>
    </dxf>
    <dxf>
      <fill>
        <patternFill>
          <bgColor rgb="FFFFFF00"/>
        </patternFill>
      </fill>
    </dxf>
    <dxf>
      <fill>
        <patternFill>
          <bgColor rgb="FFE4DFEC"/>
        </patternFill>
      </fill>
    </dxf>
    <dxf>
      <fill>
        <patternFill>
          <bgColor rgb="FFE4DFEC"/>
        </patternFill>
      </fill>
    </dxf>
    <dxf>
      <fill>
        <patternFill>
          <bgColor rgb="FFE4DFEC"/>
        </patternFill>
      </fill>
    </dxf>
    <dxf>
      <fill>
        <patternFill>
          <bgColor rgb="FFE4DFEC"/>
        </patternFill>
      </fill>
    </dxf>
    <dxf>
      <fill>
        <patternFill>
          <bgColor rgb="FFE4DFEC"/>
        </patternFill>
      </fill>
    </dxf>
    <dxf>
      <font>
        <color rgb="FFFF0000"/>
      </font>
      <fill>
        <patternFill>
          <bgColor rgb="FFFFC7CE"/>
        </patternFill>
      </fill>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0" justifyLastLine="0" shrinkToFit="0" readingOrder="0"/>
    </dxf>
    <dxf>
      <numFmt numFmtId="3" formatCode="#,##0"/>
    </dxf>
    <dxf>
      <numFmt numFmtId="3" formatCode="#,##0"/>
      <fill>
        <patternFill patternType="none">
          <fgColor indexed="64"/>
          <bgColor indexed="65"/>
        </patternFill>
      </fill>
      <alignment horizontal="right" vertical="bottom" textRotation="0" wrapText="0" indent="0" justifyLastLine="0" shrinkToFit="0" readingOrder="0"/>
    </dxf>
    <dxf>
      <numFmt numFmtId="3" formatCode="#,##0"/>
    </dxf>
    <dxf>
      <numFmt numFmtId="3" formatCode="#,##0"/>
      <fill>
        <patternFill patternType="none">
          <fgColor indexed="64"/>
          <bgColor indexed="65"/>
        </patternFill>
      </fill>
      <alignment horizontal="left" vertical="top" textRotation="0" wrapText="0" indent="0" justifyLastLine="0" shrinkToFit="0" readingOrder="0"/>
    </dxf>
    <dxf>
      <numFmt numFmtId="3" formatCode="#,##0"/>
    </dxf>
    <dxf>
      <numFmt numFmtId="3" formatCode="#,##0"/>
      <fill>
        <patternFill patternType="none">
          <fgColor indexed="64"/>
          <bgColor indexed="65"/>
        </patternFill>
      </fill>
      <alignment horizontal="lef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fill>
        <patternFill patternType="solid">
          <fgColor indexed="64"/>
          <bgColor theme="9" tint="0.79998168889431442"/>
        </patternFill>
      </fil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left" vertical="top" textRotation="0" wrapText="0" indent="0" justifyLastLine="0" shrinkToFit="0" readingOrder="0"/>
    </dxf>
    <dxf>
      <fill>
        <patternFill patternType="solid">
          <fgColor indexed="64"/>
          <bgColor theme="9" tint="0.79998168889431442"/>
        </patternFill>
      </fill>
    </dxf>
    <dxf>
      <font>
        <strike val="0"/>
        <outline val="0"/>
        <shadow val="0"/>
        <u val="none"/>
        <vertAlign val="baseline"/>
        <sz val="12"/>
        <color rgb="FFC0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numFmt numFmtId="0" formatCode="General"/>
      <fill>
        <patternFill patternType="none">
          <fgColor indexed="64"/>
          <bgColor indexed="65"/>
        </patternFill>
      </fill>
      <alignment horizontal="left" vertical="top" textRotation="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left" vertical="top"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left" vertical="top" textRotation="0" wrapText="1"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dxf>
    <dxf>
      <numFmt numFmtId="0" formatCode="General"/>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dxf>
    <dxf>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indexed="65"/>
        </patternFill>
      </fill>
      <alignment horizontal="left" vertical="top" textRotation="0" indent="0" justifyLastLine="0" shrinkToFit="0" readingOrder="0"/>
    </dxf>
    <dxf>
      <numFmt numFmtId="0" formatCode="General"/>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ont>
        <color rgb="FF9C0006"/>
      </font>
      <fill>
        <patternFill>
          <bgColor rgb="FFFFC7CE"/>
        </patternFill>
      </fill>
    </dxf>
    <dxf>
      <font>
        <b val="0"/>
        <i val="0"/>
        <color rgb="FF800000"/>
      </font>
    </dxf>
    <dxf>
      <font>
        <b/>
        <i val="0"/>
        <color rgb="FFFF00FF"/>
      </font>
    </dxf>
    <dxf>
      <font>
        <color rgb="FFFF0000"/>
      </font>
    </dxf>
    <dxf>
      <font>
        <color rgb="FF7030A0"/>
      </font>
      <fill>
        <patternFill>
          <bgColor rgb="FFFFD966"/>
        </patternFill>
      </fill>
    </dxf>
    <dxf>
      <font>
        <color theme="7" tint="-0.499984740745262"/>
      </font>
      <fill>
        <patternFill>
          <bgColor rgb="FFFFCCFF"/>
        </patternFill>
      </fill>
    </dxf>
    <dxf>
      <font>
        <b val="0"/>
        <i val="0"/>
        <strike val="0"/>
        <color auto="1"/>
      </font>
      <fill>
        <patternFill>
          <bgColor rgb="FFFFCCFF"/>
        </patternFill>
      </fill>
    </dxf>
    <dxf>
      <font>
        <color rgb="FFCCFFCC"/>
      </font>
      <fill>
        <patternFill patternType="darkDown">
          <bgColor theme="4" tint="0.39994506668294322"/>
        </patternFill>
      </fill>
    </dxf>
    <dxf>
      <font>
        <b val="0"/>
        <i val="0"/>
        <strike val="0"/>
        <color theme="4" tint="-0.24994659260841701"/>
      </font>
      <fill>
        <patternFill>
          <bgColor rgb="FFFFFFCC"/>
        </patternFill>
      </fill>
    </dxf>
    <dxf>
      <font>
        <b val="0"/>
        <i val="0"/>
        <strike val="0"/>
        <color rgb="FFC00000"/>
      </font>
      <fill>
        <patternFill>
          <bgColor rgb="FFCCFFFF"/>
        </patternFill>
      </fill>
    </dxf>
    <dxf>
      <font>
        <color rgb="FFFF0000"/>
      </font>
      <fill>
        <patternFill>
          <bgColor rgb="FFFFCCCC"/>
        </patternFill>
      </fill>
    </dxf>
    <dxf>
      <font>
        <color rgb="FFFF0000"/>
      </font>
      <fill>
        <patternFill>
          <bgColor rgb="FF33CCCC"/>
        </patternFill>
      </fill>
    </dxf>
    <dxf>
      <font>
        <color rgb="FFFF0000"/>
      </font>
      <fill>
        <patternFill>
          <bgColor rgb="FFFFCCCC"/>
        </patternFill>
      </fill>
    </dxf>
    <dxf>
      <font>
        <color rgb="FFFF0000"/>
      </font>
      <fill>
        <patternFill>
          <bgColor rgb="FFFFCCCC"/>
        </patternFill>
      </fill>
    </dxf>
    <dxf>
      <font>
        <color rgb="FFFF0000"/>
      </font>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val="0"/>
        <i val="0"/>
        <color rgb="FFA50021"/>
      </font>
      <fill>
        <patternFill>
          <bgColor theme="0" tint="-4.9989318521683403E-2"/>
        </patternFill>
      </fill>
    </dxf>
    <dxf>
      <font>
        <b val="0"/>
        <i val="0"/>
        <color rgb="FF7030A0"/>
      </font>
    </dxf>
    <dxf>
      <font>
        <b val="0"/>
        <i/>
        <color rgb="FFA50021"/>
      </font>
      <fill>
        <patternFill>
          <bgColor theme="0" tint="-4.9989318521683403E-2"/>
        </patternFill>
      </fill>
    </dxf>
    <dxf>
      <font>
        <color rgb="FF632523"/>
      </font>
    </dxf>
    <dxf>
      <font>
        <color rgb="FF215967"/>
      </font>
    </dxf>
    <dxf>
      <font>
        <color rgb="FF974706"/>
      </font>
    </dxf>
    <dxf>
      <font>
        <color rgb="FF4F6228"/>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C00000"/>
      </font>
    </dxf>
    <dxf>
      <font>
        <b/>
        <i val="0"/>
        <color rgb="FF008080"/>
      </font>
      <fill>
        <patternFill>
          <bgColor rgb="FFFFCCFF"/>
        </patternFill>
      </fill>
    </dxf>
    <dxf>
      <font>
        <color rgb="FF963634"/>
      </font>
      <fill>
        <patternFill>
          <bgColor rgb="FFFDE9D9"/>
        </patternFill>
      </fill>
    </dxf>
    <dxf>
      <font>
        <color rgb="FF800000"/>
      </font>
      <fill>
        <patternFill>
          <bgColor rgb="FFF4B084"/>
        </patternFill>
      </fill>
    </dxf>
    <dxf>
      <font>
        <color rgb="FF800000"/>
      </font>
      <fill>
        <patternFill>
          <bgColor theme="5" tint="0.39994506668294322"/>
        </patternFill>
      </fill>
    </dxf>
    <dxf>
      <font>
        <color rgb="FFA50021"/>
      </font>
      <fill>
        <patternFill>
          <bgColor rgb="FFFFC7CE"/>
        </patternFill>
      </fill>
    </dxf>
    <dxf>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65" formatCode="0.0%"/>
    </dxf>
    <dxf>
      <font>
        <b val="0"/>
        <i val="0"/>
        <strike val="0"/>
        <condense val="0"/>
        <extend val="0"/>
        <outline val="0"/>
        <shadow val="0"/>
        <u val="none"/>
        <vertAlign val="baseline"/>
        <sz val="9"/>
        <color theme="1"/>
        <name val="Calibri"/>
        <family val="2"/>
        <scheme val="minor"/>
      </font>
      <numFmt numFmtId="165" formatCode="0.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numFmt numFmtId="3" formatCode="#,##0"/>
    </dxf>
    <dxf>
      <font>
        <strike val="0"/>
        <outline val="0"/>
        <shadow val="0"/>
        <u val="none"/>
        <vertAlign val="baseline"/>
        <sz val="10"/>
        <name val="Calibri"/>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9"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strike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66"/>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font>
        <strike val="0"/>
        <outline val="0"/>
        <shadow val="0"/>
        <u val="none"/>
        <vertAlign val="baseline"/>
        <sz val="10"/>
        <name val="Calibri"/>
        <family val="2"/>
        <scheme val="minor"/>
      </font>
      <fill>
        <patternFill patternType="none">
          <fgColor indexed="64"/>
          <bgColor auto="1"/>
        </patternFill>
      </fill>
    </dxf>
    <dxf>
      <border outline="0">
        <bottom style="thin">
          <color indexed="64"/>
        </bottom>
      </border>
    </dxf>
    <dxf>
      <font>
        <strike val="0"/>
        <outline val="0"/>
        <shadow val="0"/>
        <u val="none"/>
        <vertAlign val="baseline"/>
        <sz val="10"/>
        <name val="Calibri"/>
        <family val="2"/>
        <scheme val="minor"/>
      </font>
    </dxf>
    <dxf>
      <font>
        <color rgb="FF9C5700"/>
      </font>
      <fill>
        <patternFill>
          <bgColor rgb="FFFFEB9C"/>
        </patternFill>
      </fill>
    </dxf>
    <dxf>
      <font>
        <color rgb="FFC00000"/>
      </font>
    </dxf>
    <dxf>
      <font>
        <color rgb="FFC00000"/>
      </font>
    </dxf>
    <dxf>
      <font>
        <b/>
        <i val="0"/>
        <color rgb="FF215967"/>
      </font>
      <fill>
        <patternFill>
          <bgColor rgb="FFFFCCFF"/>
        </patternFill>
      </fill>
    </dxf>
    <dxf>
      <font>
        <color theme="4" tint="-0.24994659260841701"/>
      </font>
    </dxf>
    <dxf>
      <font>
        <color rgb="FFC00000"/>
      </font>
    </dxf>
    <dxf>
      <font>
        <color rgb="FF7030A0"/>
      </font>
    </dxf>
    <dxf>
      <font>
        <color rgb="FF800000"/>
      </font>
    </dxf>
    <dxf>
      <font>
        <color rgb="FF9C5700"/>
      </font>
      <fill>
        <patternFill>
          <bgColor rgb="FFFFEB9C"/>
        </patternFill>
      </fill>
    </dxf>
    <dxf>
      <font>
        <color rgb="FF9C5700"/>
      </font>
      <fill>
        <patternFill>
          <bgColor rgb="FFFFEB9C"/>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ill>
        <patternFill>
          <bgColor theme="8" tint="0.59996337778862885"/>
        </patternFill>
      </fill>
    </dxf>
    <dxf>
      <font>
        <b/>
        <i val="0"/>
        <color auto="1"/>
      </font>
      <fill>
        <patternFill>
          <bgColor rgb="FFF4B084"/>
        </patternFill>
      </fill>
    </dxf>
  </dxfs>
  <tableStyles count="0" defaultTableStyle="TableStyleMedium2" defaultPivotStyle="PivotStyleLight16"/>
  <colors>
    <mruColors>
      <color rgb="FFF2F2F2"/>
      <color rgb="FFA50021"/>
      <color rgb="FFFFEB9C"/>
      <color rgb="FF800000"/>
      <color rgb="FFFFCCFF"/>
      <color rgb="FFCCECFF"/>
      <color rgb="FFFFFF00"/>
      <color rgb="FF70AD47"/>
      <color rgb="FF4472C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gif"/></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gif"/></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38100</xdr:rowOff>
        </xdr:from>
        <xdr:to>
          <xdr:col>1</xdr:col>
          <xdr:colOff>1714500</xdr:colOff>
          <xdr:row>0</xdr:row>
          <xdr:rowOff>342900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Load Event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38100</xdr:rowOff>
        </xdr:from>
        <xdr:to>
          <xdr:col>2</xdr:col>
          <xdr:colOff>1905000</xdr:colOff>
          <xdr:row>0</xdr:row>
          <xdr:rowOff>342900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Clear Tables</a:t>
              </a:r>
            </a:p>
          </xdr:txBody>
        </xdr:sp>
        <xdr:clientData fPrintsWithSheet="0"/>
      </xdr:twoCellAnchor>
    </mc:Choice>
    <mc:Fallback/>
  </mc:AlternateContent>
  <xdr:twoCellAnchor editAs="oneCell">
    <xdr:from>
      <xdr:col>0</xdr:col>
      <xdr:colOff>121398</xdr:colOff>
      <xdr:row>0</xdr:row>
      <xdr:rowOff>76200</xdr:rowOff>
    </xdr:from>
    <xdr:to>
      <xdr:col>0</xdr:col>
      <xdr:colOff>793001</xdr:colOff>
      <xdr:row>0</xdr:row>
      <xdr:rowOff>361950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1398" y="76200"/>
          <a:ext cx="671603" cy="285750"/>
        </a:xfrm>
        <a:prstGeom prst="rect">
          <a:avLst/>
        </a:prstGeom>
      </xdr:spPr>
    </xdr:pic>
    <xdr:clientData/>
  </xdr:twoCellAnchor>
  <xdr:twoCellAnchor editAs="oneCell">
    <xdr:from>
      <xdr:col>4</xdr:col>
      <xdr:colOff>95250</xdr:colOff>
      <xdr:row>0</xdr:row>
      <xdr:rowOff>85725</xdr:rowOff>
    </xdr:from>
    <xdr:to>
      <xdr:col>5</xdr:col>
      <xdr:colOff>167157</xdr:colOff>
      <xdr:row>0</xdr:row>
      <xdr:rowOff>322649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1800" y="85725"/>
          <a:ext cx="748182" cy="2369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1211580</xdr:colOff>
          <xdr:row>0</xdr:row>
          <xdr:rowOff>38100</xdr:rowOff>
        </xdr:from>
        <xdr:to>
          <xdr:col>25</xdr:col>
          <xdr:colOff>2301240</xdr:colOff>
          <xdr:row>0</xdr:row>
          <xdr:rowOff>205740</xdr:rowOff>
        </xdr:to>
        <xdr:sp macro="" textlink="">
          <xdr:nvSpPr>
            <xdr:cNvPr id="182327" name="Button 55" hidden="1">
              <a:extLst>
                <a:ext uri="{63B3BB69-23CF-44E3-9099-C40C66FF867C}">
                  <a14:compatExt spid="_x0000_s182327"/>
                </a:ext>
                <a:ext uri="{FF2B5EF4-FFF2-40B4-BE49-F238E27FC236}">
                  <a16:creationId xmlns:a16="http://schemas.microsoft.com/office/drawing/2014/main" id="{00000000-0008-0000-0200-000037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VIPs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1363980</xdr:colOff>
          <xdr:row>0</xdr:row>
          <xdr:rowOff>38100</xdr:rowOff>
        </xdr:from>
        <xdr:to>
          <xdr:col>0</xdr:col>
          <xdr:colOff>2042160</xdr:colOff>
          <xdr:row>0</xdr:row>
          <xdr:rowOff>213360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400-000002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BF5s Imp DNS Info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1531620</xdr:colOff>
          <xdr:row>0</xdr:row>
          <xdr:rowOff>7620</xdr:rowOff>
        </xdr:from>
        <xdr:to>
          <xdr:col>3</xdr:col>
          <xdr:colOff>2308860</xdr:colOff>
          <xdr:row>0</xdr:row>
          <xdr:rowOff>175260</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500-000001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Check VIP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2537460</xdr:colOff>
          <xdr:row>0</xdr:row>
          <xdr:rowOff>7620</xdr:rowOff>
        </xdr:from>
        <xdr:to>
          <xdr:col>3</xdr:col>
          <xdr:colOff>3299460</xdr:colOff>
          <xdr:row>0</xdr:row>
          <xdr:rowOff>175260</xdr:rowOff>
        </xdr:to>
        <xdr:sp macro="" textlink="">
          <xdr:nvSpPr>
            <xdr:cNvPr id="198658" name="Button 2" hidden="1">
              <a:extLst>
                <a:ext uri="{63B3BB69-23CF-44E3-9099-C40C66FF867C}">
                  <a14:compatExt spid="_x0000_s198658"/>
                </a:ext>
                <a:ext uri="{FF2B5EF4-FFF2-40B4-BE49-F238E27FC236}">
                  <a16:creationId xmlns:a16="http://schemas.microsoft.com/office/drawing/2014/main" id="{00000000-0008-0000-0500-000002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0</xdr:colOff>
      <xdr:row>30</xdr:row>
      <xdr:rowOff>3810</xdr:rowOff>
    </xdr:from>
    <xdr:ext cx="213360" cy="16800714"/>
    <xdr:sp macro="" textlink="">
      <xdr:nvSpPr>
        <xdr:cNvPr id="2" name="Check Box 4" hidden="1">
          <a:extLst>
            <a:ext uri="{63B3BB69-23CF-44E3-9099-C40C66FF867C}">
              <a14:compatExt xmlns:a14="http://schemas.microsoft.com/office/drawing/2010/main" spid="_x0000_s1028"/>
            </a:ext>
            <a:ext uri="{FF2B5EF4-FFF2-40B4-BE49-F238E27FC236}">
              <a16:creationId xmlns:a16="http://schemas.microsoft.com/office/drawing/2014/main" id="{9ECC60FA-EA4A-4D52-9B2B-F8D4BD84A860}"/>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3" name="Check Box 5" hidden="1">
          <a:extLst>
            <a:ext uri="{63B3BB69-23CF-44E3-9099-C40C66FF867C}">
              <a14:compatExt xmlns:a14="http://schemas.microsoft.com/office/drawing/2010/main" spid="_x0000_s1029"/>
            </a:ext>
            <a:ext uri="{FF2B5EF4-FFF2-40B4-BE49-F238E27FC236}">
              <a16:creationId xmlns:a16="http://schemas.microsoft.com/office/drawing/2014/main" id="{2CC92BA0-7033-46A0-BC90-3EEF85DA5029}"/>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4" name="Check Box 6" hidden="1">
          <a:extLst>
            <a:ext uri="{63B3BB69-23CF-44E3-9099-C40C66FF867C}">
              <a14:compatExt xmlns:a14="http://schemas.microsoft.com/office/drawing/2010/main" spid="_x0000_s1030"/>
            </a:ext>
            <a:ext uri="{FF2B5EF4-FFF2-40B4-BE49-F238E27FC236}">
              <a16:creationId xmlns:a16="http://schemas.microsoft.com/office/drawing/2014/main" id="{F794D49C-256F-4F2A-8321-0F31CC020EED}"/>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5" name="Check Box 7" hidden="1">
          <a:extLst>
            <a:ext uri="{63B3BB69-23CF-44E3-9099-C40C66FF867C}">
              <a14:compatExt xmlns:a14="http://schemas.microsoft.com/office/drawing/2010/main" spid="_x0000_s1031"/>
            </a:ext>
            <a:ext uri="{FF2B5EF4-FFF2-40B4-BE49-F238E27FC236}">
              <a16:creationId xmlns:a16="http://schemas.microsoft.com/office/drawing/2014/main" id="{17D57950-0181-4FEE-B3F6-0F9FF20D8381}"/>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3810</xdr:rowOff>
    </xdr:from>
    <xdr:ext cx="213360" cy="16800714"/>
    <xdr:sp macro="" textlink="">
      <xdr:nvSpPr>
        <xdr:cNvPr id="6" name="Check Box 11" hidden="1">
          <a:extLst>
            <a:ext uri="{63B3BB69-23CF-44E3-9099-C40C66FF867C}">
              <a14:compatExt xmlns:a14="http://schemas.microsoft.com/office/drawing/2010/main" spid="_x0000_s1035"/>
            </a:ext>
            <a:ext uri="{FF2B5EF4-FFF2-40B4-BE49-F238E27FC236}">
              <a16:creationId xmlns:a16="http://schemas.microsoft.com/office/drawing/2014/main" id="{9AAE4E74-574A-4B5E-871C-11A7938292FB}"/>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7" name="Check Box 12" hidden="1">
          <a:extLst>
            <a:ext uri="{63B3BB69-23CF-44E3-9099-C40C66FF867C}">
              <a14:compatExt xmlns:a14="http://schemas.microsoft.com/office/drawing/2010/main" spid="_x0000_s1036"/>
            </a:ext>
            <a:ext uri="{FF2B5EF4-FFF2-40B4-BE49-F238E27FC236}">
              <a16:creationId xmlns:a16="http://schemas.microsoft.com/office/drawing/2014/main" id="{3097E911-9A7B-4FAC-BA6D-43DDE1B48B9F}"/>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8" name="Check Box 13" hidden="1">
          <a:extLst>
            <a:ext uri="{63B3BB69-23CF-44E3-9099-C40C66FF867C}">
              <a14:compatExt xmlns:a14="http://schemas.microsoft.com/office/drawing/2010/main" spid="_x0000_s1037"/>
            </a:ext>
            <a:ext uri="{FF2B5EF4-FFF2-40B4-BE49-F238E27FC236}">
              <a16:creationId xmlns:a16="http://schemas.microsoft.com/office/drawing/2014/main" id="{8349C6DC-836C-45E0-84A0-BBBB427F3B7E}"/>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9" name="Check Box 14" hidden="1">
          <a:extLst>
            <a:ext uri="{63B3BB69-23CF-44E3-9099-C40C66FF867C}">
              <a14:compatExt xmlns:a14="http://schemas.microsoft.com/office/drawing/2010/main" spid="_x0000_s1038"/>
            </a:ext>
            <a:ext uri="{FF2B5EF4-FFF2-40B4-BE49-F238E27FC236}">
              <a16:creationId xmlns:a16="http://schemas.microsoft.com/office/drawing/2014/main" id="{BCC49F16-E5DD-4F48-A7EA-FCB9CEB4C4CD}"/>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3810</xdr:rowOff>
    </xdr:from>
    <xdr:ext cx="213360" cy="16800714"/>
    <xdr:sp macro="" textlink="">
      <xdr:nvSpPr>
        <xdr:cNvPr id="10" name="Check Box 18" hidden="1">
          <a:extLst>
            <a:ext uri="{63B3BB69-23CF-44E3-9099-C40C66FF867C}">
              <a14:compatExt xmlns:a14="http://schemas.microsoft.com/office/drawing/2010/main" spid="_x0000_s1042"/>
            </a:ext>
            <a:ext uri="{FF2B5EF4-FFF2-40B4-BE49-F238E27FC236}">
              <a16:creationId xmlns:a16="http://schemas.microsoft.com/office/drawing/2014/main" id="{C46299DE-25C4-406B-A2DA-6916ABBEAC8D}"/>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11" name="Check Box 19" hidden="1">
          <a:extLst>
            <a:ext uri="{63B3BB69-23CF-44E3-9099-C40C66FF867C}">
              <a14:compatExt xmlns:a14="http://schemas.microsoft.com/office/drawing/2010/main" spid="_x0000_s1043"/>
            </a:ext>
            <a:ext uri="{FF2B5EF4-FFF2-40B4-BE49-F238E27FC236}">
              <a16:creationId xmlns:a16="http://schemas.microsoft.com/office/drawing/2014/main" id="{A159EE2C-D06E-497B-B272-C6680E904079}"/>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12" name="Check Box 20" hidden="1">
          <a:extLst>
            <a:ext uri="{63B3BB69-23CF-44E3-9099-C40C66FF867C}">
              <a14:compatExt xmlns:a14="http://schemas.microsoft.com/office/drawing/2010/main" spid="_x0000_s1044"/>
            </a:ext>
            <a:ext uri="{FF2B5EF4-FFF2-40B4-BE49-F238E27FC236}">
              <a16:creationId xmlns:a16="http://schemas.microsoft.com/office/drawing/2014/main" id="{A21B7401-64A4-44EA-A205-C9596F6C848D}"/>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13" name="Check Box 21" hidden="1">
          <a:extLst>
            <a:ext uri="{63B3BB69-23CF-44E3-9099-C40C66FF867C}">
              <a14:compatExt xmlns:a14="http://schemas.microsoft.com/office/drawing/2010/main" spid="_x0000_s1045"/>
            </a:ext>
            <a:ext uri="{FF2B5EF4-FFF2-40B4-BE49-F238E27FC236}">
              <a16:creationId xmlns:a16="http://schemas.microsoft.com/office/drawing/2014/main" id="{C9D5D4BD-DD1B-4B66-B68D-2D7A644CF90C}"/>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4" name="Check Box 25" hidden="1">
          <a:extLst>
            <a:ext uri="{63B3BB69-23CF-44E3-9099-C40C66FF867C}">
              <a14:compatExt xmlns:a14="http://schemas.microsoft.com/office/drawing/2010/main" spid="_x0000_s1049"/>
            </a:ext>
            <a:ext uri="{FF2B5EF4-FFF2-40B4-BE49-F238E27FC236}">
              <a16:creationId xmlns:a16="http://schemas.microsoft.com/office/drawing/2014/main" id="{A496658F-F8B9-46D6-BB82-CB810CD34004}"/>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5" name="Check Box 26" hidden="1">
          <a:extLst>
            <a:ext uri="{63B3BB69-23CF-44E3-9099-C40C66FF867C}">
              <a14:compatExt xmlns:a14="http://schemas.microsoft.com/office/drawing/2010/main" spid="_x0000_s1050"/>
            </a:ext>
            <a:ext uri="{FF2B5EF4-FFF2-40B4-BE49-F238E27FC236}">
              <a16:creationId xmlns:a16="http://schemas.microsoft.com/office/drawing/2014/main" id="{57A7EDB2-18FD-466E-8841-E1F23E62B941}"/>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6" name="Check Box 27" hidden="1">
          <a:extLst>
            <a:ext uri="{63B3BB69-23CF-44E3-9099-C40C66FF867C}">
              <a14:compatExt xmlns:a14="http://schemas.microsoft.com/office/drawing/2010/main" spid="_x0000_s1051"/>
            </a:ext>
            <a:ext uri="{FF2B5EF4-FFF2-40B4-BE49-F238E27FC236}">
              <a16:creationId xmlns:a16="http://schemas.microsoft.com/office/drawing/2014/main" id="{1321404A-F1D7-4EA7-A6A0-2CF5CCA667D5}"/>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7" name="Check Box 7" hidden="1">
          <a:extLst>
            <a:ext uri="{63B3BB69-23CF-44E3-9099-C40C66FF867C}">
              <a14:compatExt xmlns:a14="http://schemas.microsoft.com/office/drawing/2010/main" spid="_x0000_s1031"/>
            </a:ext>
            <a:ext uri="{FF2B5EF4-FFF2-40B4-BE49-F238E27FC236}">
              <a16:creationId xmlns:a16="http://schemas.microsoft.com/office/drawing/2014/main" id="{3CCF4D5D-7D4B-4805-8F41-DFF1C0DE730C}"/>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8" name="Check Box 14" hidden="1">
          <a:extLst>
            <a:ext uri="{63B3BB69-23CF-44E3-9099-C40C66FF867C}">
              <a14:compatExt xmlns:a14="http://schemas.microsoft.com/office/drawing/2010/main" spid="_x0000_s1038"/>
            </a:ext>
            <a:ext uri="{FF2B5EF4-FFF2-40B4-BE49-F238E27FC236}">
              <a16:creationId xmlns:a16="http://schemas.microsoft.com/office/drawing/2014/main" id="{59DC1955-9FAE-4204-A82C-0281E5A3461D}"/>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9" name="Check Box 21" hidden="1">
          <a:extLst>
            <a:ext uri="{63B3BB69-23CF-44E3-9099-C40C66FF867C}">
              <a14:compatExt xmlns:a14="http://schemas.microsoft.com/office/drawing/2010/main" spid="_x0000_s1045"/>
            </a:ext>
            <a:ext uri="{FF2B5EF4-FFF2-40B4-BE49-F238E27FC236}">
              <a16:creationId xmlns:a16="http://schemas.microsoft.com/office/drawing/2014/main" id="{88C70157-5629-45E0-B02C-31A29FA3FD91}"/>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0" name="Check Box 7" hidden="1">
          <a:extLst>
            <a:ext uri="{63B3BB69-23CF-44E3-9099-C40C66FF867C}">
              <a14:compatExt xmlns:a14="http://schemas.microsoft.com/office/drawing/2010/main" spid="_x0000_s1031"/>
            </a:ext>
            <a:ext uri="{FF2B5EF4-FFF2-40B4-BE49-F238E27FC236}">
              <a16:creationId xmlns:a16="http://schemas.microsoft.com/office/drawing/2014/main" id="{CB51C04D-C10C-4C09-920F-A8ADC14746D9}"/>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1" name="Check Box 14" hidden="1">
          <a:extLst>
            <a:ext uri="{63B3BB69-23CF-44E3-9099-C40C66FF867C}">
              <a14:compatExt xmlns:a14="http://schemas.microsoft.com/office/drawing/2010/main" spid="_x0000_s1038"/>
            </a:ext>
            <a:ext uri="{FF2B5EF4-FFF2-40B4-BE49-F238E27FC236}">
              <a16:creationId xmlns:a16="http://schemas.microsoft.com/office/drawing/2014/main" id="{769A8BB8-55B9-499D-89B0-20FF5DE00BF8}"/>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2" name="Check Box 21" hidden="1">
          <a:extLst>
            <a:ext uri="{63B3BB69-23CF-44E3-9099-C40C66FF867C}">
              <a14:compatExt xmlns:a14="http://schemas.microsoft.com/office/drawing/2010/main" spid="_x0000_s1045"/>
            </a:ext>
            <a:ext uri="{FF2B5EF4-FFF2-40B4-BE49-F238E27FC236}">
              <a16:creationId xmlns:a16="http://schemas.microsoft.com/office/drawing/2014/main" id="{67A5FE66-DAB2-40CC-B66A-D5DF1490E34E}"/>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3" name="Check Box 7" hidden="1">
          <a:extLst>
            <a:ext uri="{63B3BB69-23CF-44E3-9099-C40C66FF867C}">
              <a14:compatExt xmlns:a14="http://schemas.microsoft.com/office/drawing/2010/main" spid="_x0000_s1031"/>
            </a:ext>
            <a:ext uri="{FF2B5EF4-FFF2-40B4-BE49-F238E27FC236}">
              <a16:creationId xmlns:a16="http://schemas.microsoft.com/office/drawing/2014/main" id="{07EB1936-2CA1-42D2-9534-8D307AE302DC}"/>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4" name="Check Box 14" hidden="1">
          <a:extLst>
            <a:ext uri="{63B3BB69-23CF-44E3-9099-C40C66FF867C}">
              <a14:compatExt xmlns:a14="http://schemas.microsoft.com/office/drawing/2010/main" spid="_x0000_s1038"/>
            </a:ext>
            <a:ext uri="{FF2B5EF4-FFF2-40B4-BE49-F238E27FC236}">
              <a16:creationId xmlns:a16="http://schemas.microsoft.com/office/drawing/2014/main" id="{8800B6D7-1B8A-48F3-870D-6A7E5826A8FE}"/>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5" name="Check Box 21" hidden="1">
          <a:extLst>
            <a:ext uri="{63B3BB69-23CF-44E3-9099-C40C66FF867C}">
              <a14:compatExt xmlns:a14="http://schemas.microsoft.com/office/drawing/2010/main" spid="_x0000_s1045"/>
            </a:ext>
            <a:ext uri="{FF2B5EF4-FFF2-40B4-BE49-F238E27FC236}">
              <a16:creationId xmlns:a16="http://schemas.microsoft.com/office/drawing/2014/main" id="{65BF0FC0-1FCE-465C-B6CB-2F21053AEB70}"/>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6" name="Check Box 7" hidden="1">
          <a:extLst>
            <a:ext uri="{63B3BB69-23CF-44E3-9099-C40C66FF867C}">
              <a14:compatExt xmlns:a14="http://schemas.microsoft.com/office/drawing/2010/main" spid="_x0000_s1031"/>
            </a:ext>
            <a:ext uri="{FF2B5EF4-FFF2-40B4-BE49-F238E27FC236}">
              <a16:creationId xmlns:a16="http://schemas.microsoft.com/office/drawing/2014/main" id="{0FAB39D6-0827-4B56-BCB1-3DAFADA23FD6}"/>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7" name="Check Box 14" hidden="1">
          <a:extLst>
            <a:ext uri="{63B3BB69-23CF-44E3-9099-C40C66FF867C}">
              <a14:compatExt xmlns:a14="http://schemas.microsoft.com/office/drawing/2010/main" spid="_x0000_s1038"/>
            </a:ext>
            <a:ext uri="{FF2B5EF4-FFF2-40B4-BE49-F238E27FC236}">
              <a16:creationId xmlns:a16="http://schemas.microsoft.com/office/drawing/2014/main" id="{10D5EBAF-7E6C-4317-843F-20FA84B0090A}"/>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8" name="Check Box 21" hidden="1">
          <a:extLst>
            <a:ext uri="{63B3BB69-23CF-44E3-9099-C40C66FF867C}">
              <a14:compatExt xmlns:a14="http://schemas.microsoft.com/office/drawing/2010/main" spid="_x0000_s1045"/>
            </a:ext>
            <a:ext uri="{FF2B5EF4-FFF2-40B4-BE49-F238E27FC236}">
              <a16:creationId xmlns:a16="http://schemas.microsoft.com/office/drawing/2014/main" id="{D8E412AA-1EE7-4DE9-97AE-E005122A0606}"/>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0</xdr:col>
      <xdr:colOff>69272</xdr:colOff>
      <xdr:row>0</xdr:row>
      <xdr:rowOff>43295</xdr:rowOff>
    </xdr:from>
    <xdr:to>
      <xdr:col>1</xdr:col>
      <xdr:colOff>322117</xdr:colOff>
      <xdr:row>1</xdr:row>
      <xdr:rowOff>60613</xdr:rowOff>
    </xdr:to>
    <xdr:pic>
      <xdr:nvPicPr>
        <xdr:cNvPr id="29" name="Picture 28">
          <a:extLst>
            <a:ext uri="{FF2B5EF4-FFF2-40B4-BE49-F238E27FC236}">
              <a16:creationId xmlns:a16="http://schemas.microsoft.com/office/drawing/2014/main" id="{B999FC60-672E-4A0C-B795-C90CD63B65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272" y="43295"/>
          <a:ext cx="678295" cy="284018"/>
        </a:xfrm>
        <a:prstGeom prst="rect">
          <a:avLst/>
        </a:prstGeom>
      </xdr:spPr>
    </xdr:pic>
    <xdr:clientData/>
  </xdr:twoCellAnchor>
  <xdr:twoCellAnchor editAs="oneCell">
    <xdr:from>
      <xdr:col>5</xdr:col>
      <xdr:colOff>147205</xdr:colOff>
      <xdr:row>0</xdr:row>
      <xdr:rowOff>95250</xdr:rowOff>
    </xdr:from>
    <xdr:to>
      <xdr:col>6</xdr:col>
      <xdr:colOff>462432</xdr:colOff>
      <xdr:row>1</xdr:row>
      <xdr:rowOff>63742</xdr:rowOff>
    </xdr:to>
    <xdr:pic>
      <xdr:nvPicPr>
        <xdr:cNvPr id="30" name="Picture 29">
          <a:extLst>
            <a:ext uri="{FF2B5EF4-FFF2-40B4-BE49-F238E27FC236}">
              <a16:creationId xmlns:a16="http://schemas.microsoft.com/office/drawing/2014/main" id="{DC4111EC-2C42-484E-91CF-AB1DA396F8B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29005" y="95250"/>
          <a:ext cx="740677" cy="23519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7</xdr:col>
      <xdr:colOff>0</xdr:colOff>
      <xdr:row>28</xdr:row>
      <xdr:rowOff>3810</xdr:rowOff>
    </xdr:from>
    <xdr:ext cx="213360" cy="16800714"/>
    <xdr:sp macro="" textlink="">
      <xdr:nvSpPr>
        <xdr:cNvPr id="2" name="Check Box 4" hidden="1">
          <a:extLst>
            <a:ext uri="{63B3BB69-23CF-44E3-9099-C40C66FF867C}">
              <a14:compatExt xmlns:a14="http://schemas.microsoft.com/office/drawing/2010/main" spid="_x0000_s1028"/>
            </a:ext>
            <a:ext uri="{FF2B5EF4-FFF2-40B4-BE49-F238E27FC236}">
              <a16:creationId xmlns:a16="http://schemas.microsoft.com/office/drawing/2014/main" id="{EFBE4191-31E6-412D-974D-F47A7BFBAD5E}"/>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3" name="Check Box 5" hidden="1">
          <a:extLst>
            <a:ext uri="{63B3BB69-23CF-44E3-9099-C40C66FF867C}">
              <a14:compatExt xmlns:a14="http://schemas.microsoft.com/office/drawing/2010/main" spid="_x0000_s1029"/>
            </a:ext>
            <a:ext uri="{FF2B5EF4-FFF2-40B4-BE49-F238E27FC236}">
              <a16:creationId xmlns:a16="http://schemas.microsoft.com/office/drawing/2014/main" id="{C58C8968-D369-455E-82B5-7A4EED6EB6DC}"/>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4" name="Check Box 6" hidden="1">
          <a:extLst>
            <a:ext uri="{63B3BB69-23CF-44E3-9099-C40C66FF867C}">
              <a14:compatExt xmlns:a14="http://schemas.microsoft.com/office/drawing/2010/main" spid="_x0000_s1030"/>
            </a:ext>
            <a:ext uri="{FF2B5EF4-FFF2-40B4-BE49-F238E27FC236}">
              <a16:creationId xmlns:a16="http://schemas.microsoft.com/office/drawing/2014/main" id="{833B6EC5-4B20-46AC-B71F-0E13F71E7976}"/>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5" name="Check Box 7" hidden="1">
          <a:extLst>
            <a:ext uri="{63B3BB69-23CF-44E3-9099-C40C66FF867C}">
              <a14:compatExt xmlns:a14="http://schemas.microsoft.com/office/drawing/2010/main" spid="_x0000_s1031"/>
            </a:ext>
            <a:ext uri="{FF2B5EF4-FFF2-40B4-BE49-F238E27FC236}">
              <a16:creationId xmlns:a16="http://schemas.microsoft.com/office/drawing/2014/main" id="{98F779F0-DF0E-46FD-A330-C65B03B19305}"/>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3810</xdr:rowOff>
    </xdr:from>
    <xdr:ext cx="213360" cy="16800714"/>
    <xdr:sp macro="" textlink="">
      <xdr:nvSpPr>
        <xdr:cNvPr id="6" name="Check Box 11" hidden="1">
          <a:extLst>
            <a:ext uri="{63B3BB69-23CF-44E3-9099-C40C66FF867C}">
              <a14:compatExt xmlns:a14="http://schemas.microsoft.com/office/drawing/2010/main" spid="_x0000_s1035"/>
            </a:ext>
            <a:ext uri="{FF2B5EF4-FFF2-40B4-BE49-F238E27FC236}">
              <a16:creationId xmlns:a16="http://schemas.microsoft.com/office/drawing/2014/main" id="{A412F251-42CA-49B9-8028-7BBFC2E661AB}"/>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7" name="Check Box 12" hidden="1">
          <a:extLst>
            <a:ext uri="{63B3BB69-23CF-44E3-9099-C40C66FF867C}">
              <a14:compatExt xmlns:a14="http://schemas.microsoft.com/office/drawing/2010/main" spid="_x0000_s1036"/>
            </a:ext>
            <a:ext uri="{FF2B5EF4-FFF2-40B4-BE49-F238E27FC236}">
              <a16:creationId xmlns:a16="http://schemas.microsoft.com/office/drawing/2014/main" id="{B5A2FD51-A00E-4894-9385-944A8BE04307}"/>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8" name="Check Box 13" hidden="1">
          <a:extLst>
            <a:ext uri="{63B3BB69-23CF-44E3-9099-C40C66FF867C}">
              <a14:compatExt xmlns:a14="http://schemas.microsoft.com/office/drawing/2010/main" spid="_x0000_s1037"/>
            </a:ext>
            <a:ext uri="{FF2B5EF4-FFF2-40B4-BE49-F238E27FC236}">
              <a16:creationId xmlns:a16="http://schemas.microsoft.com/office/drawing/2014/main" id="{1EF44F93-F2D1-487E-8EA9-90D2A2984F08}"/>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9" name="Check Box 14" hidden="1">
          <a:extLst>
            <a:ext uri="{63B3BB69-23CF-44E3-9099-C40C66FF867C}">
              <a14:compatExt xmlns:a14="http://schemas.microsoft.com/office/drawing/2010/main" spid="_x0000_s1038"/>
            </a:ext>
            <a:ext uri="{FF2B5EF4-FFF2-40B4-BE49-F238E27FC236}">
              <a16:creationId xmlns:a16="http://schemas.microsoft.com/office/drawing/2014/main" id="{BAB96CB2-6F90-4F93-AC48-8716D145655B}"/>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3810</xdr:rowOff>
    </xdr:from>
    <xdr:ext cx="213360" cy="16800714"/>
    <xdr:sp macro="" textlink="">
      <xdr:nvSpPr>
        <xdr:cNvPr id="10" name="Check Box 18" hidden="1">
          <a:extLst>
            <a:ext uri="{63B3BB69-23CF-44E3-9099-C40C66FF867C}">
              <a14:compatExt xmlns:a14="http://schemas.microsoft.com/office/drawing/2010/main" spid="_x0000_s1042"/>
            </a:ext>
            <a:ext uri="{FF2B5EF4-FFF2-40B4-BE49-F238E27FC236}">
              <a16:creationId xmlns:a16="http://schemas.microsoft.com/office/drawing/2014/main" id="{BAC35412-70F8-4410-808C-0E6CF943908C}"/>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11" name="Check Box 19" hidden="1">
          <a:extLst>
            <a:ext uri="{63B3BB69-23CF-44E3-9099-C40C66FF867C}">
              <a14:compatExt xmlns:a14="http://schemas.microsoft.com/office/drawing/2010/main" spid="_x0000_s1043"/>
            </a:ext>
            <a:ext uri="{FF2B5EF4-FFF2-40B4-BE49-F238E27FC236}">
              <a16:creationId xmlns:a16="http://schemas.microsoft.com/office/drawing/2014/main" id="{30BA73A3-CC4A-412E-96B0-6EC07D4215D4}"/>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12" name="Check Box 20" hidden="1">
          <a:extLst>
            <a:ext uri="{63B3BB69-23CF-44E3-9099-C40C66FF867C}">
              <a14:compatExt xmlns:a14="http://schemas.microsoft.com/office/drawing/2010/main" spid="_x0000_s1044"/>
            </a:ext>
            <a:ext uri="{FF2B5EF4-FFF2-40B4-BE49-F238E27FC236}">
              <a16:creationId xmlns:a16="http://schemas.microsoft.com/office/drawing/2014/main" id="{98B62ABE-DC60-4F31-8001-9D7D953106AC}"/>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13" name="Check Box 21" hidden="1">
          <a:extLst>
            <a:ext uri="{63B3BB69-23CF-44E3-9099-C40C66FF867C}">
              <a14:compatExt xmlns:a14="http://schemas.microsoft.com/office/drawing/2010/main" spid="_x0000_s1045"/>
            </a:ext>
            <a:ext uri="{FF2B5EF4-FFF2-40B4-BE49-F238E27FC236}">
              <a16:creationId xmlns:a16="http://schemas.microsoft.com/office/drawing/2014/main" id="{1FD7725F-642B-44CE-8E0C-B0A0C94E47DD}"/>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4" name="Check Box 25" hidden="1">
          <a:extLst>
            <a:ext uri="{63B3BB69-23CF-44E3-9099-C40C66FF867C}">
              <a14:compatExt xmlns:a14="http://schemas.microsoft.com/office/drawing/2010/main" spid="_x0000_s1049"/>
            </a:ext>
            <a:ext uri="{FF2B5EF4-FFF2-40B4-BE49-F238E27FC236}">
              <a16:creationId xmlns:a16="http://schemas.microsoft.com/office/drawing/2014/main" id="{0235999C-72F0-4E7C-9AB9-303327CF9F31}"/>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5" name="Check Box 26" hidden="1">
          <a:extLst>
            <a:ext uri="{63B3BB69-23CF-44E3-9099-C40C66FF867C}">
              <a14:compatExt xmlns:a14="http://schemas.microsoft.com/office/drawing/2010/main" spid="_x0000_s1050"/>
            </a:ext>
            <a:ext uri="{FF2B5EF4-FFF2-40B4-BE49-F238E27FC236}">
              <a16:creationId xmlns:a16="http://schemas.microsoft.com/office/drawing/2014/main" id="{ECA64314-B952-4815-860C-85D3A5F573E6}"/>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6" name="Check Box 27" hidden="1">
          <a:extLst>
            <a:ext uri="{63B3BB69-23CF-44E3-9099-C40C66FF867C}">
              <a14:compatExt xmlns:a14="http://schemas.microsoft.com/office/drawing/2010/main" spid="_x0000_s1051"/>
            </a:ext>
            <a:ext uri="{FF2B5EF4-FFF2-40B4-BE49-F238E27FC236}">
              <a16:creationId xmlns:a16="http://schemas.microsoft.com/office/drawing/2014/main" id="{DEB709D6-2C31-415C-ABDD-25209E5FA998}"/>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7" name="Check Box 7" hidden="1">
          <a:extLst>
            <a:ext uri="{63B3BB69-23CF-44E3-9099-C40C66FF867C}">
              <a14:compatExt xmlns:a14="http://schemas.microsoft.com/office/drawing/2010/main" spid="_x0000_s1031"/>
            </a:ext>
            <a:ext uri="{FF2B5EF4-FFF2-40B4-BE49-F238E27FC236}">
              <a16:creationId xmlns:a16="http://schemas.microsoft.com/office/drawing/2014/main" id="{272DD3BF-481C-42F9-A73E-3CBAAAF854CA}"/>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8" name="Check Box 14" hidden="1">
          <a:extLst>
            <a:ext uri="{63B3BB69-23CF-44E3-9099-C40C66FF867C}">
              <a14:compatExt xmlns:a14="http://schemas.microsoft.com/office/drawing/2010/main" spid="_x0000_s1038"/>
            </a:ext>
            <a:ext uri="{FF2B5EF4-FFF2-40B4-BE49-F238E27FC236}">
              <a16:creationId xmlns:a16="http://schemas.microsoft.com/office/drawing/2014/main" id="{753315EF-E39A-4749-8F7B-B78F55B38BF2}"/>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9" name="Check Box 21" hidden="1">
          <a:extLst>
            <a:ext uri="{63B3BB69-23CF-44E3-9099-C40C66FF867C}">
              <a14:compatExt xmlns:a14="http://schemas.microsoft.com/office/drawing/2010/main" spid="_x0000_s1045"/>
            </a:ext>
            <a:ext uri="{FF2B5EF4-FFF2-40B4-BE49-F238E27FC236}">
              <a16:creationId xmlns:a16="http://schemas.microsoft.com/office/drawing/2014/main" id="{5EC7D08A-5707-435D-83E7-23EC3F3A5478}"/>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0" name="Check Box 7" hidden="1">
          <a:extLst>
            <a:ext uri="{63B3BB69-23CF-44E3-9099-C40C66FF867C}">
              <a14:compatExt xmlns:a14="http://schemas.microsoft.com/office/drawing/2010/main" spid="_x0000_s1031"/>
            </a:ext>
            <a:ext uri="{FF2B5EF4-FFF2-40B4-BE49-F238E27FC236}">
              <a16:creationId xmlns:a16="http://schemas.microsoft.com/office/drawing/2014/main" id="{AD088422-DEFF-4282-BC6E-8828F120CF18}"/>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1" name="Check Box 14" hidden="1">
          <a:extLst>
            <a:ext uri="{63B3BB69-23CF-44E3-9099-C40C66FF867C}">
              <a14:compatExt xmlns:a14="http://schemas.microsoft.com/office/drawing/2010/main" spid="_x0000_s1038"/>
            </a:ext>
            <a:ext uri="{FF2B5EF4-FFF2-40B4-BE49-F238E27FC236}">
              <a16:creationId xmlns:a16="http://schemas.microsoft.com/office/drawing/2014/main" id="{6C932451-697C-439A-ABA7-BE94DD0F0F91}"/>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2" name="Check Box 21" hidden="1">
          <a:extLst>
            <a:ext uri="{63B3BB69-23CF-44E3-9099-C40C66FF867C}">
              <a14:compatExt xmlns:a14="http://schemas.microsoft.com/office/drawing/2010/main" spid="_x0000_s1045"/>
            </a:ext>
            <a:ext uri="{FF2B5EF4-FFF2-40B4-BE49-F238E27FC236}">
              <a16:creationId xmlns:a16="http://schemas.microsoft.com/office/drawing/2014/main" id="{C4BB201D-C7B9-4B13-9723-393FAFB62A7A}"/>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3" name="Check Box 7" hidden="1">
          <a:extLst>
            <a:ext uri="{63B3BB69-23CF-44E3-9099-C40C66FF867C}">
              <a14:compatExt xmlns:a14="http://schemas.microsoft.com/office/drawing/2010/main" spid="_x0000_s1031"/>
            </a:ext>
            <a:ext uri="{FF2B5EF4-FFF2-40B4-BE49-F238E27FC236}">
              <a16:creationId xmlns:a16="http://schemas.microsoft.com/office/drawing/2014/main" id="{FE4A5750-6AB9-432C-BAAD-B1A14396C46E}"/>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4" name="Check Box 14" hidden="1">
          <a:extLst>
            <a:ext uri="{63B3BB69-23CF-44E3-9099-C40C66FF867C}">
              <a14:compatExt xmlns:a14="http://schemas.microsoft.com/office/drawing/2010/main" spid="_x0000_s1038"/>
            </a:ext>
            <a:ext uri="{FF2B5EF4-FFF2-40B4-BE49-F238E27FC236}">
              <a16:creationId xmlns:a16="http://schemas.microsoft.com/office/drawing/2014/main" id="{51105146-2408-4B50-80D5-37F5695F6464}"/>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5" name="Check Box 21" hidden="1">
          <a:extLst>
            <a:ext uri="{63B3BB69-23CF-44E3-9099-C40C66FF867C}">
              <a14:compatExt xmlns:a14="http://schemas.microsoft.com/office/drawing/2010/main" spid="_x0000_s1045"/>
            </a:ext>
            <a:ext uri="{FF2B5EF4-FFF2-40B4-BE49-F238E27FC236}">
              <a16:creationId xmlns:a16="http://schemas.microsoft.com/office/drawing/2014/main" id="{B046473B-F71D-4110-832E-541865106FC1}"/>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6" name="Check Box 7" hidden="1">
          <a:extLst>
            <a:ext uri="{63B3BB69-23CF-44E3-9099-C40C66FF867C}">
              <a14:compatExt xmlns:a14="http://schemas.microsoft.com/office/drawing/2010/main" spid="_x0000_s1031"/>
            </a:ext>
            <a:ext uri="{FF2B5EF4-FFF2-40B4-BE49-F238E27FC236}">
              <a16:creationId xmlns:a16="http://schemas.microsoft.com/office/drawing/2014/main" id="{D3D8F5F9-EDFF-477A-9C1A-28DCAF1C6C9A}"/>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7" name="Check Box 14" hidden="1">
          <a:extLst>
            <a:ext uri="{63B3BB69-23CF-44E3-9099-C40C66FF867C}">
              <a14:compatExt xmlns:a14="http://schemas.microsoft.com/office/drawing/2010/main" spid="_x0000_s1038"/>
            </a:ext>
            <a:ext uri="{FF2B5EF4-FFF2-40B4-BE49-F238E27FC236}">
              <a16:creationId xmlns:a16="http://schemas.microsoft.com/office/drawing/2014/main" id="{C98E6677-07C1-4CF1-89BC-0FC67F10A6E6}"/>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8" name="Check Box 21" hidden="1">
          <a:extLst>
            <a:ext uri="{63B3BB69-23CF-44E3-9099-C40C66FF867C}">
              <a14:compatExt xmlns:a14="http://schemas.microsoft.com/office/drawing/2010/main" spid="_x0000_s1045"/>
            </a:ext>
            <a:ext uri="{FF2B5EF4-FFF2-40B4-BE49-F238E27FC236}">
              <a16:creationId xmlns:a16="http://schemas.microsoft.com/office/drawing/2014/main" id="{C3C492C6-D85F-4A33-84C6-D049BDB96915}"/>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0</xdr:col>
      <xdr:colOff>69272</xdr:colOff>
      <xdr:row>0</xdr:row>
      <xdr:rowOff>43295</xdr:rowOff>
    </xdr:from>
    <xdr:to>
      <xdr:col>1</xdr:col>
      <xdr:colOff>322117</xdr:colOff>
      <xdr:row>1</xdr:row>
      <xdr:rowOff>60613</xdr:rowOff>
    </xdr:to>
    <xdr:pic>
      <xdr:nvPicPr>
        <xdr:cNvPr id="29" name="Picture 28">
          <a:extLst>
            <a:ext uri="{FF2B5EF4-FFF2-40B4-BE49-F238E27FC236}">
              <a16:creationId xmlns:a16="http://schemas.microsoft.com/office/drawing/2014/main" id="{932504A0-6606-46C7-B0B6-4EDAF48C655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272" y="43295"/>
          <a:ext cx="679565" cy="284018"/>
        </a:xfrm>
        <a:prstGeom prst="rect">
          <a:avLst/>
        </a:prstGeom>
      </xdr:spPr>
    </xdr:pic>
    <xdr:clientData/>
  </xdr:twoCellAnchor>
  <xdr:twoCellAnchor editAs="oneCell">
    <xdr:from>
      <xdr:col>5</xdr:col>
      <xdr:colOff>147205</xdr:colOff>
      <xdr:row>0</xdr:row>
      <xdr:rowOff>95250</xdr:rowOff>
    </xdr:from>
    <xdr:to>
      <xdr:col>6</xdr:col>
      <xdr:colOff>462432</xdr:colOff>
      <xdr:row>1</xdr:row>
      <xdr:rowOff>63742</xdr:rowOff>
    </xdr:to>
    <xdr:pic>
      <xdr:nvPicPr>
        <xdr:cNvPr id="30" name="Picture 29">
          <a:extLst>
            <a:ext uri="{FF2B5EF4-FFF2-40B4-BE49-F238E27FC236}">
              <a16:creationId xmlns:a16="http://schemas.microsoft.com/office/drawing/2014/main" id="{94DA5715-CAA7-43FE-BD4A-D4853FB882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74825" y="95250"/>
          <a:ext cx="741947" cy="2351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0</xdr:row>
          <xdr:rowOff>22860</xdr:rowOff>
        </xdr:from>
        <xdr:to>
          <xdr:col>1</xdr:col>
          <xdr:colOff>1333500</xdr:colOff>
          <xdr:row>0</xdr:row>
          <xdr:rowOff>190500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DNS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1485900</xdr:colOff>
          <xdr:row>0</xdr:row>
          <xdr:rowOff>22860</xdr:rowOff>
        </xdr:from>
        <xdr:to>
          <xdr:col>1</xdr:col>
          <xdr:colOff>2781300</xdr:colOff>
          <xdr:row>0</xdr:row>
          <xdr:rowOff>190500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Previous IP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0</xdr:row>
          <xdr:rowOff>22860</xdr:rowOff>
        </xdr:from>
        <xdr:to>
          <xdr:col>5</xdr:col>
          <xdr:colOff>1104900</xdr:colOff>
          <xdr:row>0</xdr:row>
          <xdr:rowOff>190500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800-00000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Req IP NoVM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1318260</xdr:colOff>
          <xdr:row>0</xdr:row>
          <xdr:rowOff>22860</xdr:rowOff>
        </xdr:from>
        <xdr:to>
          <xdr:col>5</xdr:col>
          <xdr:colOff>2346960</xdr:colOff>
          <xdr:row>0</xdr:row>
          <xdr:rowOff>190500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800-00000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Req IP 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2598420</xdr:colOff>
          <xdr:row>0</xdr:row>
          <xdr:rowOff>22860</xdr:rowOff>
        </xdr:from>
        <xdr:to>
          <xdr:col>6</xdr:col>
          <xdr:colOff>381000</xdr:colOff>
          <xdr:row>0</xdr:row>
          <xdr:rowOff>190500</xdr:rowOff>
        </xdr:to>
        <xdr:sp macro="" textlink="">
          <xdr:nvSpPr>
            <xdr:cNvPr id="18445" name="Button 13" hidden="1">
              <a:extLst>
                <a:ext uri="{63B3BB69-23CF-44E3-9099-C40C66FF867C}">
                  <a14:compatExt spid="_x0000_s18445"/>
                </a:ext>
                <a:ext uri="{FF2B5EF4-FFF2-40B4-BE49-F238E27FC236}">
                  <a16:creationId xmlns:a16="http://schemas.microsoft.com/office/drawing/2014/main" id="{00000000-0008-0000-0800-00000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Export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xdr:row>
          <xdr:rowOff>38100</xdr:rowOff>
        </xdr:from>
        <xdr:to>
          <xdr:col>8</xdr:col>
          <xdr:colOff>571500</xdr:colOff>
          <xdr:row>1</xdr:row>
          <xdr:rowOff>236220</xdr:rowOff>
        </xdr:to>
        <xdr:sp macro="" textlink="">
          <xdr:nvSpPr>
            <xdr:cNvPr id="18446" name="Button 14" hidden="1">
              <a:extLst>
                <a:ext uri="{63B3BB69-23CF-44E3-9099-C40C66FF867C}">
                  <a14:compatExt spid="_x0000_s18446"/>
                </a:ext>
                <a:ext uri="{FF2B5EF4-FFF2-40B4-BE49-F238E27FC236}">
                  <a16:creationId xmlns:a16="http://schemas.microsoft.com/office/drawing/2014/main" id="{00000000-0008-0000-0800-00000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Chk Err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1379220</xdr:colOff>
          <xdr:row>0</xdr:row>
          <xdr:rowOff>22860</xdr:rowOff>
        </xdr:from>
        <xdr:to>
          <xdr:col>2</xdr:col>
          <xdr:colOff>3108960</xdr:colOff>
          <xdr:row>0</xdr:row>
          <xdr:rowOff>190500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AAQ-All Apps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22860</xdr:rowOff>
        </xdr:from>
        <xdr:to>
          <xdr:col>0</xdr:col>
          <xdr:colOff>1165860</xdr:colOff>
          <xdr:row>0</xdr:row>
          <xdr:rowOff>190500</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0A00-000004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Affinities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1630680</xdr:colOff>
          <xdr:row>0</xdr:row>
          <xdr:rowOff>22860</xdr:rowOff>
        </xdr:from>
        <xdr:to>
          <xdr:col>1</xdr:col>
          <xdr:colOff>2270760</xdr:colOff>
          <xdr:row>0</xdr:row>
          <xdr:rowOff>190500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B00-000001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Imp DR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1013460</xdr:colOff>
          <xdr:row>0</xdr:row>
          <xdr:rowOff>22860</xdr:rowOff>
        </xdr:from>
        <xdr:to>
          <xdr:col>4</xdr:col>
          <xdr:colOff>2103120</xdr:colOff>
          <xdr:row>0</xdr:row>
          <xdr:rowOff>190500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B00-000003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IP 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2232660</xdr:colOff>
          <xdr:row>0</xdr:row>
          <xdr:rowOff>22860</xdr:rowOff>
        </xdr:from>
        <xdr:to>
          <xdr:col>4</xdr:col>
          <xdr:colOff>3337560</xdr:colOff>
          <xdr:row>0</xdr:row>
          <xdr:rowOff>190500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B00-000006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DNS Form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251460</xdr:colOff>
          <xdr:row>0</xdr:row>
          <xdr:rowOff>22860</xdr:rowOff>
        </xdr:from>
        <xdr:to>
          <xdr:col>0</xdr:col>
          <xdr:colOff>1021080</xdr:colOff>
          <xdr:row>1</xdr:row>
          <xdr:rowOff>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D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Process LB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0</xdr:row>
          <xdr:rowOff>22860</xdr:rowOff>
        </xdr:from>
        <xdr:to>
          <xdr:col>1</xdr:col>
          <xdr:colOff>2042160</xdr:colOff>
          <xdr:row>1</xdr:row>
          <xdr:rowOff>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D00-000002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previous LBRaw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1409700</xdr:colOff>
          <xdr:row>0</xdr:row>
          <xdr:rowOff>38100</xdr:rowOff>
        </xdr:from>
        <xdr:to>
          <xdr:col>0</xdr:col>
          <xdr:colOff>2461260</xdr:colOff>
          <xdr:row>0</xdr:row>
          <xdr:rowOff>213360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0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Exp DNS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0</xdr:row>
          <xdr:rowOff>38100</xdr:rowOff>
        </xdr:from>
        <xdr:to>
          <xdr:col>2</xdr:col>
          <xdr:colOff>2461260</xdr:colOff>
          <xdr:row>0</xdr:row>
          <xdr:rowOff>213360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000-000002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Imp DNS Info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365760</xdr:colOff>
          <xdr:row>4</xdr:row>
          <xdr:rowOff>190500</xdr:rowOff>
        </xdr:from>
        <xdr:to>
          <xdr:col>0</xdr:col>
          <xdr:colOff>2743200</xdr:colOff>
          <xdr:row>6</xdr:row>
          <xdr:rowOff>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3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Update Segmentation Map</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670560</xdr:colOff>
          <xdr:row>1</xdr:row>
          <xdr:rowOff>7620</xdr:rowOff>
        </xdr:from>
        <xdr:to>
          <xdr:col>1</xdr:col>
          <xdr:colOff>1508760</xdr:colOff>
          <xdr:row>1</xdr:row>
          <xdr:rowOff>175260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Update Zone Lookup</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1</xdr:row>
          <xdr:rowOff>22860</xdr:rowOff>
        </xdr:from>
        <xdr:to>
          <xdr:col>2</xdr:col>
          <xdr:colOff>1562100</xdr:colOff>
          <xdr:row>1</xdr:row>
          <xdr:rowOff>190500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327660</xdr:colOff>
          <xdr:row>0</xdr:row>
          <xdr:rowOff>106680</xdr:rowOff>
        </xdr:from>
        <xdr:to>
          <xdr:col>0</xdr:col>
          <xdr:colOff>1943100</xdr:colOff>
          <xdr:row>1</xdr:row>
          <xdr:rowOff>152400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21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Import/Load Table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121398</xdr:colOff>
      <xdr:row>0</xdr:row>
      <xdr:rowOff>76200</xdr:rowOff>
    </xdr:from>
    <xdr:to>
      <xdr:col>1</xdr:col>
      <xdr:colOff>206374</xdr:colOff>
      <xdr:row>2</xdr:row>
      <xdr:rowOff>77840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1398" y="76200"/>
          <a:ext cx="786651" cy="382640"/>
        </a:xfrm>
        <a:prstGeom prst="rect">
          <a:avLst/>
        </a:prstGeom>
      </xdr:spPr>
    </xdr:pic>
    <xdr:clientData/>
  </xdr:twoCellAnchor>
  <xdr:twoCellAnchor editAs="oneCell">
    <xdr:from>
      <xdr:col>3</xdr:col>
      <xdr:colOff>6546851</xdr:colOff>
      <xdr:row>0</xdr:row>
      <xdr:rowOff>88900</xdr:rowOff>
    </xdr:from>
    <xdr:to>
      <xdr:col>3</xdr:col>
      <xdr:colOff>7483094</xdr:colOff>
      <xdr:row>2</xdr:row>
      <xdr:rowOff>78895</xdr:rowOff>
    </xdr:to>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48851" y="88900"/>
          <a:ext cx="933068" cy="3709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B/ChkVIP/MEAxxxx-ChkVip-Test-V0.2.xlsm" TargetMode="External"/><Relationship Id="rId2" Type="http://schemas.openxmlformats.org/officeDocument/2006/relationships/externalLinkPath" Target="https://kyndryl.sharepoint.com/sites/AnthemMigrationTeam/Shared%20Documents/General/09.%20ADAI%20Go-Live%20Cutover%20Runbooks/MIGRATION%20EVENTS%20-%20HARRISONBURG%20&amp;%20RICHMOND/MEATST/LB/ChkVIP/MEAxxxx-ChkVip-Test-V0.2.xlsm" TargetMode="External"/><Relationship Id="rId1" Type="http://schemas.openxmlformats.org/officeDocument/2006/relationships/externalLinkPath" Target="/sites/AnthemMigrationTeam/Shared%20Documents/General/09.%20ADAI%20Go-Live%20Cutover%20Runbooks/MIGRATION%20EVENTS%20-%20HARRISONBURG%20&amp;%20RICHMOND/MEATST/LB/ChkVIP/MEAxxxx-ChkVip-Test-V0.2.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MIGRATION%20EVENTS-SCHUAMBURG/ME005S/Architecture/EH-ME005S-MEW-V0.198-20260616.xlsm" TargetMode="External"/><Relationship Id="rId2" Type="http://schemas.openxmlformats.org/officeDocument/2006/relationships/externalLinkPath" Target="https://kyndryl.sharepoint.com/sites/AnthemMigrationTeam/Shared%20Documents/General/09.%20ADAI%20Go-Live%20Cutover%20Runbooks/MIGRATION%20EVENTS-SCHUAMBURG/ME005S/Architecture/EH-ME005S-MEW-V0.198-20260616.xlsm" TargetMode="External"/><Relationship Id="rId1" Type="http://schemas.openxmlformats.org/officeDocument/2006/relationships/externalLinkPath" Target="/sites/AnthemMigrationTeam/Shared%20Documents/General/09.%20ADAI%20Go-Live%20Cutover%20Runbooks/MIGRATION%20EVENTS-SCHUAMBURG/ME005S/Architecture/EH-ME005S-MEW-V0.198-20260616.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20.%20ADAI%20Architect%20Team%20Folder/Anthem%20Environment%20Info/LB/F5LookUp-20260803.xlsm" TargetMode="External"/><Relationship Id="rId2" Type="http://schemas.openxmlformats.org/officeDocument/2006/relationships/externalLinkPath" Target="https://kyndryl.sharepoint.com/sites/AnthemMigrationTeam/Shared%20Documents/General/20.%20ADAI%20Architect%20Team%20Folder/Anthem%20Environment%20Info/LB/F5LookUp-20260803.xlsm" TargetMode="External"/><Relationship Id="rId1" Type="http://schemas.openxmlformats.org/officeDocument/2006/relationships/externalLinkPath" Target="/sites/AnthemMigrationTeam/Shared%20Documents/General/20.%20ADAI%20Architect%20Team%20Folder/Anthem%20Environment%20Info/LB/F5LookUp-202608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hkVIPs"/>
      <sheetName val="config"/>
    </sheetNames>
    <sheetDataSet>
      <sheetData sheetId="0" refreshError="1"/>
      <sheetData sheetId="1">
        <row r="2">
          <cell r="B2" t="str">
            <v>C:\Users\AlonsoAndresVillalob\OneDrive - kyndryl\General - AD&amp;AI Migration Team -  Elevance Health\20. ADAI Architect Team Folder\Anthem Environment Info\DB File Sync\Anthem Arch Info DB.xlsm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MWorkbook"/>
      <sheetName val="AppSum"/>
      <sheetName val="App to Servers"/>
      <sheetName val="LBSum"/>
      <sheetName val="BrokenF5s"/>
      <sheetName val="ChkVIPs"/>
      <sheetName val="Arch Chklst"/>
      <sheetName val="IP Assigner"/>
      <sheetName val="Dependencies"/>
      <sheetName val="Affinities"/>
      <sheetName val="DR"/>
      <sheetName val="LBSum2"/>
      <sheetName val="LBRaw"/>
      <sheetName val="Server to LB"/>
      <sheetName val="TM"/>
      <sheetName val="DNSLookUp"/>
      <sheetName val="Applications"/>
      <sheetName val="Servers to App"/>
      <sheetName val="Segmentation Map"/>
      <sheetName val="Zone Lookup"/>
      <sheetName val="StgArray"/>
      <sheetName val="CS-Stacks"/>
      <sheetName val="AppSupStaff"/>
      <sheetName val="ArchDecisions"/>
      <sheetName val="config"/>
      <sheetName val="Clusters"/>
      <sheetName val="NAS"/>
      <sheetName val="syncconfig"/>
      <sheetName val="Info"/>
      <sheetName val="AppCodes"/>
      <sheetName val="TransitionManager"/>
      <sheetName val="WorkbookLists"/>
      <sheetName val="Target F5 Devices"/>
      <sheetName val="ChangeLog"/>
    </sheetNames>
    <sheetDataSet>
      <sheetData sheetId="0" refreshError="1">
        <row r="2">
          <cell r="B2" t="str">
            <v>ME005S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B2" t="str">
            <v>C:\Users\FabianZumbadoBogante\OneDrive - kyndryl\Documents - AD&amp;AI Migration Team -  Elevance Health\General\20. ADAI Architect Team Folder\Anthem Environment Info\DB File Sync\Anthem Arch Info DB.xlsm</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ool Members"/>
      <sheetName val="VIPIPLookup"/>
      <sheetName val="VIPIPTgtLookup"/>
      <sheetName val="LTM Virtual Server"/>
      <sheetName val="TgtPool Members"/>
      <sheetName val="LTMTgtVrtlSvr"/>
      <sheetName val="LTM Virtual Server-DR"/>
      <sheetName val="Pool Members-DR"/>
      <sheetName val="config"/>
      <sheetName val="ChangeLog"/>
      <sheetName val="F5LookUp-20260803"/>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246.523491435182" createdVersion="7" refreshedVersion="8" minRefreshableVersion="3" recordCount="1" xr:uid="{A0D8C00D-36FA-4F79-A092-ADEA8D706560}">
  <cacheSource type="worksheet">
    <worksheetSource name="tblDependencies"/>
  </cacheSource>
  <cacheFields count="25">
    <cacheField name="AssetDependencyId" numFmtId="0">
      <sharedItems containsNonDate="0" containsString="0" containsBlank="1"/>
    </cacheField>
    <cacheField name="AssetId" numFmtId="0">
      <sharedItems containsNonDate="0" containsString="0" containsBlank="1"/>
    </cacheField>
    <cacheField name="AssetName" numFmtId="0">
      <sharedItems containsNonDate="0" containsBlank="1" count="1862">
        <m/>
        <s v="Epic (PC)-Prod" u="1"/>
        <s v="Epic Web App-Prod" u="1"/>
        <s v="Epic DMZ-DR" u="1"/>
        <s v="EPIC(CM)-Prod" u="1"/>
        <s v="EPIC(CM)-DR" u="1"/>
        <s v="Epic (PC)-DR" u="1"/>
        <s v="Tivoli Storage Manager-Prod" u="1"/>
        <s v="Epic TSM-Prod" u="1"/>
        <s v="Single Sign On (CM)-DR" u="1"/>
        <s v="Epic SQL-Prod" u="1"/>
        <s v="Epic ODB-Prod" u="1"/>
        <s v="Epic (PC) Cogito Suite-Prod" u="1"/>
        <s v="CareMore - Single Sign On (SSO) (CM)-DR" u="1"/>
        <s v="MongoDB Database (CMBM)  - Do not use as primary app or for server name-Dev" u="1"/>
        <s v="member-search (MBM)-Dev" u="1"/>
        <s v="MBM - Elastic -Membersearch-Dev" u="1"/>
        <s v="Integrations - TIBCO-Dev" u="1"/>
        <s v="MBM ECM FileNet-Dev" u="1"/>
        <s v="MBM - Elastic - Providerseach-Dev" u="1"/>
        <s v="IBM/FileNet-Dev" u="1"/>
        <s v="Carelon MBM UIPath-Dev" u="1"/>
        <s v="Sybase System Database (AIM)  - Do not use as primary app or for server name-Dev" u="1"/>
        <s v="ESS-CaseEventProcessor-v1-Dev" u="1"/>
        <s v="User Profile Event Service-Dev" u="1"/>
        <s v="Sleep Event Service (MBM)-Dev" u="1"/>
        <s v="RBM Event Service-Dev" u="1"/>
        <s v="Rad-ApplicationEventProcessor-Dev" u="1"/>
        <s v="RabbitMQ-Dev" u="1"/>
        <s v="MskEventService-Dev" u="1"/>
        <s v="Curion Platform (on-prem)-Dev" u="1"/>
        <s v="Carelon MBM ETL-Dev" u="1"/>
        <s v="AIMReportingEventService-Dev" u="1"/>
        <s v="Tableau MBM" u="1"/>
        <s v="rrdconcatenate-Dev" u="1"/>
        <s v="RabbitMQ-Test" u="1"/>
        <s v="NaperSoft Audit Letter Processor-Dev" u="1"/>
        <s v="Letters File Process-Dev" u="1"/>
        <s v="Curion Platform-Test" u="1"/>
        <s v="member-search (MBM)-Test" u="1"/>
        <s v="MBM - Elastic - Providerseach-Test" u="1"/>
        <s v="Integrations - TIBCO-Test" u="1"/>
        <s v="NaperSoft-Test" u="1"/>
        <s v="MongoDB Database (CMBM)  - Do not use as primary app or for server name-Test" u="1"/>
        <s v="Carelon DataStage-Test" u="1"/>
        <s v="Curion Platform (on-prem)-Test" u="1"/>
        <s v="MBM - Elastic -Membersearch-Test" u="1"/>
        <s v="ELK logging-Test" u="1"/>
        <s v="PDFRenderService-Test" u="1"/>
        <s v="NaperSoft Audit Letter Processor-Test" u="1"/>
        <s v="Carelon MBM OPSWAT MetaDefender-Test" u="1"/>
        <s v="Carelon DataStage-Prod" u="1"/>
        <s v="AIMReportingEventService-Test" u="1"/>
        <s v="rrdconcatenate-Test" u="1"/>
        <s v="PortalUserNotification-Dev" u="1"/>
        <s v="Fax File Watcher-Test" u="1"/>
        <s v="Curion-Test" u="1"/>
        <s v="clinical-clinical-reference-data-Test" u="1"/>
        <s v="Carelon MBM ETL-Test" u="1"/>
        <s v="Phoenix_Enterprise Provider Issue &amp; Escalation Resolution-Prod" u="1"/>
        <s v="SOA/API - Enterprise Services-Prod" u="1"/>
        <s v="Special Call Restricted Use Builder-Prod" u="1"/>
        <s v="UDB DB2 Datatabase Support Systems-Prod" u="1"/>
        <s v="Sydney Health-Prod" u="1"/>
        <s v="PS-DigitalProducts-EDA-Prod" u="1"/>
        <s v="PS-DigitalProducts-AAE-Prod" u="1"/>
        <s v="Predictive Scale models for Command Center-Prod" u="1"/>
        <s v="MongoDB System Database-Prod" u="1"/>
        <s v="Lighthouse Analytics-Prod" u="1"/>
        <s v="Digital Omni Channel PPIS Analytics-Prod" u="1"/>
        <s v="APIGEE-Enterprise-OnPrem-Prod" u="1"/>
        <s v="APIGEE Microservices-Prod" u="1"/>
        <s v="NextGen Pega Grievance &amp; Appeals (GBD/FEP/Commercial)-Test" u="1"/>
        <s v="SOA/API - Enterprise Services-Test" u="1"/>
        <s v="SQL Server System Database-Test" u="1"/>
        <s v="Anthem Single Provider Experience Network-Test" u="1"/>
        <s v="MongoDB System Database-Test" u="1"/>
        <s v="Facets (GBD)-Test" u="1"/>
        <s v="Digital Thread Service-Test" u="1"/>
        <s v="Availity Applications and Services - EH Cloud-Test" u="1"/>
        <s v="Availity Applications and Services-Test" u="1"/>
        <s v="Strategic Provider System (SPS)-Test" u="1"/>
        <s v="Lyric -  ClaimsXten v6.0 (CSBD)-DR" u="1"/>
        <s v="HRS AccessHMC-Prod" u="1"/>
        <s v="Healthy Returns System-Prod" u="1"/>
        <s v="SYMPHONY-Test" u="1"/>
        <s v="SPIRE-Ford-MEU-Dev" u="1"/>
        <s v="SOA Kafka-Test" u="1"/>
        <s v="SMART-Dev" u="1"/>
        <s v="Risk Reimbursement PEGA-Test" u="1"/>
        <s v="MEU AUDIT REPORTS-Dev" u="1"/>
        <s v="FORD Eligibility Reconciliation Utility-Dev" u="1"/>
        <s v="HHS Edge Servers (Govt Software)-Prod" u="1"/>
        <s v="MySQL System Database-Prod" u="1"/>
        <s v="SOLIX-Prod" u="1"/>
        <s v="Dental Operations Apps-Prod" u="1"/>
        <s v="CDA Cloverleaf Integration Engine-Prod" u="1"/>
        <s v="Automation and Analytics-Prod" u="1"/>
        <s v="Sybase System Database (AIM) - Do not use as primary app or for server name-Dev" u="1"/>
        <s v="Carelon MBM OPSWAT MetaDefender-Dev" u="1"/>
        <s v="SailPoint IIQCE-Prod" u="1"/>
        <s v="Strategic Provider System (SPS)-Prod" u="1"/>
        <s v="Informatica PRV-Prod" u="1"/>
        <s v="Informatica CDI-PC PRV-Prod" u="1"/>
        <s v="PS-DigitalProducts-IDCMS-Prod" u="1"/>
        <s v="eHub - Consumer Hub (CHUB)-Prod" u="1"/>
        <s v="AD Audit Plus (PC)-Prod" u="1"/>
        <s v="AD Audit Plus (CM)-Prod" u="1"/>
        <s v="Kafka-Prod" u="1"/>
        <s v="BMSOutput-Prod" u="1"/>
        <s v="BMS Web Small Group Renewal System-Prod" u="1"/>
        <s v="Globalscape (PC)-Prod" u="1"/>
        <s v="Globalscape (CM)-Prod" u="1"/>
        <s v="BPM Framework-Prod" u="1"/>
        <s v="Epic DMZ-Prod" u="1"/>
        <s v="Enterprise EDI Gateway-Prod" u="1"/>
        <s v="System Center Configuration Manager (CM)-Prod" u="1"/>
        <s v="FileNet Enterprise Content Management-Prod" u="1"/>
        <s v="BPM Framework: Configuration Console-Prod" u="1"/>
        <s v="Anthem Oracle Exadata Cloud Database-Prod" u="1"/>
        <s v="Microsoft System Center Configuration Manager-Test" u="1"/>
        <s v="Microsoft System Center Configuration Manager Agent-Prod" u="1"/>
        <s v="BPM Batch: BPM Claim Extract-Prod" u="1"/>
        <s v="Sybase System Database (AIM)  - Do not use as primary app or for server name-Test" u="1"/>
        <s v="ServiceNow Discovery and Service Mapping-Test" u="1"/>
        <s v="ServiceNow Discovery and Service Mapping-Dev" u="1"/>
        <s v="ESS-InboundFaxes-v1-Dev" u="1"/>
        <s v="Axway (GBD)-Prod" u="1"/>
        <s v="Axway (GBD) - Pre Prod Acct-Prod" u="1"/>
        <s v="Member Validation Routing Process-Prod" u="1"/>
        <s v="Provider Claims Extraction System-Prod" u="1"/>
        <s v="Web-Based Coaching Tool-Prod" u="1"/>
        <s v="SOA Kafka-Prod" u="1"/>
        <s v="Platform Service On prem - Docker-Prod" u="1"/>
        <s v="Business Objects Business Intelligence CII-Prod" u="1"/>
        <s v="Tivoli ITM Monitoring-DR" u="1"/>
        <s v="Jupiter-Prod" u="1"/>
        <s v="IBM Security Key Lifecycle Manager(SKLM)-Prod" u="1"/>
        <s v="Digital Thread Service-Prod" u="1"/>
        <s v="SOLIX-Test" u="1"/>
        <s v="Quality In-Sights Hospital Incentive Program-Test" u="1"/>
        <s v="Meridian Connect-Test" u="1"/>
        <s v="WAS 8.5-Test" u="1"/>
        <s v="Vantage-Test" u="1"/>
        <s v="Vantage-Dev" u="1"/>
        <s v="SOA - Enterprise 27X HIPAA Application-Test" u="1"/>
        <s v="CompassI-Test" u="1"/>
        <s v="Tivoli ITM Monitoring-Test" u="1"/>
        <s v="SailPoint IIQCE-Dev" u="1"/>
        <s v="Elv Anthem Extras-Test" u="1"/>
        <s v="IBM UrbanCode Deploy-Prod" u="1"/>
        <s v="Enterprise Data Store-Prod" u="1"/>
        <s v="NPI Batch Engine-Prod" u="1"/>
        <s v="NPI Crosswalk Export File Service-Prod" u="1"/>
        <s v="NPI Crosswalk Service-Prod" u="1"/>
        <s v="NPI Database-Prod" u="1"/>
        <s v="NPI Delete by System Signature Service-Prod" u="1"/>
        <s v="NPI Delete Service-Prod" u="1"/>
        <s v="NPI Lookup Service-Prod" u="1"/>
        <s v="NPI Multiple NPI Lookup Service-Prod" u="1"/>
        <s v="NPI Online Access-Prod" u="1"/>
        <s v="NPI Pre-Register Service-Prod" u="1"/>
        <s v="NPI Register Provider Service-Prod" u="1"/>
        <s v="NPI Register Relationship Service-Prod" u="1"/>
        <s v="NPI Search Service-Prod" u="1"/>
        <s v="NPI Update Service-Prod" u="1"/>
        <s v="Enterprise Reimbursement Library-Prod" u="1"/>
        <s v="Anthem Care Management Platform-Prod" u="1"/>
        <s v="Enterprise Modeler-Prod" u="1"/>
        <s v="Enterprise Provider Pricing System-Prod" u="1"/>
        <s v="ACMP Batch-Prod" u="1"/>
        <s v="ACMP Reporting-DR" u="1"/>
        <s v="PCP Reassignment for Members UI-Test" u="1"/>
        <s v="CCP-E&amp;B-Desktop-Prod" u="1"/>
        <s v="CCP-Solution_Central-Prod" u="1"/>
        <s v="Anthem Claims Recovery-Prod" u="1"/>
        <s v="LiveEngage - Agent Health Trigger  Widget-Prod" u="1"/>
        <s v="SOA-API - Enterprise Services-Prod" u="1"/>
        <s v="CCP-Carelon Solution Central-Prod" u="1"/>
        <s v="Compensation Incentive System-Dev" u="1"/>
        <s v="10Xengineering NLP (On Prem)-Prod" u="1"/>
        <s v="Campaign Engine - Member Communication-Prod" u="1"/>
        <s v="Comix-Prod" u="1"/>
        <s v="Facets Batch - Central Facets-Prod" u="1"/>
        <s v="BDS Database-Prod" u="1"/>
        <s v="ACMS UM Intake-Prod" u="1"/>
        <s v="WellPoint Decision Support System-Prod" u="1"/>
        <s v="Preauthorization Look Up Tool Online (Web UI and web services)-Prod" u="1"/>
        <s v="Authorization Standard Rules Optimizer (ASTRO)-Prod" u="1"/>
        <s v="Citrix XenApp (GBD)-Test" u="1"/>
        <s v="Enterprise Auth API-Prod" u="1"/>
        <s v="Preauthorization Look Up Tool Online (Internal UI and database)-Prod" u="1"/>
        <s v="Utilization Management Decision Engine-Prod" u="1"/>
        <s v="Care Management Gateway DB-Prod" u="1"/>
        <s v="820 Splitter - Exchange-Prod" u="1"/>
        <s v="ACMP UMOPS-Prod" u="1"/>
        <s v="ACMP COMMON JAR-Prod" u="1"/>
        <s v="SQL Server System Database-Prod" u="1"/>
        <s v="Medisys-DR" u="1"/>
        <s v="Citrix XenApp (CSBD)-Dev" u="1"/>
        <s v="CareEvolution BEACON-DR" u="1"/>
        <s v="Citrix XenApp (CM)-DR" u="1"/>
        <s v="NPI Enterprise Business Services-Prod" u="1"/>
        <s v="Midrange - WMQ Support - Enterprise-Prod" u="1"/>
        <s v="Specialty Enrollment System - AWS-Test" u="1"/>
        <s v="Provider Chat-UAT" u="1"/>
        <s v="EDM V3.0 - Analytic Shared Data Services-Dev" u="1"/>
        <s v="Provider Chat-SIT" u="1"/>
        <s v="Anthem Single Provider Experience Network-Dev" u="1"/>
        <s v="Patient Quick View (CM)-Prod" u="1"/>
        <s v="Patient Quick View(CM)-DR" u="1"/>
        <s v="Ping Identity-DR" u="1"/>
        <s v="Provider Portal (CM)-DR" u="1"/>
        <s v="EPIC Health Enterprise-DR" u="1"/>
        <s v="Serv-U Gateway Serv-U MFT server (SolarWinds)(SHP)-DR" u="1"/>
        <s v="1099 Healthcare-Prod" u="1"/>
        <s v="Ping Identity-Prod" u="1"/>
        <s v="Pega Knowledge Management-Prod" u="1"/>
        <s v="CCQM Delegation Oversight Database-Prod" u="1"/>
        <s v="Enterprise Management Assistant (EMA)-Prod" u="1"/>
        <s v="Provider Care Management Solutions-Prod" u="1"/>
        <s v="ECHO - VOICE OF CUSTOMER PEGA APP-Prod" u="1"/>
        <s v="Compass - GBD-Prod" u="1"/>
        <s v="PEGA Utility for Managing Access (PUMA)-Prod" u="1"/>
        <s v="Infrastructure Support Services-Prod" u="1"/>
        <s v="Kollective eCDN On Prem Component-Prod" u="1"/>
        <s v="Reference Data Manager (RDM)-Prod" u="1"/>
        <s v="SOA/API/DATAPOWER - Enterprise Services-Prod" u="1"/>
        <s v="Virtual Directory Server-Prod" u="1"/>
        <s v="Anthem Blue Squared-Prod" u="1"/>
        <s v="Transparent Data Migration Facility-Prod" u="1"/>
        <s v="Exchange Edge Server-Prod" u="1"/>
        <s v="Hospital Negotiator-Prod" u="1"/>
        <s v="Payment Innovation (including PDL) -Cloud-Prod" u="1"/>
        <s v="Payment Innovation-Prod" u="1"/>
        <s v="Payment Innovations - Program maintenance-Prod" u="1"/>
        <s v="Enterprise Collaboration Ops Utilities-Prod" u="1"/>
        <s v="DBID Data Collection-Prod" u="1"/>
        <s v="DBMS Information Hub-Prod" u="1"/>
        <s v="Ivanti Security Controls-Prod" u="1"/>
        <s v="EAP ATrack Tracking System-Prod" u="1"/>
        <s v="iServer-Prod" u="1"/>
        <s v="BigFix (Tivoli Endpoint Manager Security and Compliance Manager)-Prod" u="1"/>
        <s v="BigFix Tier1 (Tivoli Endpoint Manager Security and Compliance Manager)-Prod" u="1"/>
        <s v="eshare (Knowledge Library)-Prod" u="1"/>
        <s v="Content Import: Content Engine Bulk Import Tool-Prod" u="1"/>
        <s v="IBM Case Manager-Prod" u="1"/>
        <s v="IBM Content Navigator-Prod" u="1"/>
        <s v="FileNet P8-Prod" u="1"/>
        <s v="Filenet P8 Content Engine-Prod" u="1"/>
        <s v="Content Services: Anthem Content Management API (ACMA)-Prod" u="1"/>
        <s v="Content Import: IBM Content Collector-Prod" u="1"/>
        <s v="FileNet P8 Process Engine-Prod" u="1"/>
        <s v="BPM Batch: HIX WGS Inquiry-Prod" u="1"/>
        <s v="FileNet Batch: WellPoint Enrollment Application Processor-Prod" u="1"/>
        <s v="Content Services: ACMA Web Service-Prod" u="1"/>
        <s v="Filenet P8 Application Engine-Prod" u="1"/>
        <s v="FileNet Image Viewer-Prod" u="1"/>
        <s v="FileNet WorkPlace-Prod" u="1"/>
        <s v="WellPoint Content Framework-Prod" u="1"/>
        <s v="IBM Enterprise Records-Prod" u="1"/>
        <s v="BPM Batch: BPM Pend Process-Prod" u="1"/>
        <s v="EPDS v2.0-Prod" u="1"/>
        <s v="FileNet Batch: APCD Extract and FTP Delivery-Prod" u="1"/>
        <s v="Concord Fax Distribution -Prod" u="1"/>
        <s v="Document Posting Site-Prod" u="1"/>
        <s v="Document Posting Site Internal-Prod" u="1"/>
        <s v="SPIDER - Benefit Query Service-Prod" u="1"/>
        <s v="SPIDER - Benefit Query Application-Prod" u="1"/>
        <s v="SPIDER - Plan Configurator-Prod" u="1"/>
        <s v="SPIDER - Users Management Module-Prod" u="1"/>
        <s v="SPIDER-Prod" u="1"/>
        <s v="DocGen Adapter-Prod" u="1"/>
        <s v="Plan-it-Prod" u="1"/>
        <s v="Contract Configuration System-Prod" u="1"/>
        <s v="SPIDER Automation Engine-Prod" u="1"/>
        <s v="Contract Management Application-Prod" u="1"/>
        <s v="Enterprise Health Products-Prod" u="1"/>
        <s v="WellPoint Product Database Large Group-Prod" u="1"/>
        <s v="Automated Benefit Administration-Prod" u="1"/>
        <s v="Enterprise Health Product Services-Prod" u="1"/>
        <s v="Enterprise Customer Exception Management-Prod" u="1"/>
        <s v="Rule Maintenance Application-Prod" u="1"/>
        <s v="Contract Management Application - Individual/Small Group-Prod" u="1"/>
        <s v="Enterprise Wellpoint Product Database-Prod" u="1"/>
        <s v="GBD Service Oriented Architecture Center of Excellence-Prod" u="1"/>
        <s v="ISG Product Profile Tool-Prod" u="1"/>
        <s v="Plan Management Tool-Prod" u="1"/>
        <s v="CPS Common Components-Prod" u="1"/>
        <s v="Enterprise Blue Exchange-Prod" u="1"/>
        <s v="SPIDER Reporting System-Prod" u="1"/>
        <s v="CMA Mass Update Tool-Prod" u="1"/>
        <s v="WellPoint Product Database Individual/Small Group-Prod" u="1"/>
        <s v="eWPD-WPD Data Warehouse-Prod" u="1"/>
        <s v="835 Governance Framework-Prod" u="1"/>
        <s v="Financial Claims System-Prod" u="1"/>
        <s v="Financial Income System-Prod" u="1"/>
        <s v="Financial Integrated Rating System Tool-Prod" u="1"/>
        <s v="OnDemand-Prod" u="1"/>
        <s v="Provider Online Reporting (POIT/POR/RnR)-Prod" u="1"/>
        <s v="Sanctioned Provider System-Prod" u="1"/>
        <s v="SPIDER Batch Interface Program-Prod" u="1"/>
        <s v="Sybase System Database-Prod" u="1"/>
        <s v="WCS - WWC EPS Batch1-Prod" u="1"/>
        <s v="WCS - WWC EPS Batch2-Prod" u="1"/>
        <s v="SPS-Data Distribution Kafka-Prod" u="1"/>
        <s v="Voyager - Model Office Testing - IngenioRx" u="1"/>
        <s v="Enterprise Search (eSearch)-Prod" u="1"/>
        <s v="OpenText Exstream-Prod" u="1"/>
        <s v="Postfix-Prod" u="1"/>
        <s v="Benchmark Insights Model-Prod" u="1"/>
        <s v="PPMS - Product package management system-Prod" u="1"/>
        <s v="Pulse - Intranet Portal-Prod" u="1"/>
        <s v="Anthem Vitals-Prod" u="1"/>
        <s v="Digital Microsite-Prod" u="1"/>
        <s v="PulsePoint Spaces-Prod" u="1"/>
        <s v="Sumo Logic SIEM Ingest Node-Prod" u="1"/>
        <s v="RDSA Request Intake-Prod" u="1"/>
        <s v="Universal File Manager Tool-Prod" u="1"/>
        <s v="Citrix XenApp (CSBD)-Prod" u="1"/>
        <s v="EPIC Health Enterprise-Prod" u="1"/>
        <s v="Stealthaudit for Active Directory-Prod" u="1"/>
        <s v="QDM_Outreach_Support-Prod" u="1"/>
        <s v="CareMore - Enterprise Data Hub (EDH)(CM)-Prod" u="1"/>
        <s v="Enterprise Data Hub (CM)-Prod" u="1"/>
        <s v="EDW(CM)-Prod" u="1"/>
        <s v="INFORMATICA IICS (CM)-Prod" u="1"/>
        <s v="ICEDQ (CM)-Prod" u="1"/>
        <s v="Care Utilization Platform-CUP(CM)-Prod" u="1"/>
        <s v="CareMore Enterprise Content Management - FileNet(CM)-Prod" u="1"/>
        <s v="CUE Correspondence Generation(CM)-Prod" u="1"/>
        <s v="Capitation Deduction(CM)-Prod" u="1"/>
        <s v="CareMore Operational Data Store (CODS)(CM)-Prod" u="1"/>
        <s v="CMHCC(CM)-Prod" u="1"/>
        <s v="Encounter Data Processing System(CM)-Prod" u="1"/>
        <s v="FACETS(CM)-Prod" u="1"/>
        <s v="Member Search(CM)-Prod" u="1"/>
        <s v="PAHAF(CM)-Prod" u="1"/>
        <s v="Patient Quick View(CM)-Prod" u="1"/>
        <s v="Provider Tracking(CM)-Prod" u="1"/>
        <s v="RAPS(CM)-Prod" u="1"/>
        <s v="Specialist Capitation(CM)-Prod" u="1"/>
        <s v="CareMore Data Utility Platform (CM)-Prod" u="1"/>
        <s v="MDX(CM)-Prod" u="1"/>
        <s v="Navigator Outreach(CM)-Prod" u="1"/>
        <s v="EdiFecs(CM)-Prod" u="1"/>
        <s v="caremore-portal-patient-Prod" u="1"/>
        <s v="caremore-providerportal-ui-Prod" u="1"/>
        <s v="Patient App-CareMore Anytime(CM)-Prod" u="1"/>
        <s v="Provider Portal(CM)-Prod" u="1"/>
        <s v="WSO2(CM)-Prod" u="1"/>
        <s v="NEXTGEN WEST(CM)-Prod" u="1"/>
        <s v="Reporting Data Platform - RDP(CM)-Prod" u="1"/>
        <s v="Clinical Analytics &amp; Reporting-CARS(CM)-Prod" u="1"/>
        <s v="NEXTGEN AGP(CM)-Prod" u="1"/>
        <s v="NEXTGEN EAST(CM)-Prod" u="1"/>
        <s v="CareMore.com(CM)-Prod" u="1"/>
        <s v="CMGI.com(CM)-Prod" u="1"/>
        <s v="Encore(CM)-Prod" u="1"/>
        <s v="GlobalScape(CM)-Prod" u="1"/>
        <s v="Tricerat Simplify Printing(CM)-Prod" u="1"/>
        <s v="ClaimsDashboard(CM)-Prod" u="1"/>
        <s v="PaymentSolution(CM)-Prod" u="1"/>
        <s v="Provider Outreach Directory Solution (CM)-Prod" u="1"/>
        <s v="SBI(CM)-Prod" u="1"/>
        <s v="Senior Variable Database (SVDB)(CM)-Prod" u="1"/>
        <s v="Aspire ODS (Operational Data Store)-Prod" u="1"/>
        <s v="Facets BusinessConfig(CM)-Prod" u="1"/>
        <s v="Optum(CM)-Prod" u="1"/>
        <s v="Microsoft System Center Configuration Manager-Prod" u="1"/>
        <s v="Citrix XenApp (CM)-Prod" u="1"/>
        <s v="Facets Security Management Tool-SMT(CM)-Prod" u="1"/>
        <s v="GlobalScape(CM)-UAT" u="1"/>
        <s v="Facets Configuration Migration Utility-Prod" u="1"/>
        <s v="CA TDM (CM)-Prod" u="1"/>
        <s v="Carelon Confluence" u="1"/>
        <s v="Carelon Confluence-Prod" u="1"/>
        <s v="Carelon Jira-Prod" u="1"/>
        <s v="CareMore DevOps (CMDEVOPS)(CM)-Prod" u="1"/>
        <s v="INFORMATICA IICS (CM)" u="1"/>
        <s v="TriZetto HIPPA Gateway(CM)-Prod" u="1"/>
        <s v="Patient Experience DB(CM)-Prod" u="1"/>
        <s v="Business Intelligence Center (CM)" u="1"/>
        <s v="SharePoint(CM)-Prod" u="1"/>
        <s v="Tidal(CM)-Prod" u="1"/>
        <s v="Content Import: FileNet COLD-Prod" u="1"/>
        <s v="FileNet Image Services - Central Repository-Prod" u="1"/>
        <s v="Filenet Image Services-Prod" u="1"/>
        <s v="Content Import: High Performance Image Import-Prod" u="1"/>
        <s v="Content Services: FileNet FEP Web Service (DOCWS)-Prod" u="1"/>
        <s v="Reconciliation and Balancing-Prod" u="1"/>
        <s v="FileNet Post Index-Prod" u="1"/>
        <s v="Datacap-Prod" u="1"/>
        <s v="FileNet Image Services - West Repository-Prod" u="1"/>
        <s v="FileNet Image Services - FNDocs Repository-Prod" u="1"/>
        <s v="NEXTGEN WEST(CM)-Dev" u="1"/>
        <s v="NEXTGEN WEST(CM)-STAGE" u="1"/>
        <s v="CareMore - Single Sign On (SSO) (CM)-Prod" u="1"/>
        <s v="AMAZE(CM)-Prod" u="1"/>
        <s v="CareMore Enterprise Content Management - FileNet(CM)-Stage" u="1"/>
        <s v="CUE Correspondence Generation(CM)-Stage" u="1"/>
        <s v="Micro Focus Application Performance Management-Prod" u="1"/>
        <s v="eG Innovation-Prod" u="1"/>
        <s v="Provider Interaction(CM)-Prod" u="1"/>
        <s v="CareMore Tiger Text(CM)-Prod" u="1"/>
        <s v="Production Control Dashboard (CM)-Prod" u="1"/>
        <s v="TFS(CM)-Prod" u="1"/>
        <s v="Footprints (CM)-Prod" u="1"/>
        <s v="Windows Server Print Services Proxy (CM)-Prod" u="1"/>
        <s v="Robotic Process Automation (CM)-Prod" u="1"/>
        <s v="Quest Archive Manager(CM)-Prod" u="1"/>
        <s v="DxGaps(CM)-Prod" u="1"/>
        <s v="EDW(CM)-Test" u="1"/>
        <s v="INFORMATICA IICS (CM)-Test" u="1"/>
        <s v="INFORMATICA IICS (CM)-Stage" u="1"/>
        <s v="NEXTGEN AGP(CM)-Test" u="1"/>
        <s v="NEXTGEN EAST(CM)-Test" u="1"/>
        <s v="xPression Admin-Prod" u="1"/>
        <s v="xPression Batch-Prod" u="1"/>
        <s v="xPression Dashboard-Prod" u="1"/>
        <s v="xPression Revise-Prod" u="1"/>
        <s v="xPression Template-Prod" u="1"/>
        <s v="xPression Web Services-Prod" u="1"/>
        <s v="xPression-Prod" u="1"/>
        <s v="Anthem Associate Assistant-Prod" u="1"/>
        <s v="Cloud Automation Tools-Prod" u="1"/>
        <s v="Provider Finder Services Layer-Prod" u="1"/>
        <s v="Tivoli Enterprise Portal Server-Prod" u="1"/>
        <s v="WPS Reporting and Analytics-Prod" u="1"/>
        <s v="Content Services: FileNet Content Manager Web Service (CMWS)-Prod" u="1"/>
        <s v="Enterprise Data Fabric-Prod" u="1"/>
        <s v="INFORMATICA IICS (CM)-Dev" u="1"/>
        <s v="Idera(CM)-Dev" u="1"/>
        <s v="Production Control Dashboard (CM)-Dev" u="1"/>
        <s v="CMHCC(CM)-Dev" u="1"/>
        <s v="Encounter Data Processing System(CM)-Dev" u="1"/>
        <s v="RAPS(CM)-Dev" u="1"/>
        <s v="Centralized Encounter Processing (CM)-Dev" u="1"/>
        <s v="CareMore - Single Sign On (SSO) (CM)-Dev" u="1"/>
        <s v="CareMore Operational Data Store (CODS)(CM)-Stage" u="1"/>
        <s v="Encounter Data Processing System(CM)-Stage" u="1"/>
        <s v="RAPS(CM)-Stage" u="1"/>
        <s v="Care Utilization Platform-CUP(CM)-Stage" u="1"/>
        <s v="Clinical Analytics &amp; Reporting-CARS(CM)-Dev" u="1"/>
        <s v="EDW(CM)-Dev" u="1"/>
        <s v="SQL Server System Database (CareMore) (CM)-Prod" u="1"/>
        <s v="Patient Portal (CM) - Stage" u="1"/>
        <s v="Provider Portal(CM)-Stage" u="1"/>
        <s v="MDX(CM)-Stage" u="1"/>
        <s v="Aspire ODS (Operational Data Store)-Stage" u="1"/>
        <s v="AD Audit Plus (CM)-Test" u="1"/>
        <s v="Optum(CM)-Test" u="1"/>
        <s v="Robotic Process Automation (CM)-Test" u="1"/>
        <s v="DxGaps(CM)-Stage" u="1"/>
        <s v="Aspire ODS (Operational Data Store)-Test" u="1"/>
        <s v="Reporting Data Platform - RDP(CM)-Test" u="1"/>
        <s v="Reporting Data Platform - RDP(CM)-Stage" u="1"/>
        <s v="CMHCC(CM)-Test" u="1"/>
        <s v="Encounter Data Processing System(CM)-Test" u="1"/>
        <s v="RAPS(CM)-Test" u="1"/>
        <s v="Centralized Encounter Processing (CM)-Test" u="1"/>
        <s v="Centralized Encounter Processing (CM)-Stage" u="1"/>
        <s v="ITS Intraplan - Finance-Prod" u="1"/>
        <s v="MLR Rebates-Prod" u="1"/>
        <s v="PeopleSoft - CPM-Prod" u="1"/>
        <s v="PeopleSoft - AM-Prod" u="1"/>
        <s v="PeopleSoft - AP-Prod" u="1"/>
        <s v="PeopleSoft - GL-Prod" u="1"/>
        <s v="Peoplesoft Financials-Prod" u="1"/>
        <s v="Quest STAT-Prod" u="1"/>
        <s v="PeopleSoft - PO-Prod" u="1"/>
        <s v="Inventory Management System (WGS)-Prod" u="1"/>
        <s v="Healthcore Standard Operating Procedures &amp; Policies (HC)-Dev" u="1"/>
        <s v="TRAQ Value Tracker-Dev" u="1"/>
        <s v="HealthCore Automated Data Development Plan Tool (HC)-Dev" u="1"/>
        <s v="HealthCore Automated Data Extraction and Profiling Tool (HC)-Dev" u="1"/>
        <s v="ACMS UM Intake-Dev" u="1"/>
        <s v="Cockpit - Dev" u="1"/>
        <s v="AVATAR-Test" u="1"/>
        <s v="Healthy Innovations Platform CM/DM-Test" u="1"/>
        <s v="Pulse - Intranet Portal-Test" u="1"/>
        <s v="ACMS UM Intake-Test" u="1"/>
        <s v="Anthem Care Management Platform-Test" u="1"/>
        <s v="HRS AccessHMC-Test" u="1"/>
        <s v="Anthem BCBS Automated Commercial Underwriting System - ABACUS-Test" u="1"/>
        <s v="IIS WebApplications Farm-Dev" u="1"/>
        <s v="The BOSS Portal (GBD)-Dev" u="1"/>
        <s v="Unprocessed Rebill Report (GBD)-Dev" u="1"/>
        <s v="CHI - Consumer Health Insights-Test" u="1"/>
        <s v="ePremium Analysis System (GBD)-Test" u="1"/>
        <s v="Benefit Builder (IRx)-Test" u="1"/>
        <s v="Informatica EHUB-Dev" u="1"/>
        <s v="Enterprise Sales Compensation System-Dev" u="1"/>
        <s v="Oracle Support-Dev" u="1"/>
        <s v="Collateral Update Engine-Dev" u="1"/>
        <s v="PeopleSoft - CPM-Dev" u="1"/>
        <s v="ServiceNow Event Management MID Servers-Dev" u="1"/>
        <s v="Control-M Distributed-Test" u="1"/>
        <s v="Member Web Payment-Test" u="1"/>
        <s v="Identity Manager-Test" u="1"/>
        <s v="Rational - Udeploy-Prod" u="1"/>
        <s v="Rational - Udeploy-Test" u="1"/>
        <s v="WellPoint Decision Support System-Test" u="1"/>
        <s v="Initial Payment Portal-Test" u="1"/>
        <s v="GBD Service Oriented Architecture Center of Excellence-Test" u="1"/>
        <s v="Axway (GBD)-Dev" u="1"/>
        <s v="CCP-Solution_Central-Dev" u="1"/>
        <s v="GBD Service Oriented Architecture Center of Excellence-Dev" u="1"/>
        <s v="SOA/API - Enterprise Services-Dev" u="1"/>
        <s v="MEA112 No Application Information" u="1"/>
        <s v="Tidal (GBD)-Dev" u="1"/>
        <s v="AGPDM (GBD)-Dev" u="1"/>
        <s v="CA Secure-Dev" u="1"/>
        <s v="GBD ART iFeed-Dev" u="1"/>
        <s v="GBD Availity ioFeed-Dev" u="1"/>
        <s v="GBD DTU iFeed-Dev" u="1"/>
        <s v="GBD EEDR oFeed-Dev" u="1"/>
        <s v="GBD EFT MN oFeed-Dev" u="1"/>
        <s v="GBD LTSS CareMore oFeed-Dev" u="1"/>
        <s v="GBD MD EPSDT iFeed-Dev" u="1"/>
        <s v="GBD Medisys oFeed-Dev" u="1"/>
        <s v="GBD MNoPT oFeed-Dev" u="1"/>
        <s v="GBD NPPES iFeed-Dev" u="1"/>
        <s v="GBD PDO oFeed-Dev" u="1"/>
        <s v="GBD PRLT iFeed-Dev" u="1"/>
        <s v="GBD Provider Capacity uFeed-Dev" u="1"/>
        <s v="GBD SAPI iFeed-Dev" u="1"/>
        <s v="GBD UHC oFeed-Dev" u="1"/>
        <s v="GBD XREF iFeed-Dev" u="1"/>
        <s v="Prism Provider (GBD)-Dev" u="1"/>
        <s v="Tidal (GBD)-Test" u="1"/>
        <s v="AGPDM (GBD)-Test" u="1"/>
        <s v="CA Secure-Test" u="1"/>
        <s v="GBD ART iFeed-Test" u="1"/>
        <s v="GBD Availity ioFeed-Test" u="1"/>
        <s v="GBD DTU iFeed-Test" u="1"/>
        <s v="GBD EEDR oFeed-Test" u="1"/>
        <s v="GBD EFT MN oFeed-Test" u="1"/>
        <s v="GBD LTSS CareMore oFeed-Test" u="1"/>
        <s v="GBD MD EPSDT iFeed-Test" u="1"/>
        <s v="GBD Medisys oFeed-Test" u="1"/>
        <s v="GBD MNoPT oFeed-Test" u="1"/>
        <s v="GBD NPPES iFeed-Test" u="1"/>
        <s v="GBD PDO oFeed-Test" u="1"/>
        <s v="GBD PRLT iFeed-Test" u="1"/>
        <s v="GBD Provider Capacity uFeed-Test" u="1"/>
        <s v="GBD SAPI iFeed-Test" u="1"/>
        <s v="GBD UHC oFeed-Test" u="1"/>
        <s v="GBD XREF iFeed-Test" u="1"/>
        <s v="Prism Provider (GBD)-Test" u="1"/>
        <s v="CPS Common Components-Test" u="1"/>
        <s v="Document Posting Site-Test" u="1"/>
        <s v="Enterprise Blue Exchange-Test" u="1"/>
        <s v="OnDemand-Test" u="1"/>
        <s v="Plan-it-Test" u="1"/>
        <s v="Sanctioned Provider System-Test" u="1"/>
        <s v="SPIDER Batch Interface Program-Test" u="1"/>
        <s v="SPIDER Reporting System-Test" u="1"/>
        <s v="SPIDER-Test" u="1"/>
        <s v="WCS - WWC EPS Batch1-Test" u="1"/>
        <s v="WCS - WWC EPS Batch2-Test" u="1"/>
        <s v="Member Web Payment-Dev" u="1"/>
        <s v="Datanet 3-Prod" u="1"/>
        <s v="Control-M Distributed-Prod" u="1"/>
        <s v="Member Notification of Provider Termination-Prod" u="1"/>
        <s v="Provider Data Layer-Prod" u="1"/>
        <s v="Identity Manager-Prod" u="1"/>
        <s v="Anthem Reimagine On-Premise DR-Prod" u="1"/>
        <s v="Provider Chat-Prod" u="1"/>
        <s v="CCP-LivePerson_Digital Messaging-Prod" u="1"/>
        <s v="Siteminder-Prod" u="1"/>
        <s v="eHub - Enterprise Information Hub-Prod" u="1"/>
        <s v="SIMON (Service Information Management Online)-Prod" u="1"/>
        <s v="Okta On Prem-Prod" u="1"/>
        <s v="Dental Business Intelligence-Prod" u="1"/>
        <s v="Care Management Gateway DB-Test" u="1"/>
        <s v="Guardian Visitor Management (AlertEnterprise)-Prod" u="1"/>
        <s v="ExacqVision VMS-Prod" u="1"/>
        <s v="ProWatch-Prod" u="1"/>
        <s v="Initial Payment Portal-Dev" u="1"/>
        <s v="LITES Empire-Test" u="1"/>
        <s v="CRE/RHI DataExchanges-Test" u="1"/>
        <s v="SOA Atomic Services-Test" u="1"/>
        <s v="APIGEE Microservices-Test" u="1"/>
        <s v="10Xengineering NLP (On Prem)-Test" u="1"/>
        <s v="UDB DB2 Datatabase Support Systems-Test" u="1"/>
        <s v="Predictive Scale models for Command Center-Test" u="1"/>
        <s v="Carelon-HRS 2.0-Test" u="1"/>
        <s v="Anthem Reimagine On-Premise DR-Test" u="1"/>
        <s v="CA Application Performance Management (APM)-Dev" u="1"/>
        <s v="RapidCAPTURE-Dev" u="1"/>
        <s v="Strategic Provider System (SPS)-Dev" u="1"/>
        <s v="Anthem Blue Squared-Dev" u="1"/>
        <s v="Togetherness(CM)-Test" u="1"/>
        <s v="Enterprise EDI Gateway-Test" u="1"/>
        <s v="Enterprise EDI Clearinghouse-Test" u="1"/>
        <s v="Healthy Returns System-Test" u="1"/>
        <s v="NurseLine Application-Test" u="1"/>
        <s v="Anthem Blue Squared-Test" u="1"/>
        <s v="Healthy Innovations Platform LTSS Admin Console-Test" u="1"/>
        <s v="Healthy Innovations Platform LTSS-Test" u="1"/>
        <s v="Performance Guarantee Management System (IRx)-Test" u="1"/>
        <s v="Healthy Innovations Platform CM/DM-Dev" u="1"/>
        <s v="Healthy Innovations Platform CM/DM-Prod" u="1"/>
        <s v="eWPD-WPD Data Warehouse-Test" u="1"/>
        <s v="ePact-Test" u="1"/>
        <s v="WGS Claims Archive Inquiry-Test" u="1"/>
        <s v="Client Information Insights-Prod" u="1"/>
        <s v="Enterprise Reporting Segmentation Utility (ERSU)-Prod" u="1"/>
        <s v="Request_DX-Prod" u="1"/>
        <s v="CognitiveScale Claim Assist - On Prem-Prod" u="1"/>
        <s v="Carelon-HRS 2.0-Prod" u="1"/>
        <s v="Corporate FTP Server-Prod" u="1"/>
        <s v="CRE/RHI DataExchanges-Prod" u="1"/>
        <s v="NurseLine Application-Prod" u="1"/>
        <s v="ITGAIN Speedgain-Prod" u="1"/>
        <s v="Anthem Sales Compensation System-Prod" u="1"/>
        <s v="BMS Nemo-Prod" u="1"/>
        <s v="BMS WellQuote-Prod" u="1"/>
        <s v="COE Facilities-Prod" u="1"/>
        <s v="CS90 Kernel Group Dual Maintenance-Prod" u="1"/>
        <s v="ENBAPP Dashboard-Prod" u="1"/>
        <s v="ePact-Prod" u="1"/>
        <s v="Human Organ Transplant-Prod" u="1"/>
        <s v="IRS Reporting-Prod" u="1"/>
        <s v="Letter Generator System-Prod" u="1"/>
        <s v="OBIS-Prod" u="1"/>
        <s v="Rating/Underwriting Gateway (RTUW-GW)-Prod" u="1"/>
        <s v="Senior Broker Oversight-Prod" u="1"/>
        <s v="System for Continuous Operational Results Excellence-Prod" u="1"/>
        <s v="Tableau-Prod" u="1"/>
        <s v="Unit Price Trend Model-Prod" u="1"/>
        <s v="CRE/RHI Clinical Tools-Prod" u="1"/>
        <s v="BootXray-Prod" u="1"/>
        <s v="Pharmacy Home System (IRx)-Prod" u="1"/>
        <s v="UniFlow-Prod" u="1"/>
        <s v="APDS Data Collector-Prod" u="1"/>
        <s v="Charge Description Master Repository-Prod" u="1"/>
        <s v="ChargeMaster Analytics-Prod" u="1"/>
        <s v="Commercial Risk Adjustment Database-Prod" u="1"/>
        <s v="ESAP_Valuation-Prod" u="1"/>
        <s v="Finance Ops Reporting-Prod" u="1"/>
        <s v="Illumio-Prod" u="1"/>
        <s v="Illumio-Test" u="1"/>
        <s v="Migration Sequencing Application-Prod" u="1"/>
        <s v="PSOREPOSITORY-Prod" u="1"/>
        <s v="Senior Business Information (SBI) Database and Web Tool-Prod" u="1"/>
        <s v="Specialty Finance and Actuarial Data Server-Prod" u="1"/>
        <s v="WFM-R-Prod" u="1"/>
        <s v="HRS Group Finder Tool-Prod" u="1"/>
        <s v="CRE/RHI Claims Explorer-Test" u="1"/>
        <s v="CA LG Sales Effectiveness-Prod" u="1"/>
        <s v="Pricing Configuration Management-Prod" u="1"/>
        <s v="Retention SQL Server-Prod" u="1"/>
        <s v="White Paper Review Vendor Concept Review-Prod" u="1"/>
        <s v="EMAP reporting tool-Prod" u="1"/>
        <s v="HART Claim Review Database-Prod" u="1"/>
        <s v="NY Billing and Enrollment Systems-Prod" u="1"/>
        <s v="CRM Extensions" u="1"/>
        <s v="MACIS - Document Storage-Prod" u="1"/>
        <s v="Marketing Materials and Program-Prod" u="1"/>
        <s v="Salesforce.com Integration Services-Prod" u="1"/>
        <s v="Financial Forecasting and Reporting System-Prod" u="1"/>
        <s v="CA Medicaid Enablement SQL Server-Prod" u="1"/>
        <s v="RxInsightsStrategy (IRx)-Prod" u="1"/>
        <s v="NetApp - RVA-Prod" u="1"/>
        <s v="IRS Reporting-Test" u="1"/>
        <s v="Websphere-Enterprise-Prod" u="1"/>
        <s v="Ebiz Asset Lookup Tool-Prod" u="1"/>
        <s v="Employer Reimagine-Prod" u="1"/>
        <s v="Online Group Billing-Prod" u="1"/>
        <s v="Ariba Integration-Prod" u="1"/>
        <s v="VA10P10036" u="1"/>
        <s v="va10puvdb2024" u="1"/>
        <s v="VA10PWVSQL353" u="1"/>
        <s v="VA10PWVSQL355" u="1"/>
        <s v="VA10PWVSQL373" u="1"/>
        <s v="VA10PWVSQL386" u="1"/>
        <s v="VA10PWVSQL408" u="1"/>
        <s v="VA10PWVSQL413" u="1"/>
        <s v="CoCEx-Prod" u="1"/>
        <s v="Pricing Configuration Management Reporting-Prod" u="1"/>
        <s v="VA10PWVSQL459" u="1"/>
        <s v="VA10PWVSQL467" u="1"/>
        <s v="VA10PWVSQL469" u="1"/>
        <s v="VA10PWVSQL470" u="1"/>
        <s v="VA10PWVSQL472" u="1"/>
        <s v="VA10PWVSQL473" u="1"/>
        <s v="VA10PWVSQL504" u="1"/>
        <s v="VA10PWVSQL506" u="1"/>
        <s v="VA10PWVSQL511" u="1"/>
        <s v="East Region Quality Managment Datamart-Prod" u="1"/>
        <s v="ERegionQualityAnalytics-Prod" u="1"/>
        <s v="Medicare Quality East Campaigns-Prod" u="1"/>
        <s v="PROV_SRVCS-Prod" u="1"/>
        <s v="VA10PWVSQL515" u="1"/>
        <s v="VA10PWVSQL608" u="1"/>
        <s v="CognitiveScale Claim Assist-Prod" u="1"/>
        <s v="va33plvmdb310" u="1"/>
        <s v="HealthLink Anita - Claims Processing-Prod" u="1"/>
        <s v="HealthLink Anita - Customer Service-Prod" u="1"/>
        <s v="HealthLink Anita - Eligibility-Prod" u="1"/>
        <s v="Healthlink Anita - PRC (Program Revision Control)-Prod" u="1"/>
        <s v="HealthLink Anita - Provider Database-Prod" u="1"/>
        <s v="HealthLink Anita-Prod" u="1"/>
        <s v="HealthLink IIS - Intranet Site-Prod" u="1"/>
        <s v="HealthLink Anita - Pinnacle Work Flow-Prod" u="1"/>
        <s v="HealthLink Data Warehouse (DW)-Prod" u="1"/>
        <s v="HealthLink EC Gateway-Prod" u="1"/>
        <s v="HealthLink IIS - www.allianceepo.com-Prod" u="1"/>
        <s v="HealthLink IIS-Prod" u="1"/>
        <s v="HealthLink IIS - www.allianceepo.com-Test" u="1"/>
        <s v="SQL Server System Database (HealthLink)-Prod" u="1"/>
        <s v="HealthLink Portals - ProviderInfoSource-Prod" u="1"/>
        <s v="HealthLink Portals - ProviderInfoSource-Dev" u="1"/>
        <s v="HealthLink Portals - ProviderInfoSource-Test" u="1"/>
        <s v="HealthLink Anita - Pinnacle Work Flow-Test" u="1"/>
        <s v="HealthLink IIS - www.anthemwc.com-Prod" u="1"/>
        <s v="HealthLink IIS - www.healthlink.com-Prod" u="1"/>
        <s v="HealthLink IIS - www.healthlinkeap.com-Prod" u="1"/>
        <s v="Enterprise Grievances and Appeals system-Dev" u="1"/>
        <s v="Enterprise Provider Education Administration-Test" u="1"/>
        <s v="ME &amp; CT Firm Tracking Dbs-Prod" u="1"/>
        <s v="St.Louis-BR_ImpExp-Prod" u="1"/>
        <s v="LITES Consumer Driven Health Plan System-Prod" u="1"/>
        <s v="Infrastructure Lifecycle Management Portal-Prod" u="1"/>
        <s v="STARS.AI (EAI)-Prod" u="1"/>
        <s v="Data Issue Management System -DIMS-Prod" u="1"/>
        <s v="SPIDER-Perf2" u="1"/>
        <s v="RxTicket -IRx-Test" u="1"/>
        <s v="CareSpree -Cloud-Prod" u="1"/>
        <s v="St.Louis-HealthLink IIS - RightChoice Intel IPF-Prod" u="1"/>
        <s v="DDS External Portals - Provider Portal Multibrand-Dev" u="1"/>
        <s v="MemberPro SQL -GBD-Dev" u="1"/>
        <s v="WellPoint Services Layer-Test" u="1"/>
        <s v="Small Group Quoting-Dev" u="1"/>
        <s v="St.Louis-HealthLink Anita - Pinnacle Work Flow-Prod" u="1"/>
        <s v="Informatica WCC-Dev" u="1"/>
        <s v="Cisco Application Centric Infrastructure-Prod" u="1"/>
        <s v="SPS-Data Distribution Kafka-Test" u="1"/>
        <s v="Medicare Supplement Explanation of Claims Paid - VA Only-Prod" u="1"/>
        <s v="BMS WellQuote-Dev" u="1"/>
        <s v="Specialty Batch Process-Prod" u="1"/>
        <s v="Western NY Billing (GBD)-Prod" u="1"/>
        <s v="CopayBilling (GBD)-Prod" u="1"/>
        <s v="EDWard - Master Consumer ID-Dev" u="1"/>
        <s v="Senior Risk Encounters to CMS in 5010 Format-Prod" u="1"/>
        <s v="OnePoint Siebel CRM-Test" u="1"/>
        <s v="Enterprise Provider Audit -EPA-Test" u="1"/>
        <s v="searchMemberESI - EIS -IRx-Dev" u="1"/>
        <s v="Facets Integrated NetworX - Central Facets-Perf" u="1"/>
        <s v="Tidal-GBD-Dev" u="1"/>
        <s v="DualsMemberView-CM-Prod" u="1"/>
        <s v="Document Posting Site-Dev" u="1"/>
        <s v="WellPoint Services Layer-Dev" u="1"/>
        <s v="Claims Acquisition - GBD-Test" u="1"/>
        <s v="BMS Rate Data Services - RDS-Test" u="1"/>
        <s v="St.Louis-HealthLink IIS - www.healthlinkeap.com-Prod" u="1"/>
        <s v="Enterprise Health Product Services-Test" u="1"/>
        <s v="HealthLink DW -DRug Claims Data Mart-Test" u="1"/>
        <s v="INF-Citrix XenApp -CM-DR" u="1"/>
        <s v="BMS Rate Data Services -RDS-Perf" u="1"/>
        <s v="OBIS-Test" u="1"/>
        <s v="Specialty Acumen WebSite-Prod" u="1"/>
        <s v="Member Provider Outreach System-Dev" u="1"/>
        <s v="Clinical Data Aquisition - Clinical Data Integration -CDI-CDA-Prod" u="1"/>
        <s v="COSMO-Test" u="1"/>
        <s v="GBD ID Cards-Prod" u="1"/>
        <s v="Universal Group Tracking-Prod" u="1"/>
        <s v="SQL Server System Database (HMC)-Prod" u="1"/>
        <s v="Senior Broker Oversight-UAT" u="1"/>
        <s v="LD ONLINE UW-Prod" u="1"/>
        <s v="WellPoint Corporate Internal SharePoint 2013-Dev" u="1"/>
        <s v="Macess -GBD-Dev" u="1"/>
        <s v="Enterprise Reporting Segmentation Utility - ERSU-Test" u="1"/>
        <s v="WMDS-MaxMC Client Server-Database-Prod" u="1"/>
        <s v="Comix-Test" u="1"/>
        <s v="Middletier Individual Enrollment System -IES-Test" u="1"/>
        <s v="MyDataPoint (LGCRS)-Prod" u="1"/>
        <s v="CRE-RHI DataExchanges-Test" u="1"/>
        <s v="IOS Product Integration-Prod" u="1"/>
        <s v="St.Louis-SOA/API - Enterprise Service Bus - GBD-Prod" u="1"/>
        <s v="CCP-Verint-Quality-Speech_Analytics v11-Prod" u="1"/>
        <s v="Oracle Revenue Management Billing-Test" u="1"/>
        <s v="EPDS SSB-Test" u="1"/>
        <s v="Change Healthcare ClaimsXten v6.0 -CSBD-Test" u="1"/>
        <s v="INFORMATICA POWERCENTER-Prod" u="1"/>
        <s v="Division of Financial Responsibilities -DOFR-Dev" u="1"/>
        <s v="Smart PCP Assignment-Test" u="1"/>
        <s v="WSL-MemberInquiry-Prod" u="1"/>
        <s v="Out of Area Tracking-Prod" u="1"/>
        <s v="Benefit Builder -IRx-Dev" u="1"/>
        <s v="Alchemy-Prod" u="1"/>
        <s v="Medicare Part C Mandate Reporting-Test" u="1"/>
        <s v="Central Facets-Prod" u="1"/>
        <s v="Case Administration Tracking-Prod" u="1"/>
        <s v="Large Group Client Reporting System-Prod" u="1"/>
        <s v="Pharmacy Informatica Processes -IRx-Prod" u="1"/>
        <s v="IOS-Siebel-CRM-Prod" u="1"/>
        <s v="BSP - Benefit Selection Platform-Dev" u="1"/>
        <s v="CSSD - Service Development Center-Prod" u="1"/>
        <s v="Internet Provider Finder-Test" u="1"/>
        <s v="CORPORATE FTP SERVER-Dev" u="1"/>
        <s v="Clinical Interventions Opt-Out Maintenance -IRx-Prod" u="1"/>
        <s v="SOA CoE - Create_AddlAddrssProvNPI-Test" u="1"/>
        <s v="Online Request Facility -LGCRS-Prod" u="1"/>
        <s v="DDS Oracle Financials-Dev7" u="1"/>
        <s v="Oracle Internet Directory -GBD-Dev" u="1"/>
        <s v="Benefit Builder ACES Import -IRx-Test" u="1"/>
        <s v="Payment Hub-Prod" u="1"/>
        <s v="Vlocity-Prod" u="1"/>
        <s v="Facets Client Server App - Central Facets-Prod" u="1"/>
        <s v="CLAIMS_INVENTORY (GBD)-Dev" u="1"/>
        <s v="Unprocessed Rebill Report-GBD-Dev" u="1"/>
        <s v="INF-RSA Authentication Manager-Prod" u="1"/>
        <s v="Provider Operational Data Store-Perf" u="1"/>
        <s v="DDS Dental System (DDS) - Group Sales Management-Dev" u="1"/>
        <s v="Supplemental Payment Accounts Receivable -GBD-Test" u="1"/>
        <s v="GBD SQL Server Integration Services 2012-Test" u="1"/>
        <s v="DDS Cactus-Test" u="1"/>
        <s v="Print Analytics Data Transformation (PADT)" u="1"/>
        <s v="Northeast Operational Data Store-Prod" u="1"/>
        <s v="ExacqVision VMS-Test" u="1"/>
        <s v="Specialty Product Integrated Relationship Engine-Test" u="1"/>
        <s v="ESI Rebate Reporting -IRx-Prod" u="1"/>
        <s v="Vendor Invoicing Exchange-Prod" u="1"/>
        <s v="Automation and Analytics-Dev" u="1"/>
        <s v="CVS Service Delivery-IngenioRx -IRx-Test" u="1"/>
        <s v="Georgia Case Tracker-Prod" u="1"/>
        <s v="Integrated Rate Management System-Prod" u="1"/>
        <s v="MD Sort-Prod" u="1"/>
        <s v="INF-Siteminder-Prod" u="1"/>
        <s v="Content Management Pharmacy-Test" u="1"/>
        <s v="820 Splitter - Exchange-Dev" u="1"/>
        <s v="Data Exchange-Test" u="1"/>
        <s v="PPMS - Product package management system-Test" u="1"/>
        <s v="Financial Drug Rebate System -IRx-Prod" u="1"/>
        <s v="Quest STAT-Dev" u="1"/>
        <s v="Newborns (GBD)-Prod" u="1"/>
        <s v="PeopleSoft - AM-Test" u="1"/>
        <s v="IOS Shop &amp; Quote-Prod" u="1"/>
        <s v="SOA - Enterprise 27X HIPAA Application-DEV" u="1"/>
        <s v="PAHub -Agadia -IRx-Prod" u="1"/>
        <s v="RESOLERR-Dev" u="1"/>
        <s v="RPC Tool-Prod" u="1"/>
        <s v="Advanced Life and Income Claim System-Prod" u="1"/>
        <s v="PALLM Individual L&amp;D-Test" u="1"/>
        <s v="Medical Records System -GBD-Prod" u="1"/>
        <s v="Online Benefit &amp; Intranet-Test" u="1"/>
        <s v="Anthem PeopleSoft GL Translator-Prod" u="1"/>
        <s v="CRE-RHI DataExchanges-Prod" u="1"/>
        <s v="Provider Finder Services Layer-Dev" u="1"/>
        <s v="SPIDER - Users Management Module-Test" u="1"/>
        <s v="Access Express(CM)-Dev" u="1"/>
        <s v="DDS Internal Websites and App Links - DPS Customs Apps Proxy-Dev" u="1"/>
        <s v="Virtual Auditor Bot-Prod" u="1"/>
        <s v="Point of Care-Prod" u="1"/>
        <s v="Pharmacy Data Resiliency -IRx-Prod" u="1"/>
        <s v="System for Continuous Operational Results Excellence-Perf" u="1"/>
        <s v="Panel Listing -GBD-Prod" u="1"/>
        <s v="835 Governance Framework-Test" u="1"/>
        <s v="DDS External Online Store and Billing Renewal Tools - Billing and Renewal Tools-Dev" u="1"/>
        <s v="Facilitated Enrollment Electronic Application (GBD)-Test" u="1"/>
        <s v="searchMemberESI - EIS -IRx-Test" u="1"/>
        <s v="Compass -GBD-Test" u="1"/>
        <s v="National Dental Grid-Dev7" u="1"/>
        <s v="Request_DX-Test" u="1"/>
        <s v="Enterprise Rate Engine -ERE-Dev" u="1"/>
        <s v="PeopleSoft - AP-Test" u="1"/>
        <s v="Anthem Vitals-Test" u="1"/>
        <s v="WCS Electronic Pricing System-Test" u="1"/>
        <s v="Enterprise Provider Education Administration-Prod" u="1"/>
        <s v="WGS Claims-Dev" u="1"/>
        <s v="DDS Dental System (DDS) - Adjudication-Dev7" u="1"/>
        <s v="Letter Generator System-Perf" u="1"/>
        <s v="Provider Onboarding-Prod" u="1"/>
        <s v="LGCRS - Monthly Extracts &amp; Loads-Prod" u="1"/>
        <s v="DDS External Online Store and Billing Renewal Tools - Online Store DII-Dev" u="1"/>
        <s v="Financial Drug Claim System -IRx-Dev" u="1"/>
        <s v="Payment Hub-Dev" u="1"/>
        <s v="Salesforce.com -GBD-Test" u="1"/>
        <s v="Sydney Medicaid Member Portal-Prod" u="1"/>
        <s v="PeopleSoft - AR-Test" u="1"/>
        <s v="SailPoint IIQ PE-Test" u="1"/>
        <s v="Secure Transport -IRx-Prod" u="1"/>
        <s v="LGCRS Reporting - SRP-CRP-Prod" u="1"/>
        <s v="Facets Price N Ship-Prod" u="1"/>
        <s v="BMS WellQuote-Perf" u="1"/>
        <s v="L &amp; D Operational Data Store-Dev" u="1"/>
        <s v="PeopleSafe -IRx-Test" u="1"/>
        <s v="Clinical Interventions Opt-Out Maintenance -IRx-Test" u="1"/>
        <s v="Enterprise Product Document Generator-Test" u="1"/>
        <s v="WGS Capitation-Test" u="1"/>
        <s v="Small Group Quoting-Prod" u="1"/>
        <s v="FEP - Dashboard Application Reporting Tool-Test" u="1"/>
        <s v="Sydney Health-Dev" u="1"/>
        <s v="HMC Data Sourcing Hub (DSH)-Test" u="1"/>
        <s v="WGS - RPC Backend Routines-Gateway-Test" u="1"/>
        <s v="APIGEE-Microservices-Test" u="1"/>
        <s v="PPR -Product Profitability Reporting-Prod" u="1"/>
        <s v="MicroFocus ZFE-Prod" u="1"/>
        <s v="LITES Rx Integration-Dev" u="1"/>
        <s v="GBD SQL Server-Dev" u="1"/>
        <s v="Enterprise HEDIS Tier Med Application-Prod" u="1"/>
        <s v="Enterprise Provider Database Solution-Prod" u="1"/>
        <s v="Cost of Care Initiative Management Tool-Dev" u="1"/>
        <s v="Tidal -GBD-Test" u="1"/>
        <s v="Enterprise Pricing Engine -Prod" u="1"/>
        <s v="Mobile INTACT-Prod" u="1"/>
        <s v="HIX BI IM Risk Management Data Store-Dev" u="1"/>
        <s v="WGS Billing-Dev" u="1"/>
        <s v="Senior IT Applications-Test" u="1"/>
        <s v="Cognitive Platform -On Prem-Prod" u="1"/>
        <s v="Program Integrity Workflow -GBD-Dev" u="1"/>
        <s v="eVIS-Prod" u="1"/>
        <s v="HMC Client Reporting Data Mart -CRDM-Prod" u="1"/>
        <s v="Groupers-Prod" u="1"/>
        <s v="InterAct-Test" u="1"/>
        <s v="St.Louis-HealthLink IIS - www.healthlink.com-Prod" u="1"/>
        <s v="Enterprise Reporting Segmentation Utility -ERSU-Test" u="1"/>
        <s v="CHIPS Claims-Prod" u="1"/>
        <s v="COE Facilities-Test" u="1"/>
        <s v="Publish services-Inquiry Services-Prod" u="1"/>
        <s v="HMC BI IM Reporting-Prod" u="1"/>
        <s v="Non-Associate Identity Management-Test" u="1"/>
        <s v="Healthy Innovations On Prem-Prod" u="1"/>
        <s v="Clinical Hub - Provider &amp; Clinical Data Analytics -Legacy LPR-Prod" u="1"/>
        <s v="theSource -IRx-Test" u="1"/>
        <s v="HIPAA Privacy-Prod" u="1"/>
        <s v="Rating/Underwriting Gateway (RTUW-GW)-Test" u="1"/>
        <s v="ERDB Reporting Delivery-Prod" u="1"/>
        <s v="EPIC(CM)-TEST" u="1"/>
        <s v="OneVision-Prod" u="1"/>
        <s v="Southeast Electronic Funds Transfer-Prod" u="1"/>
        <s v="HMC Data Sourcing Hub -DSH-Dev" u="1"/>
        <s v="Rational - BuildForge-Prod" u="1"/>
        <s v="DocGen-Test" u="1"/>
        <s v="Medicare Crossover - Web application-Dev" u="1"/>
        <s v="DDS Oracle Financials-Dev" u="1"/>
        <s v="Program Integrity Data Insights-Prod" u="1"/>
        <s v="CCP-Verint-Speech Analytics-Prod" u="1"/>
        <s v="CopayBilling -GBD-Prod" u="1"/>
        <s v="MemberPro SQL (GBD)-Prod" u="1"/>
        <s v="MCM Budgeting Tool-Test" u="1"/>
        <s v="Strategic Provider System -SPS-Prod" u="1"/>
        <s v="ServiceNow Lookup Portal-Prod" u="1"/>
        <s v="WGS Batch Enrollment - EET-Test" u="1"/>
        <s v="Facets Generic UMI-Dev" u="1"/>
        <s v="HIX BI IM Risk Management Data Store-Prod" u="1"/>
        <s v="PCP Member Reassignment UI-Prod" u="1"/>
        <s v="Clinical Intervention Opt Out Load -IRx-Prod" u="1"/>
        <s v="ESI Rebate Reporting Application - Websphere (IRx)-Prod" u="1"/>
        <s v="Product Admin Tool-Prod" u="1"/>
        <s v="HUMAN ORGAN TRANSPLANT-Test" u="1"/>
        <s v="Benefit Builder -IRx-Test" u="1"/>
        <s v="DBMS Information Hub-Test" u="1"/>
        <s v="CSSD - Service Development Center-Dev" u="1"/>
        <s v="vPro-Prod" u="1"/>
        <s v="Avaya Message Mirror-Dev" u="1"/>
        <s v="Reject Correction and Recycle System-Prod" u="1"/>
        <s v="COSMO-Perf" u="1"/>
        <s v="ITS Intraplan - Finance-Dev" u="1"/>
        <s v="Provider Contract Repository Web Interface -GBD-Dev" u="1"/>
        <s v="820 Splitter - Exchange-Test" u="1"/>
        <s v="Anthem.com-Dev" u="1"/>
        <s v="EIS - Security Domain-Prod" u="1"/>
        <s v="Payment Innovations-Test" u="1"/>
        <s v="WGS Claims-Prod" u="1"/>
        <s v="HPNS -IRx-Prod" u="1"/>
        <s v="FACETS_CITRIXservers-Prod" u="1"/>
        <s v="Dental Provider System and Workflow-Test" u="1"/>
        <s v="St.Louis-HealthLink Anita - Provider Database-Prod" u="1"/>
        <s v="Enterprise Common Services-Test" u="1"/>
        <s v="SBP_AlicsToMainframe-Prod" u="1"/>
        <s v="Benefit Builder - General -IRx-Dev" u="1"/>
        <s v="Informatica PRV-Dev" u="1"/>
        <s v="GP00-Provider GUI-Test" u="1"/>
        <s v="DDS Dental System (DDS) - Finance-Dev" u="1"/>
        <s v="FIS Unearned Inbound Extract -GBD-Dev" u="1"/>
        <s v="Bamboo-Test" u="1"/>
        <s v="Anthem East Data Warehouse-Prod" u="1"/>
        <s v="GBD SQL Server Analysis Services 2012-Dev" u="1"/>
        <s v="Visual CACTUS-Prod" u="1"/>
        <s v="NextGen Pega Grievance &amp; Appeals -GBD-FEP-Commercial-Prod" u="1"/>
        <s v="Enterprise Reimbursement Library-Test" u="1"/>
        <s v="EPDS R6-Prod" u="1"/>
        <s v="SOA/API - Enterprise Service Bus - GBD-Prod" u="1"/>
        <s v="Healthlink PeopleSoft Financials - AP-Prod" u="1"/>
        <s v="Large Group Rating System-Prod" u="1"/>
        <s v="Provider Finder Services Layer-Test" u="1"/>
        <s v="Discrepancy (X) Insights and remediation for Provider Data Space-Prod" u="1"/>
        <s v="Employer Reimagine-Test" u="1"/>
        <s v="Duplicate Member Reporting -GBD-Prod" u="1"/>
        <s v="IBM Sterling Transformation Extender (ITX) - GBD-Dev" u="1"/>
        <s v="INF-Citrix XenApp -CM-Prod" u="1"/>
        <s v="SOA-API - Enterprise Services-Test" u="1"/>
        <s v="Websense-Dev" u="1"/>
        <s v="Datanet 3-Test" u="1"/>
        <s v="INF-Citrix XenApp -GBD-Prod" u="1"/>
        <s v="Vendor Invoicing Exchange-Dev" u="1"/>
        <s v="Benefit Builder ACES Import -IRx-Dev" u="1"/>
        <s v="EPDS v2.0-Dev" u="1"/>
        <s v="Enterprise Cost of Care Platform-CoC-Prod" u="1"/>
        <s v="RightFax Database-Prod" u="1"/>
        <s v="Subro Navigator-Prod" u="1"/>
        <s v="APIGEE-Microservices-Perf" u="1"/>
        <s v="Managed Authorization Rules System Internal Tool -MARS-Prod" u="1"/>
        <s v="INF-Tivoli Endpoint Manager Security and Compliance Manager-Dev" u="1"/>
        <s v="Pega - Claim Repair-Dev" u="1"/>
        <s v="St.Louis-HealthLink Portals - MemberAccess-Prod" u="1"/>
        <s v="LGCRS - Data Mart-Prod" u="1"/>
        <s v="PeopleSoft - Billing-Prod" u="1"/>
        <s v="TX Seton Member Portal -DCHP-Test" u="1"/>
        <s v="Salesforce.com -GBD-Dev" u="1"/>
        <s v="Publishing-Prod" u="1"/>
        <s v="Informatica CW-Prod" u="1"/>
        <s v="Program Integrity Reporting Tool -PIRT-Test" u="1"/>
        <s v="Access Express(CM)-Prod" u="1"/>
        <s v="GBD Pega Claims Repair-Dev" u="1"/>
        <s v="CompassI-Prod" u="1"/>
        <s v="Chart Acquisition-Prod" u="1"/>
        <s v="Transition and Renewal Letters-Dev" u="1"/>
        <s v="Contraxx -Provider-Prod" u="1"/>
        <s v="TriMed PowerBuilder Online-Prod" u="1"/>
        <s v="Informatica EHUB 2-Test" u="1"/>
        <s v="INF-Oracle Support-Prod" u="1"/>
        <s v="837 Inquiry-Test" u="1"/>
        <s v="Agent Tool Kit-Dev" u="1"/>
        <s v="HMC BIM Operations Portal -Ops Portal-Dev" u="1"/>
        <s v="Star Plus Waiver (SPW)-Prod" u="1"/>
        <s v="Sheldon-Prod" u="1"/>
        <s v="DDS Dental System (DDS) - Billing-Dev" u="1"/>
        <s v="DMCCU Passive Application-Prod" u="1"/>
        <s v="Client Online Services -IRx-Test" u="1"/>
        <s v="WellPoint VIP System-Dev" u="1"/>
        <s v="BMS Nemo-Dev" u="1"/>
        <s v="St.Louis-HealthLink Anita - Customer Service-Prod" u="1"/>
        <s v="RightFax (GBD)-Prod" u="1"/>
        <s v="RxTicket (IRx)-Prod" u="1"/>
        <s v="Daily Census - FACETS -GBD-Dev" u="1"/>
        <s v="HealthLink DW -DRug Claims Reporting Portal-Prod" u="1"/>
        <s v="HMC Extracts-Test" u="1"/>
        <s v="INF-CA Application Performance Management -APM-Dev7" u="1"/>
        <s v="DDS Dental System (DDS) - Payments-Dev" u="1"/>
        <s v="Universal Data Grid (UDG)-Prod" u="1"/>
        <s v="Business To Business Load -IRx-Dev" u="1"/>
        <s v="Informatica DX-Prod" u="1"/>
        <s v="RHI Replatform Intake DX-Dev" u="1"/>
        <s v="Cognitive Claims - AI-Prod" u="1"/>
        <s v="ProServ Historical Data -IRx-Prod" u="1"/>
        <s v="Microsoft Licensing Services-Prod" u="1"/>
        <s v="Specialty OnLine Experience-Dearborn-Prod" u="1"/>
        <s v="Manual Underwriting System for Individual-Test" u="1"/>
        <s v="Hiebus-Test" u="1"/>
        <s v="ALICS Online-Prod" u="1"/>
        <s v="HMC Data Sourcing Hub -DSH-Test" u="1"/>
        <s v="360 Product Selection Tool-Dev" u="1"/>
        <s v="DDS External Online Store and Billing Renewal Tools-Dev7" u="1"/>
        <s v="HMC BIM Operations Portal -Ops Portal-Prod" u="1"/>
        <s v="CareAdvance Enterprise -GBD-Test" u="1"/>
        <s v="Informatica WCC-Test" u="1"/>
        <s v="Program Integrity Project Tracker -PIPT-Prod" u="1"/>
        <s v="Software Self Service-Prod" u="1"/>
        <s v="Anthem Anywhere-Dev" u="1"/>
        <s v="Anthem Reimagine -RCP-Test" u="1"/>
        <s v="BMS WellQuote-Test" u="1"/>
        <s v="IOS User Profile-Prod" u="1"/>
        <s v="Benefit Repository Tool (BRT)-Prod" u="1"/>
        <s v="DualsMemberView-CM-Dev" u="1"/>
        <s v="INF-Tivoli Integrated Portal-Prod" u="1"/>
        <s v="Universal File Transformer-Test" u="1"/>
        <s v="CHI - Consumer Health Insights-Prod" u="1"/>
        <s v="St.Louis-HealthLink DW - MMR Data Mart-Prod" u="1"/>
        <s v="Product Admin Tool-SIT" u="1"/>
        <s v="CIRT - Claims Intake Repair Tool -GBD-Test" u="1"/>
        <s v="Enterprise Disbursements-Test" u="1"/>
        <s v="Veeam Backup &amp; Replication Community Edition 9.5-Prod" u="1"/>
        <s v="Elasticsearch-Prod" u="1"/>
        <s v="Enrollment Production and Inventory-Prod" u="1"/>
        <s v="Data Table Update System-Prod" u="1"/>
        <s v="Predictive Modeling Drilldown Tool -Enterprise-Prod" u="1"/>
        <s v="eSD Express-Scripts-ESI -IRx-Prod" u="1"/>
        <s v="COMPASS-Test" u="1"/>
        <s v="General Request-Prod" u="1"/>
        <s v="Check Inquiry-Dev" u="1"/>
        <s v="DDS Dental System (DDS)-Dev" u="1"/>
        <s v="Employer Reimagine-Dev" u="1"/>
        <s v="AOC Integration Services B -Dev" u="1"/>
        <s v="eCertificates - VA-Test" u="1"/>
        <s v="Anthem Database Support-Dev" u="1"/>
        <s v="STERLING MFT-Prod" u="1"/>
        <s v="CVS Service Delivery-IngenioRx -IRx-Prod" u="1"/>
        <s v="DDS Web Site and Apps-Dev7" u="1"/>
        <s v="SPIRE-Claims-Prod" u="1"/>
        <s v="TM01 TriMed Inquiry-Prod" u="1"/>
        <s v="DocGen Adapter-Test" u="1"/>
        <s v="HealthLink DW -DRug Claims Reporting Portal-Test" u="1"/>
        <s v="Claims Remittance Interest System-Test" u="1"/>
        <s v="Medicare Crossover - Web application-Prod" u="1"/>
        <s v="EOC Ordering System-Prod" u="1"/>
        <s v="EDWard - Master Consumer ID-Test" u="1"/>
        <s v="BMS Web Small Group Renewal System-Test" u="1"/>
        <s v="Anthem Claims Recovery-Test" u="1"/>
        <s v="Express Scripts Landing Zone -ESI -IRx-Prod" u="1"/>
        <s v="CSSD - Atomic Services-Prod" u="1"/>
        <s v="CII- Discover (formerly ACIISST)-Prod" u="1"/>
        <s v="Service Oriented Architecture (SOA)" u="1"/>
        <s v="Medicare Supplement Explanation of Claims Paid - VA Only-Test" u="1"/>
        <s v="Analytic Shared Data Services-Dev" u="1"/>
        <s v="ECPPS business services-Test" u="1"/>
        <s v="Kafka-Test" u="1"/>
        <s v="Infrastructure Management-Prod" u="1"/>
        <s v="Healthwise Coach-Dev" u="1"/>
        <s v="Pharm Tool (IRx)-Test" u="1"/>
        <s v="System for Continuous Operational Results Excellence-Test" u="1"/>
        <s v="Claims Automated Processing Engine (CAPE)-Dev" u="1"/>
        <s v="DualsMemberView-CM-Test" u="1"/>
        <s v="Reimbursement Tracker-Prod" u="1"/>
        <s v="Medicare Subsidy Tool-Prod" u="1"/>
        <s v="Branding Hub -IRx-Prod" u="1"/>
        <s v="ClaimsRepository -IRx-Prod" u="1"/>
        <s v="Provider Self Service Availity Integrated Portal -GBD-Dev" u="1"/>
        <s v="Health and Wellness Sales Tool-Test" u="1"/>
        <s v="IT Demand Management Analytics Engine-Dev" u="1"/>
        <s v="QM Portal-Dev" u="1"/>
        <s v="Enterprise Content Management-Prod" u="1"/>
        <s v="Oracle Revenue Management Billing-Prod" u="1"/>
        <s v="MIM 2016 - Hosted Exchange-Prod" u="1"/>
        <s v="LGCRS - Monthly Extracts &amp; Loads-Test" u="1"/>
        <s v="Pharmacy Informatica Processes (IRx)-Dev" u="1"/>
        <s v="Tidal -GBD-Dev" u="1"/>
        <s v="Healthy Innovations Platform CM-DM-Dev" u="1"/>
        <s v="Enterprise EDI Portal-Prod" u="1"/>
        <s v="Payment Innovations - Data Extracts-Prod" u="1"/>
        <s v="LITES Accumulators-Prod" u="1"/>
        <s v="Compass -GBD-Prod" u="1"/>
        <s v="Benefit Builder Data Change Initiative -IRx-Dev" u="1"/>
        <s v="DDS Dental System (DDS) - Actuarial-Dev" u="1"/>
        <s v="Tidal Enterprise Scheduler-HMC (TES)-Dev" u="1"/>
        <s v="GBD West Region Data Analytics : WRGBDDA- A SQL Server Database-Prod" u="1"/>
        <s v="MyDataPoint (LGCRS)-Test" u="1"/>
        <s v="Palo Alto EDL Web Host-Prod" u="1"/>
        <s v="NE HRA Vendor Feeds-Prod" u="1"/>
        <s v="Lighthouse Analytics-DR" u="1"/>
        <s v="Centralize Data interface (CDI)-Prod" u="1"/>
        <s v="Jira-Dev" u="1"/>
        <s v="EAPR Testing Tool-Prod" u="1"/>
        <s v="Benchmark Insights Model-Test" u="1"/>
        <s v="Bamboo-Prod" u="1"/>
        <s v="Specialty Product Integrated Relationship Engine-Prod" u="1"/>
        <s v="EPDS v2.0-Test" u="1"/>
        <s v="RxClaim -IRx-Test" u="1"/>
        <s v="HealthLink DW -DRug Claims Data Mart-Dev" u="1"/>
        <s v="Informatica HMC-Prod" u="1"/>
        <s v="Confidentiality Agreement Database-Dev" u="1"/>
        <s v="Anthem Reimagine -RCP-Prod" u="1"/>
        <s v="DDS Dental System (DDS)-Dev7" u="1"/>
        <s v="WGS Billing-Test" u="1"/>
        <s v="Enterprise Desktop Application Database-Prod" u="1"/>
        <s v="Anthem Blue Squared-UAT" u="1"/>
        <s v="Enterprise CognitiveAI-Prod" u="1"/>
        <s v="Corporate Individual Rights System -CIRS-Dev" u="1"/>
        <s v="Enterprise Java Sites Configuration-Prod" u="1"/>
        <s v="Enterprise Rate Engine - ERE-Test" u="1"/>
        <s v="ESI Rebate Reporting Application - BOXI (IRx)-Prod" u="1"/>
        <s v="Data Issue Management System (DIMS)-Prod" u="1"/>
        <s v="GBD SQL Server Reporting Services 2012-Dev" u="1"/>
        <s v="ePremium Analysis System (GBD)-Prod" u="1"/>
        <s v="DDS External Websites - Website DeCare-Dev" u="1"/>
        <s v="Vendor Load Management -GBD-Dev" u="1"/>
        <s v="Producer Tool Box 2.0 - On-prem-Prod" u="1"/>
        <s v="Interactive Care Reviewer-Prod" u="1"/>
        <s v="ServiceNow Reporting Replica-Test" u="1"/>
        <s v="MCheck-Prod" u="1"/>
        <s v="BMC Configuration Automation for Networks-Prod" u="1"/>
        <s v="MUWS Data Capture Associates-Prod" u="1"/>
        <s v="Operations Support Services - OSS-Dev" u="1"/>
        <s v="HIPAA Code Sets-Prod" u="1"/>
        <s v="EIS - Utilization Domain-Prod" u="1"/>
        <s v="Pharmacy Home System -IRx-Test" u="1"/>
        <s v="HRS Incentives-Prod" u="1"/>
        <s v="Oracle Revenue Management Billing-Dev" u="1"/>
        <s v="Cancer Care Quality Program Reporting system-Test" u="1"/>
        <s v="UWARROW-Prod" u="1"/>
        <s v="Rx Data Central -IRx-Prod" u="1"/>
        <s v="QM Portal-Prod" u="1"/>
        <s v="Oncology Datamart-Prod" u="1"/>
        <s v="Individual Online Store Exchange-IOS-Prod" u="1"/>
        <s v="INF-Citrix XenApp -CSBD-DR" u="1"/>
        <s v="VBrick REV-Dev" u="1"/>
        <s v="IRMS - Rate and Factor Maintenance-Prod" u="1"/>
        <s v="ESI Rebate Reporting -IRx-Dev" u="1"/>
        <s v="Claims Intake and Workflow-Prod" u="1"/>
        <s v="Report Processing Facility (LGCRS)-Prod" u="1"/>
        <s v="eSD Express-Scripts-ESI -IRx-Test" u="1"/>
        <s v="Member Provider Outreach System-Test" u="1"/>
        <s v="GBD SQL Server Reporting Services-Dev" u="1"/>
        <s v="Business Process Monitor-Prod" u="1"/>
        <s v="WebSphere Application Server(CM)-Dev" u="1"/>
        <s v="MLR Rebates-Dev" u="1"/>
        <s v="SQL Server System Database-Dev" u="1"/>
        <s v="ServiceNow PPM Reporting Replica-Test" u="1"/>
        <s v="NYBilling -GBD-Test" u="1"/>
        <s v="EAP ATrack Tracking System-Test" u="1"/>
        <s v="Performance Center-Test" u="1"/>
        <s v="Informatica Data Quality-Prod" u="1"/>
        <s v="Informatica -GBD-Dev" u="1"/>
        <s v="Pulse - Intranet Portal-STG" u="1"/>
        <s v="WellPoint Group System 2.0-Test" u="1"/>
        <s v="Azure AD Connect-Dev" u="1"/>
        <s v="Late Enrollment Penalty-Test" u="1"/>
        <s v="LITES Rx Integration-Prod" u="1"/>
        <s v="Consumer Driven Health Middle Tier - Integrated Accumulations -IRx-Dev" u="1"/>
        <s v="WCS Electronic Pricing System-Prod" u="1"/>
        <s v="Operational Data Warehouse (GBD)-Prod" u="1"/>
        <s v="COMPREHENSIVE HEALTH INSURANCE PROCESSING SYSTEM-Dev" u="1"/>
        <s v="Anthem Health Rewards Tax Reporting-Test" u="1"/>
        <s v="MD_ACUR_NICU-Prod" u="1"/>
        <s v="OLS Plan Match-Prod" u="1"/>
        <s v="DLP Network Discover-Dev" u="1"/>
        <s v="St.Louis-HealthLink Anita - Claims Processing-Prod" u="1"/>
        <s v="eHub - Enterprise Master Person Index -EMPI-Prod" u="1"/>
        <s v="Thales Hardware Security Modules -HSM-Prod" u="1"/>
        <s v="ENBAPP Dashboard-Test" u="1"/>
        <s v="DDS External Websites - Website DeCare Dental Ireland-Dev" u="1"/>
        <s v="Integrated Enterprise Enrollment Engine - Test" u="1"/>
        <s v="FACETS - Ancillary COB -GBD-Prod" u="1"/>
        <s v="InterMail-Test" u="1"/>
        <s v="DDS External Portals - Member Portal Multibrand-Dev" u="1"/>
        <s v="St.Louis-Healthlink IIS - Internet Provider Finder-Prod" u="1"/>
        <s v="AOC Mainframe Ticket Closure-Prod" u="1"/>
        <s v="Avaya Message Mirror-Prod" u="1"/>
        <s v="Compensation Incentive System-Test" u="1"/>
        <s v="Facets Database - Central Facets-Prod" u="1"/>
        <s v="Benefit Builder - General -IRx-Test" u="1"/>
        <s v="IOS-eBroker-Integration-Prod" u="1"/>
        <s v="ALICS Reimagine-Prod" u="1"/>
        <s v="PAHub -Agadia -IRx-Test" u="1"/>
        <s v="INF-SecureAuth-Prod" u="1"/>
        <s v="Advanced Life and Income Claim System-Test" u="1"/>
        <s v="DDS Dental System (DDS) - Enrollment-Dev" u="1"/>
        <s v="System Access Maintenance Integration-Prod" u="1"/>
        <s v="COMPREHENSIVE HEALTH INSURANCE PROCESSING SYSTEM-Test" u="1"/>
        <s v="WSL - EOB Management-Prod" u="1"/>
        <s v="Central Facets Upgrade Tool-Prod" u="1"/>
        <s v="ENTERPRISE ACCUMULATOR HUB-Prod" u="1"/>
        <s v="Performance Guarantee Management System -IRx-Prod" u="1"/>
        <s v="Ingenio Financial System Integrated -IFSI -IRx-Prod" u="1"/>
        <s v="Ingenio Financial System Standalone -IFSS -IRx-Prod" u="1"/>
        <s v="PeopleSoft - GL-Dev" u="1"/>
        <s v="MODULAR ADMINISTRATION SERVICES SYSTEM - LIFE AND DISABILITY-Test" u="1"/>
        <s v="Jamf Pro-Prod" u="1"/>
        <s v="Facets Extension - Health Homes (GBD)-Dev" u="1"/>
        <s v="Request IM-Test" u="1"/>
        <s v="Imanami GroupID-Prod" u="1"/>
        <s v="Informatica Data Quality-Test" u="1"/>
        <s v="Financial Integrated Rating System Tool-UAT" u="1"/>
        <s v="DDS External Portals - Member Portal BCBS FEP Paperless EOBs-Dev" u="1"/>
        <s v="Healthlink PeopleSoft Financials - Billing - AR-Prod" u="1"/>
        <s v="PeopleSoft - AR-Prod" u="1"/>
        <s v="ERISA 5500 Reporting-Test" u="1"/>
        <s v="EPDS R6 Front End-Prod" u="1"/>
        <s v="MLTSS Case Management Audit Tool (GBD)-Prod" u="1"/>
        <s v="Anthem Life Renewal System-Prod" u="1"/>
        <s v="MD Sort-Test" u="1"/>
        <s v="St.Louis-HealthLink Data Warehouse -DW-Prod" u="1"/>
        <s v="Informatica DX-Dev" u="1"/>
        <s v="eHub - Enterprise Master Person Index -EMPI-Test" u="1"/>
        <s v="OnePoint Siebel CRM-Dev" u="1"/>
        <s v="Medical Records System -GBD-Test" u="1"/>
        <s v="DDS Oracle Financials - Accounts Payable-Dev" u="1"/>
        <s v="TriMed-Prod" u="1"/>
        <s v="PeopleSafe -IRx-Prod" u="1"/>
        <s v="MemberPro SQL -GBD-Prod" u="1"/>
        <s v="Senior IT Applications-Prod" u="1"/>
        <s v="Guarantee Reconciliation Reporting and Payment System (IRx)-Test" u="1"/>
        <s v="BMSOutput-Test" u="1"/>
        <s v="KY Guaranteed Acceptance Program Reporting-Prod" u="1"/>
        <s v="SPIDER Reporting System-Dev" u="1"/>
        <s v="Tidal Enterprise Scheduler-HMC - TES-Prod" u="1"/>
        <s v="Population Health Link-Test" u="1"/>
        <s v="MongoDB database program-Test" u="1"/>
        <s v="Claim Creation Tool - IRx-Test" u="1"/>
        <s v="CIRT - Claims Intake Repair Tool -GBD-Dev" u="1"/>
        <s v="DBG Portal-Prod" u="1"/>
        <s v="Claims Remittance Interest System-Dev" u="1"/>
        <s v="Facets -GBD-Dev" u="1"/>
        <s v="Central Facets-Perf" u="1"/>
        <s v="Pharmacy Clinical Operations (IRx)-Test" u="1"/>
        <s v="WGS - RPC Backend Routines-Gateway-Prod" u="1"/>
        <s v="IIS Web Services Farm-Test" u="1"/>
        <s v="FEP - Utility-Prod" u="1"/>
        <s v="QM Portal-Test" u="1"/>
        <s v="Pega - Claim Repair-Prod" u="1"/>
        <s v="DDS External Portals-Dev" u="1"/>
        <s v="Initiate Master Data Service-Test" u="1"/>
        <s v="Small Group Quoting-Test" u="1"/>
        <s v="Enterprise EDI Transaction Insight-Prod" u="1"/>
        <s v="Informatica -GBD-Test" u="1"/>
        <s v="VBrick REV-Prod" u="1"/>
        <s v="Midwest eCertificates-Prod" u="1"/>
        <s v="Reference Data Manager -RDM-Prod" u="1"/>
        <s v="WMDS Reporting Ad-hoc Database-Test" u="1"/>
        <s v="Change Healthcare ClaimsXten (GBD)-Prod" u="1"/>
        <s v="Pharmacy Informatica Processes (IRx)-Test" u="1"/>
        <s v="Enterprise HEDIS Tier Med Application-Test" u="1"/>
        <s v="Enterprise Provider Database Solution-Test" u="1"/>
        <s v="Flexera-Prod" u="1"/>
        <s v="WPS Reporting and Analytics-Test" u="1"/>
        <s v="Medicare Supplement Explanation of Claims Paid - VA Only-Dev" u="1"/>
        <s v="Enterprise EDI Clearinghouse-Prod" u="1"/>
        <s v="Operational Data Warehouse -GBD-Dev" u="1"/>
        <s v="theSource -IRx-Prod" u="1"/>
        <s v="837 Inquiry-Prod" u="1"/>
        <s v="SPIDER Product Modeling Workbench-Test" u="1"/>
        <s v="ePremium Analysis System -GBD-Test" u="1"/>
        <s v="Change Healthcare ClaimsXten v6.0 -CSBD-Prod" u="1"/>
        <s v="Enterprise Pricing Engine-Test" u="1"/>
        <s v="SPIDER - Benefit Query Service-Test" u="1"/>
        <s v="FIRST Web Application-Prod" u="1"/>
        <s v="SOA-API - Enterprise Service Bus - GBD-Test" u="1"/>
        <s v="Hyperion Financial-Prod" u="1"/>
        <s v="St.Louis-WebSphere-Test" u="1"/>
        <s v="Provider Finder-Dev" u="1"/>
        <s v="Pega BPM Central Enrollment and System-Prod" u="1"/>
        <s v="Division of Financial Responsibilities -DOFR-Prod" u="1"/>
        <s v="Vendor Load Management -GBD-Prod" u="1"/>
        <s v="Middletier Individual Web Service -IWS-Test" u="1"/>
        <s v="St.Louis-SOA-API - Enterprise Services-Prod" u="1"/>
        <s v="Operational Data Warehouse -GBD-Test" u="1"/>
        <s v="GBD Pharmacy Prior Authorization Review Tool -PAR  -IRx-Prod" u="1"/>
        <s v="EBS - ESI Backend -IRx-Test" u="1"/>
        <s v="Informatica NE-Prod" u="1"/>
        <s v="Citrix XenApp (CM)-Test" u="1"/>
        <s v="CareSpree (Cloud)-Test" u="1"/>
        <s v="Healthlink PeopleSoft Financials-Prod" u="1"/>
        <s v="EdinetEnroll - GBD-Dev" u="1"/>
        <s v="Spider-Dev" u="1"/>
        <s v="Informatica PRV-Test" u="1"/>
        <s v="Automated Reconciliation of Membership (GBD)-Prod" u="1"/>
        <s v="DDS External Portals - Secure Dentist Search-Dev" u="1"/>
        <s v="Translation tool-Prod" u="1"/>
        <s v="ETS Automation-Prod" u="1"/>
        <s v="Member ID Generator-Prod" u="1"/>
        <s v="Anthem HEDIS and Provider Analytics-Dev" u="1"/>
        <s v="eHub - Consumer Hub -CHUB-Test" u="1"/>
        <s v="Quality of Care Events Tracking System (GBD)-Prod" u="1"/>
        <s v="Product Profitability Reporting Teradata-Prod" u="1"/>
        <s v="Cactus -GBD-Test" u="1"/>
        <s v="Pharmacy Home System -IRx-Prod" u="1"/>
        <s v="Enterprise Pricing Engine -Test" u="1"/>
        <s v="Intelligent Claims Platform (GBD)-Test" u="1"/>
        <s v="INF-Venafi-Prod" u="1"/>
        <s v="Cancer Care Quality Program Reporting system-Prod" u="1"/>
        <s v="IOS Enrollment-Prod" u="1"/>
        <s v="WSL - Claim Portal Management-Prod" u="1"/>
        <s v="QLIK-Prod" u="1"/>
        <s v="Informatica PMPC-Prod" u="1"/>
        <s v="Product Admin Tool-Test" u="1"/>
        <s v="Coding Data Validation Tool-Prod" u="1"/>
        <s v="HealthLink DW -DRug Claims Data Mart-Prod" u="1"/>
        <s v="St.Louis-HealthLink DW - Customer Service Data Mart-Prod" u="1"/>
        <s v="CII- Discover -formerly ACIISST-Prod" u="1"/>
        <s v="St.Louis-HealthLink Anita - Eligibility-Prod" u="1"/>
        <s v="Healthy Innovations On Prem-Test" u="1"/>
        <s v="Supplemental Payment Accounts Receivable (GBD)-Prod" u="1"/>
        <s v="Email list management-Prod" u="1"/>
        <s v="Smart PCP Assignment-Dev" u="1"/>
        <s v="SailPoint IIQ-Test" u="1"/>
        <s v="INFORMATICA POWERCENTER-Dev" u="1"/>
        <s v="St.Louis-HealthLink Anita-Prod" u="1"/>
        <s v="Newborns -GBD-Prod" u="1"/>
        <s v="Enterprise Lineage Intelligence-Prod" u="1"/>
        <s v="DDS National Dental Grid (GRID)-Dev" u="1"/>
        <s v="TriMed Admin Application-Prod" u="1"/>
        <s v="Informatica EDL-Prod" u="1"/>
        <s v="APIGEE-Microservices-UAT" u="1"/>
        <s v="Common File Format Inbound-Test" u="1"/>
        <s v="Clinical Intervention Opt Out Load -IRx-Dev" u="1"/>
        <s v="Care Management Gateway-Test" u="1"/>
        <s v="Digital Thread-Prod" u="1"/>
        <s v="Ping Identity B-Prod" u="1"/>
        <s v="Dell OpenManage Enterprise-Prod" u="1"/>
        <s v="PI Communication Controller-Dev" u="1"/>
        <s v="Infogix Assure-Prod" u="1"/>
        <s v="Billing Data Sync (GBD)-Test" u="1"/>
        <s v="Enterprise Middleware - Composite 275 Services-Prod" u="1"/>
        <s v="GBD Enrollment Extracts-Dev" u="1"/>
        <s v="ACI - Files Reporting (GBD)-Dev" u="1"/>
        <s v="CHIPS Supporting Systems-Prod" u="1"/>
        <s v="Satalite Server for RedHat-Prod" u="1"/>
        <s v="DDS Oracle Financials - General Ledger-Dev" u="1"/>
        <s v="Pega Onboarding-Test" u="1"/>
        <s v="eQuote - Central Small Group-Test" u="1"/>
        <s v="DDS Internal Websites and App Links - Horizon Custom App Link-Dev" u="1"/>
        <s v="Informatica EHUB-Test" u="1"/>
        <s v="FileNet Enterprise Content Management-Test" u="1"/>
        <s v="Learning Technology &amp; Infrastructure Content Mgmt System -Knowledge Library-Test" u="1"/>
        <s v="Pharm Tool (IRx)-Prod" u="1"/>
        <s v="Quality of Care Events Tracking System -GBD-Prod" u="1"/>
        <s v="Letter Generator System-Test" u="1"/>
        <s v="Single Identity-Prod" u="1"/>
        <s v="Facets -GBD-Test" u="1"/>
        <s v="Meridian Resource Website-Test" u="1"/>
        <s v="Sales Initiated Assessment Tool-Test" u="1"/>
        <s v="DDS DENTAL SYSTEMS-Dev" u="1"/>
        <s v="eVIS-Dev" u="1"/>
        <s v="DDS External Portals - Agent Portal Multibrand-Dev" u="1"/>
        <s v="ProWatch-Test" u="1"/>
        <s v="Informatica DAL-Prod" u="1"/>
        <s v="DDS External Websites - Dentist Searches-Dev" u="1"/>
        <s v="OPTUM Price Normalizer-Test" u="1"/>
        <s v="Plan-it -test" u="1"/>
        <s v="Financial Integrated Rating System Tool-Dev" u="1"/>
        <s v="IRMS - Enrollment and Billing Get Rates-Prod" u="1"/>
        <s v="Access Express(CM)-Test" u="1"/>
        <s v="HealthLink Data Warehouse -DW-Test" u="1"/>
        <s v="Service ID Portal-Test" u="1"/>
        <s v="PAHub -Agadia -IRx-Dev" u="1"/>
        <s v="Facets Price N Ship-Dev" u="1"/>
        <s v="Archived Archer GRC-Prod" u="1"/>
        <s v="St.Louis-HealthLink Intranet Site-Prod" u="1"/>
        <s v="EPDS R6-Test" u="1"/>
        <s v="WebSphere Application Server-CM-Test" u="1"/>
        <s v="Healthy Returns System-Dev" u="1"/>
        <s v="SOA-API - Enterprise Services-DR" u="1"/>
        <s v="WGS Billing-Prod" u="1"/>
        <s v="Transition and Renewal Letters-Prod" u="1"/>
        <s v="Client Care Access -IRx-Test" u="1"/>
        <s v="DIS OpsHub-Dev" u="1"/>
        <s v="Common Output System-Dev" u="1"/>
        <s v="PPR -Product Profitability Reporting-Test" u="1"/>
        <s v="QlikSense-Prod" u="1"/>
        <s v="WSL - Claims Domain-Prod" u="1"/>
        <s v="Oracle Support-Test" u="1"/>
        <s v="Informatica FEP-Prod" u="1"/>
        <s v="Automated Reconciliation of Membership -GBD-Test" u="1"/>
        <s v="Cisco Spark-Dev" u="1"/>
        <s v="Intuitive Claims Processing Tool -GBD-Test" u="1"/>
        <s v="Returned Mail -GBD-Prod" u="1"/>
        <s v="Initiate Master Data Service-Dev" u="1"/>
        <s v="Enterprise Rate Engine -ERE-Test" u="1"/>
        <s v="Pharmacy Rebate Files -GBD -IRx-Test" u="1"/>
        <s v="Authorization Override Tool (GBD)-Prod" u="1"/>
        <s v="WSL - EOB Inquiry-Prod" u="1"/>
        <s v="Anthem PeopleSoft GL Translator-Dev" u="1"/>
        <s v="Informatica WCC-Prod" u="1"/>
        <s v="RxClaim -IRx-Prod" u="1"/>
        <s v="Quality of Care Events Tracking System -GBD-Test" u="1"/>
        <s v="vPro-Dev" u="1"/>
        <s v="APIGEE-Microservices-Prod" u="1"/>
        <s v="Bamboo Agent-Test" u="1"/>
        <s v="Check Inquiry-Test" u="1"/>
        <s v="Midrange management system-Prod" u="1"/>
        <s v="Subro Navigator-Dev" u="1"/>
        <s v="Anthem Complete View -ACV-Prod" u="1"/>
        <s v="Central Region Tracker for HEDIS and Risk Data-Prod" u="1"/>
        <s v="QualysGuard-Prod" u="1"/>
        <s v="Informatica OBIEE-Prod" u="1"/>
        <s v="MYANTHEMCHOICES APPOINTMENT SYSTEM-Prod" u="1"/>
        <s v="IMPERVA JSONAR-Prod" u="1"/>
        <s v="DDS Mobile Apps-Dev7" u="1"/>
        <s v="1099 Healthcare-Test" u="1"/>
        <s v="Benefit Builder Data Change Initiative -IRx-Prod" u="1"/>
        <s v="Master Data Engine Callout-Dev" u="1"/>
        <s v="GBD - Iris letter Hub-Test" u="1"/>
        <s v="Digital Provider Lifecycle Management-Dev" u="1"/>
        <s v="LITES Consumer Driven Health Plan System-Dev" u="1"/>
        <s v="NASCO Enterprise Business Services-Prod" u="1"/>
        <s v="EPDS Automation-Prod" u="1"/>
        <s v="LobbyWorks-Test" u="1"/>
        <s v="St.Louis-SQL Server System Database -HealthLink-Prod" u="1"/>
        <s v="Data Issue Management System -DIMS-Test" u="1"/>
        <s v="Enterprise Lineage Intelligence, Discrepancy (X) Insights and remediation for Provider Data Space" u="1"/>
        <s v="CopayBilling -GBD-Test" u="1"/>
        <s v="UID Inquiry-Prod" u="1"/>
        <s v="VA Underwriting Reports-Prod" u="1"/>
        <s v="SOA-API - Enterprise Services-Perf" u="1"/>
        <s v="Medicaid Member Self Service (Legacy)-Prod" u="1"/>
        <s v="ECPPS business services-Prod" u="1"/>
        <s v="Claims Remittance Interest System-Prod" u="1"/>
        <s v="OnePoint Siebel CRM-Prod" u="1"/>
        <s v="Benefit Builder (IRx)-Prod" u="1"/>
        <s v="Enterprise Submission Tool-Test" u="1"/>
        <s v="EPDS SSB-Prod" u="1"/>
        <s v="Enterprise Pricing Engine-Prod" u="1"/>
        <s v="HIX BI IM Risk Management Data Store-Test" u="1"/>
        <s v="DDS Dental System (DDS) - Job Scheduling Java Beans-Dev" u="1"/>
        <s v="eHub - Enterprise Master Person Index -EMPI-Perf" u="1"/>
        <s v="Anthem Health Rewards Tax Reporting-Prod" u="1"/>
        <s v="Subscriber Processing and Reconciliation Exchange (GBD)-Prod" u="1"/>
        <s v="ESI Rebate Reporting Application - BOXI (IRx)-Dev" u="1"/>
        <s v="Healthy Innovations Platform CM-DM-Test" u="1"/>
        <s v="St.Louis-HealthLink IIS - www.allianceepo.com-Prod" u="1"/>
        <s v="IOS Multilingual-Prod" u="1"/>
        <s v="FileNet Enterprise Content Management2-Dev" u="1"/>
        <s v="DBG-HRS2.0-Test" u="1"/>
        <s v="Reject Correction and Recycle System-Test" u="1"/>
        <s v="Healthy Innovations Platform Reporting -HIP Reporting-Dev" u="1"/>
        <s v="Sydney Health-Perf" u="1"/>
        <s v="Starfish Resource Manager-Test" u="1"/>
        <s v="Subscriber Processing and Reconciliation Exchange -GBD-Prod" u="1"/>
        <s v="SFA Integration-Prod" u="1"/>
        <s v="Individual Infomart-Prod" u="1"/>
        <s v="Benefit Builder - General -IRx-Prod" u="1"/>
        <s v="RxSmart -IRx-Prod" u="1"/>
        <s v="SQL Server System Database (HMC)-Dev" u="1"/>
        <s v="Express Scripts Landing Zone -ESI -IRx-Test" u="1"/>
        <s v="Sales Extract-Prod" u="1"/>
        <s v="GBD SQL Server-Test" u="1"/>
        <s v="INF-Citrix XenApp -CSBD-Prod" u="1"/>
        <s v="Benefit Builder -IRx-Prod" u="1"/>
        <s v="Medical Records System (GBD)-Prod" u="1"/>
        <s v="Campaign Engine - Member Communication-Test" u="1"/>
        <s v="IOS Customer Service-Prod" u="1"/>
        <s v="Strategic Provider Cache -SPC-Test" u="1"/>
        <s v="ACMP Reporting-Test" u="1"/>
        <s v="Specialty Batch Process-Test" u="1"/>
        <s v="Specialty Online Experience - Enrollment &amp; Billing-Prod" u="1"/>
        <s v="Pre-BRT-Prod" u="1"/>
        <s v="Loki-Prod" u="1"/>
        <s v="eHub - Consumer Hub -CHUB-Prod" u="1"/>
        <s v="Life &amp; Disability Compass-Prod" u="1"/>
        <s v="Benefit Builder Data Change Initiative -IRx-Test" u="1"/>
        <s v="Standalone HIP CPCC Reporting-Prod" u="1"/>
        <s v="Contract Product System -CPS-Prod" u="1"/>
        <s v="Supplemental Payment Accounts Receivable -GBD-Prod" u="1"/>
        <s v="Digital Provider Lifecycle Management-Test" u="1"/>
        <s v="Sydney Care Central-Test" u="1"/>
        <s v="ABS-ASO Billing System - NY-Empire CS90-Prod" u="1"/>
        <s v="WellPoint Corporate Internal SharePoint 2013-Prod" u="1"/>
        <s v="PeopleSoft - AR-Dev" u="1"/>
        <s v="SPIDER - Plan Configurator-Test" u="1"/>
        <s v="Workforce Management - Accumulators -WFM Accum-Prod" u="1"/>
        <s v="APIGEE-Microservices-Dev" u="1"/>
        <s v="Clinical Data Aquisition - Clinical Data Integration -CDI-CDA-Test" u="1"/>
        <s v="RHI RxEOB-Dev" u="1"/>
        <s v="Enterprise Rate Engine -ERE-Perf" u="1"/>
        <s v="MEMBER WEB PAYMENT-Prod" u="1"/>
        <s v="Senior Business Information -SBI Database and Web Tool-Prod" u="1"/>
        <s v="GenPact Titanium-Test" u="1"/>
        <s v="FEP - Streamline-Prod" u="1"/>
        <s v="Product Audit Tool for Compli-Prod" u="1"/>
        <s v="StackStorm-Prod" u="1"/>
        <s v="Clinical Scheduling-Dev" u="1"/>
        <s v="Stars Informant -Cotiviti-Prod" u="1"/>
        <s v="Master Data Engine Callout-Test" u="1"/>
        <s v="System for Continuous Operational Results Excellence-Dev" u="1"/>
        <s v="DocHub-Prod" u="1"/>
        <s v="Content Management Pharmacy-Prod" u="1"/>
        <s v="SPIDER - Group Configurator - LITE-Test" u="1"/>
        <s v="INF-Microsoft System Center Configuration Manager-Dev" u="1"/>
        <s v="Axway -GBD-Prod" u="1"/>
        <s v="Rational - Udeploy-Dev" u="1"/>
        <s v="LGCRS - Data Mart-Test" u="1"/>
        <s v="Financial Drug Claim System -IRx-Prod" u="1"/>
        <s v="BMS Web Small Group Renewal System-Perf" u="1"/>
        <s v="Member Take on-Prod" u="1"/>
        <s v="SOA-API - Enterprise Services-UAT" u="1"/>
        <s v="GBD - Iris letter Hub-Prod" u="1"/>
        <s v="SPIDER Contract Configuration System-Dev" u="1"/>
        <s v="Office of Foreign Asset Control -Bridger Insight XG-Prod" u="1"/>
        <s v="Claims Intake and Workflow-Dev" u="1"/>
        <s v="INFORMATICA POWERCENTER-Test" u="1"/>
        <s v="CSSD - Service Development Center-Test" u="1"/>
        <s v="IBM Dynamic Automation-Prod" u="1"/>
        <s v="DDS External Portals-Dev7" u="1"/>
        <s v="DDS External Websites - Website Securian-Dev" u="1"/>
        <s v="Late Enrollment Penalty-Prod" u="1"/>
        <s v="State Medicaid Non Business Objects Reporting-Prod" u="1"/>
        <s v="RHI Replatform Intake DX-Prod" u="1"/>
        <s v="BMS Nemo-UAT" u="1"/>
        <s v="searchMemberESI - EIS -IRx-Prod" u="1"/>
        <s v="DDS National Dental Grid (GRID) - Fee Request Processing-Dev" u="1"/>
        <s v="Senior Broker Oversight-Test" u="1"/>
        <s v="Strategic Provider System -SPS-Dev" u="1"/>
        <s v="SouthEast Drug Rebate-Test" u="1"/>
        <s v="EDWard - Enterprise Data Warehouse and Research Depot-Prod" u="1"/>
        <s v="SOA-API - Enterprise Services-Dev" u="1"/>
        <s v="Business To Business Load -IRx-Prod" u="1"/>
        <s v="COMPREHENSIVE HEALTH INSURANCE PROCESSING SYSTEM-Prod" u="1"/>
        <s v="RHI RxEOB-Prod" u="1"/>
        <s v="HealthLink Data Warehouse -DW-Dev" u="1"/>
        <s v="RightFax -GBD-Prod" u="1"/>
        <s v="DDS DENTAL SYSTEMS-Prod" u="1"/>
        <s v="Data Transfer (PQP)-Prod" u="1"/>
        <s v="Multiple Adjudication Resolution System - VA-Prod" u="1"/>
        <s v="Request IM-Prod" u="1"/>
        <s v="RxTicket -IRx-Prod" u="1"/>
        <s v="General Request-Dev" u="1"/>
        <s v="Senior IT Batch Processes-Prod" u="1"/>
        <s v="Claims Overpayment Recovery-Prod" u="1"/>
        <s v="Adobe Campaign-Test" u="1"/>
        <s v="MLTSS Case Management Audit Tool -GBD-Prod" u="1"/>
        <s v="eHub - Enterprise Master Person Index -EMPI-Dev" u="1"/>
        <s v="WSL - Claim Hipaa Inquiry-Prod" u="1"/>
        <s v="EPDS v2.0-Perf" u="1"/>
        <s v="DDS Mobile Apps - BCBS FEP-Dev" u="1"/>
        <s v="Financial Integrated Rating System Tool-Test" u="1"/>
        <s v="GP00-Provider GUI-Prod" u="1"/>
        <s v="CCP-AIMS-Dev" u="1"/>
        <s v="Desktop Software Repackaging-Prod" u="1"/>
        <s v="CA Grid-Tools-Prod" u="1"/>
        <s v="Enterprise Broker Portal-Prod" u="1"/>
        <s v="Enterprise Clinical Informatics Solution Reporting Application -CIP CIS-Prod" u="1"/>
        <s v="Financial Drug Rebate System -IRx-Test" u="1"/>
        <s v="ESI Rebate Reporting Application - BOXI (IRx)-Test" u="1"/>
        <s v="LD ONLINE UW-Test" u="1"/>
        <s v="ERDB Reporting Delivery-Dev" u="1"/>
        <s v="ENTERPRISE ACCUMULATOR HUB-Dev" u="1"/>
        <s v="Operational Data Warehouse -GBD-Prod" u="1"/>
        <s v="Client Online Services -IRx-Dev" u="1"/>
        <s v="EIS - LetterGen Domain-Prod" u="1"/>
        <s v="EPDS v2.0 User Interface-Dev" u="1"/>
        <s v="RHI Replatform Intake DX-Test" u="1"/>
        <s v="Feature Repository Online (On-prem) (EAI)-Prod" u="1"/>
        <s v="Facets Integrated NetworX - Central Facets-Prod" u="1"/>
        <s v="OLS REFRESH-Dev" u="1"/>
        <s v="TRC Reporting-Prod" u="1"/>
        <s v="Program Integrity Concept Management-Dev" u="1"/>
        <s v="WellPoint Product Database Individual-Small Group-Test" u="1"/>
        <s v="WellPoint Product Database Individual/Small Group-Test" u="1"/>
        <s v="DDS Internal Websites and App Links-Dev7" u="1"/>
        <s v="IBM Initiate Inspector-Perf" u="1"/>
        <s v="DDS External Portals - Member Portal BCBS FEP Live Person Chat-Dev" u="1"/>
        <s v="PeopleSoft - Billing-Dev" u="1"/>
        <s v="Common Output System-Prod" u="1"/>
        <s v="Population Health Link-Prod" u="1"/>
        <s v="Letters Library-Prod" u="1"/>
        <s v="SSB Data Warehouse-Prod" u="1"/>
        <s v="Intuitive Claims Processing Tool -GBD-Dev" u="1"/>
        <s v="Claims Intake and Workflow-Test" u="1"/>
        <s v="Provider Finder-Test" u="1"/>
        <s v="IOS Presentation Service-Prod" u="1"/>
        <s v="FACETS MED-D-Prod" u="1"/>
        <s v="DDS Dental System (DDS) - Adjudication-Dev" u="1"/>
        <s v="The Consumer Portal-Dev" u="1"/>
        <s v="Collateral Update Engine-Prod" u="1"/>
        <s v="SOA Atomic Services-Dev" u="1"/>
        <s v="Unprocessed Rebill Report (GBD)-Prod" u="1"/>
        <s v="LITES Accumulators-Dev" u="1"/>
        <s v="ASO Billing-CAU Contraxx-Dev" u="1"/>
        <s v="PRODUCER TOOL BOX 2.0-Prod" u="1"/>
        <s v="Express Scripts Landing Zone -ESI -IRx-Dev" u="1"/>
        <s v="IOS Batch-Prod" u="1"/>
        <s v="Anthem Claims Recovery-Dev" u="1"/>
        <s v="Plan Management Tool-Dev" u="1"/>
        <s v="BMS Nemo-Test" u="1"/>
        <s v="ePremium Analysis System -GBD-Prod" u="1"/>
        <s v="Facets Client Server App - Central Facets-Perf" u="1"/>
        <s v="Enterprise EDI Portal-Dev" u="1"/>
        <s v="Enterprise Broker Portal-Test" u="1"/>
        <s v="Master Data Engine Callout-Perf" u="1"/>
        <s v="FACETS - Ancillary COB -GBD-Test" u="1"/>
        <s v="GBD SQL Server Integration Services 2012-Dev" u="1"/>
        <s v="DDS External Websites-Dev7" u="1"/>
        <s v="Large Group Client Reporting System-Test" u="1"/>
        <s v="Healthy Returns System-SIT" u="1"/>
        <s v="GBD West Region Data Analytics : WRGBDDA- A SQL Server Database-Dev" u="1"/>
        <s v="WGS Pricing-Test" u="1"/>
        <s v="Pharmacy Clinical Operations (IRx)-Prod" u="1"/>
        <s v="ePortal - Provider-Test" u="1"/>
        <s v="Actuarial Tools-Dev" u="1"/>
        <s v="CCP-Member Care Workstation-Dev" u="1"/>
        <s v="SouthEast Drug Rebate-Prod" u="1"/>
        <s v="WGS Batch Enrollment - EET-Prod" u="1"/>
        <s v="APIGEE-Microservices-SIT" u="1"/>
        <s v="DDS Oracle Financials - Accounts Receivable-Dev" u="1"/>
        <s v="EPSDT Datamart -GBD-Dev" u="1"/>
        <s v="Clinical Hub - Provider &amp; Clinical Data Analytics - Legacy LPR-Prod" u="1"/>
        <s v="Zipper (AGP)-Prod" u="1"/>
        <s v="IOS Analytics-Prod" u="1"/>
        <s v="Medicaid Member Self Service -Strategic-Root App-Test" u="1"/>
        <s v="IRMS - Integrated Rate Project-Prod" u="1"/>
        <s v="DDS National Dental Grid (GRID)-Dev7" u="1"/>
        <s v="SOA-API - ESB Data Power IDG-DR" u="1"/>
        <s v="Infogix Insight-Prod" u="1"/>
        <s v="Informatica EHUB-Prod" u="1"/>
        <s v="Distributed File System-Prod" u="1"/>
        <s v="DEVELOP MODULAR PRODUCT CAPABILITIES FROM PRESALE THROUGH ACCOUNT INSTALLATION-Dev" u="1"/>
        <s v="SMART-Prod" u="1"/>
        <s v="CRE-RHI DataExchanges-Dev" u="1"/>
        <s v="WGS New Accums Reporting-Prod" u="1"/>
        <s v="Clinical Scheduling-Prod" u="1"/>
        <s v="Facets -GBD-Prod" u="1"/>
        <s v="STARS BI-Prod" u="1"/>
        <s v="SPIDER Contract Configuration System-Perf2" u="1"/>
        <s v="Enterprise Sales Compensation System-Prod" u="1"/>
        <s v="Enterprise Group Dataset 2.0 -EGD 2.0 -EDWard Redirect-Prod" u="1"/>
        <s v="Benefit Builder ACES Import -IRx-Prod" u="1"/>
        <s v="Informatica SE-Prod" u="1"/>
        <s v="ENTERPRISE ACCUMULATOR HUB-Test" u="1"/>
        <s v="Billing - Delinquency (GBD)-Prod" u="1"/>
        <s v="EBS - ESI Backend -IRx-Prod" u="1"/>
        <s v="RHI RxEOB-Test" u="1"/>
        <s v="Provider Pended Claims Web Interface (XC) (GBD)-Prod" u="1"/>
        <s v="FSS-1099 Query Databases-Test" u="1"/>
        <s v="Pega - Claim Repair-Test" u="1"/>
        <s v="Code Assessment Tool -CAT-Prod" u="1"/>
        <s v="MProducer-Prod" u="1"/>
        <s v="Enrollment Production and Inventory-Dev" u="1"/>
        <s v="Enterprise Provider Intake Credentialing System-Prod" u="1"/>
        <s v="Informatica BI-Dev" u="1"/>
        <s v="QUEST CLAIMS AUDIT (GBD)-Prod" u="1"/>
        <s v="Enrollment Web Services -EWS-Test" u="1"/>
        <s v="Analytic Shared Data Services-Test" u="1"/>
        <s v="HIX Revenue Optimization-Prod" u="1"/>
        <s v="Sales Initiated Assessment Tool-Prod" u="1"/>
        <s v="FileNet Enterprise Content Management2-Prod" u="1"/>
        <s v="GBD Enrollment Extracts-Prod" u="1"/>
        <s v="DDS Dental System (DDS) - Group Information Management-Dev" u="1"/>
        <s v="Senior Member Mailing System-Prod" u="1"/>
        <s v="DDS Mobile Apps-Dev" u="1"/>
        <s v="Publish services-Inquiry Services-Test" u="1"/>
        <s v="MCM Budgeting Tool-Prod" u="1"/>
        <s v="Rate Maintenance Facility-Test" u="1"/>
        <s v="Ky Association Rating Tool-Prod" u="1"/>
        <s v="SPIDER Contract Configuration System-Test" u="1"/>
        <s v="Financial Drug Rebate System -IRx-Dev" u="1"/>
        <s v="INF-SQL Server Support Systems-Test" u="1"/>
        <s v="DDS External Online Store and Billing Renewal Tools-Dev" u="1"/>
        <s v="OneData-Prod" u="1"/>
        <s v="Financial Integrated Rating System Tool-Perf" u="1"/>
        <s v="eVIS-Test" u="1"/>
        <s v="IOS Shop &amp; Quote-Test" u="1"/>
        <s v="DDS External Portals - Group Benefits Administrator Portal Multibrand-Dev" u="1"/>
        <s v="FEP - .Net Services-Prod" u="1"/>
        <s v="Data Exchange-Prod" u="1"/>
        <s v="Hyperion Financial-Test" u="1"/>
        <s v="Wellpoint Group System -WGS Membership-Dev" u="1"/>
        <s v="SIMON -Service Information Management Online-Prod" u="1"/>
        <s v="Pharmacy Home System -IRx-Dev" u="1"/>
        <s v="Clinical Hub - Provider &amp; Clinical Data Analytics -Legacy LPR-Test" u="1"/>
        <s v="Mail List Generator-Prod" u="1"/>
        <s v="10Xengineering-Prod" u="1"/>
        <s v="HealthLink DW -DRug Claims Reporting Portal-Dev" u="1"/>
        <s v="Imperva CounterBreach-Prod" u="1"/>
        <s v="DBG-HRS2.0-Dev" u="1"/>
        <s v="Client Information Insights-Test" u="1"/>
        <s v="DDS Internal Websites and App Links - SecAdmin-Dev" u="1"/>
        <s v="Initiate Master Data Service-Perf" u="1"/>
        <s v="Pharmacy Rebate Files -GBD -IRx-Prod" u="1"/>
        <s v="Healthy Returns System-QA" u="1"/>
        <s v="St.Louis-HealthLink Portals - ProviderInfoSource-Prod" u="1"/>
        <s v="Infogix-Prod" u="1"/>
        <s v="Duplicate Member Reporting (GBD)-Prod" u="1"/>
        <s v="Online Pharmacy Resource for Anthem -IRx-Test" u="1"/>
        <s v="Change My Coverage-Prod" u="1"/>
        <s v="GBD PFS Shared Services-Prod" u="1"/>
        <s v="EDA DevOps -Prod" u="1"/>
        <s v="Managed Engine for O365-Prod" u="1"/>
        <s v="Service Oriented Architecture-Test" u="1"/>
        <s v="DDS Dental System (DDS) - Customer Relationship Management-Dev" u="1"/>
        <s v="Transition Adapter-Test" u="1"/>
        <s v="Citrix XenApp - CSBD-Prod" u="1"/>
        <s v="Vendor Load Management -GBD-Test" u="1"/>
        <s v="Infogix ACR-Prod" u="1"/>
        <s v="Anthem Life Production Repository-Prod" u="1"/>
        <s v="DDS External Portals - Provider Portal Horizon-Dev" u="1"/>
        <s v="CCP-Member Care Workstation-Prod" u="1"/>
        <s v="CCP-Solution_Central-Test" u="1"/>
        <s v="WGS Operational Reporting-Prod" u="1"/>
        <s v="Technology Operations Healthcheck Dashboard-Dev" u="1"/>
        <s v="Enterprise Modeler-Dev" u="1"/>
        <s v="GP00-Provider GUI-Perf" u="1"/>
        <s v="Sales Compensation - National Accounts-Dev" u="1"/>
        <s v="NextGen Pega Grievance &amp; Appeals -GBD-FEP-Commercial-Test" u="1"/>
        <s v="IBM Sterling Transformation Extender (ITX) - GBD-Test" u="1"/>
        <s v="WSL - Claim Portal Inquiry-Prod" u="1"/>
        <s v="SOA Atomic Services-Prod" u="1"/>
        <s v="EPDS v2.0 User Interface-Perf" u="1"/>
        <s v="HealthLink Data Warehouse -DW-Prod" u="1"/>
        <s v="DDS External Websites-Dev" u="1"/>
        <s v="DDS Internal Websites and App Links-Dev" u="1"/>
        <s v="St.Louis-HealthLink IIS - www.anthemwc.com-Prod" u="1"/>
        <s v="Client Online Services -IRx-Prod" u="1"/>
        <s v="OPTUM Price Normalizer-Prod" u="1"/>
        <s v="McKesson ClaimsXten -GBD-Prod" u="1"/>
        <s v="Individual Quality Assurance Audit Application-Test" u="1"/>
        <s v="CCP-AIMS-Prod" u="1"/>
        <s v="Enterprise Modeler-Test" u="1"/>
        <s v="INF-Venafi-Dev-Dev" u="1"/>
        <s v="DDS Internal Websites and App Links - My Workbase-Dev" u="1"/>
        <s v="IOS Content-Prod" u="1"/>
        <s v="Technology Operations Healthcheck Dashboard-Prod" u="1"/>
        <s v="L &amp; D Operational Data Store-Prod" u="1"/>
        <s v="WGS Capitation-Perf" u="1"/>
        <s v="Provider Operational Data Store-Test" u="1"/>
        <s v="Financial Claims System-Test" u="1"/>
        <s v="HMC Data Sourcing Hub -DSH-Prod" u="1"/>
        <s v="Program Integrity Reporting Tool -PIRT-Prod" u="1"/>
        <s v="IngenioRx Operational Reporting Repository (IRx)-Test" u="1"/>
        <s v="WGS Claims-Test" u="1"/>
        <s v="Subro Navigator-Test" u="1"/>
        <s v="CHIPS Claims-Test" u="1"/>
        <s v="Rx Data Central -IRx-Test" u="1"/>
        <s v="Enterprise Group Dataset (EGD)-Prod" u="1"/>
        <s v="Enrollment Loads -GBD-Test" u="1"/>
        <s v="MProducer-Test" u="1"/>
        <s v="Client Care Access -IRx-Prod" u="1"/>
        <s v="DDS Dental System (DDS) - Claims-Dev" u="1"/>
        <s v="Healthy Innovations Platform Landing Zone-Test" u="1"/>
        <s v="Claim Creation Tool (IRx)-Prod" u="1"/>
        <s v="WMDS-maxMC Interface Engine-Prod" u="1"/>
        <s v="IOS Rating Integration-Prod" u="1"/>
        <s v="FACETS(CM)-Test" u="1"/>
        <s v="PPR - Product Profitability Reporting-Prod" u="1"/>
        <s v="Facets Online - Central Facets-Prod" u="1"/>
        <s v="DDS External Websites - Website BCBS FEP-Dev" u="1"/>
        <s v="SBP Book Of Business-Prod" u="1"/>
        <s v="BMS Rate Data Services -RDS-Test" u="1"/>
        <s v="CHI - Consumer Health Insights-Dev" u="1"/>
        <s v="Medisys-Test" u="1"/>
        <s v="ESI Rebate Reporting -IRx-Test" u="1"/>
        <s v="IC Notes-Test" u="1"/>
        <s v="Claims Overpayment Recovery Finance Database-Test" u="1"/>
        <s v="ERISA 5500 Reporting-Prod" u="1"/>
        <s v="The BOSS Portal (GBD)-Prod" u="1"/>
        <s v="WGABP Agent Services-Test" u="1"/>
        <s v="GenPact Titanium-Prod" u="1"/>
        <s v="LITES Empire-Dev" u="1"/>
        <s v="WellPoint Services Layer-Prod" u="1"/>
        <s v="Roster Automation Management (RAM) for AGP-Prod" u="1"/>
        <s v="Oracle Support-Prod" u="1"/>
        <s v="Risk Adjustment Analytics-Prod" u="1"/>
        <s v="Cognitive Claims - AI-Dev" u="1"/>
        <s v="Facets Hyperion Reporting-Prod" u="1"/>
        <s v="Financial Drug Claim System -IRx-Test" u="1"/>
        <s v="SPIDER Automation Engine-Test" u="1"/>
        <s v="Office of Foreign Asset Control -Bridger Insight XG-Test" u="1"/>
        <s v="Hitachi Password Manager-Prod" u="1"/>
        <s v="Senior Enrollment Tracking Tool-Prod" u="1"/>
        <s v="WellPoint Product Database Large Group-Test" u="1"/>
        <s v="TriMed Letter Application-Prod" u="1"/>
        <s v="RightFax-Prod" u="1"/>
        <s v="SOA-API - Enterprise Services-SIT" u="1"/>
        <s v="Strategic Provider System -SPS-Test" u="1"/>
        <s v="CareSpree -On Prem-Prod" u="1"/>
        <s v="EDWard - Master Consumer ID-Prod" u="1"/>
        <s v="Provider and Clinical Analytics - Data Exchange-Prod" u="1"/>
        <s v="Online Pharmacy Resource for Anthem -IRx-Prod" u="1"/>
        <s v="CCQM Delegation Oversight Database-Test" u="1"/>
        <s v="Healthy Innovations Platform LTSS-Dev" u="1"/>
        <s v="GSPI On-Prem-Test" u="1"/>
        <s v="Large Group Client Reporting System-Dev" u="1"/>
        <s v="Plan Management Tool-Test" u="1"/>
        <s v="Publishing-Test" u="1"/>
        <s v="OLS REFRESH-Prod" u="1"/>
        <s v="Firstlogic ACE-Test" u="1"/>
        <s v="Enterprise Provider Audit (EPA)-Prod" u="1"/>
        <s v="Anthem Sales Compensation System-Test" u="1"/>
        <s v="SPIDER - Benefit Query Application-Test" u="1"/>
        <s v="EBS - ESI Backend -IRx-Dev" u="1"/>
        <s v="Consumer Driven Health Middle Tier - Integrated Accumulations -IRx-Prod" u="1"/>
        <s v="TriMed Operations-Prod" u="1"/>
        <s v="WellPoint VIP System-Test" u="1"/>
        <s v="QLIK-Dev" u="1"/>
        <s v="Member 360 and Patient 360-Test" u="1"/>
        <s v="IIS WebApplications Farm-Prod" u="1"/>
        <s v="Billing - Invoicing (GBD)-Prod" u="1"/>
        <s v="CURS - Cost and Utilization Reporting System-Prod" u="1"/>
        <s v="eHub - Enterprise Master Person Index -EMPI-SIT" u="1"/>
      </sharedItems>
    </cacheField>
    <cacheField name="AssetType" numFmtId="0">
      <sharedItems containsNonDate="0" containsString="0" containsBlank="1"/>
    </cacheField>
    <cacheField name="AssetBundle" numFmtId="0">
      <sharedItems containsSemiMixedTypes="0" containsString="0" containsNumber="1" containsInteger="1" minValue="0" maxValue="0"/>
    </cacheField>
    <cacheField name="DependentId" numFmtId="0">
      <sharedItems containsNonDate="0" containsString="0" containsBlank="1"/>
    </cacheField>
    <cacheField name="DependentName" numFmtId="0">
      <sharedItems containsNonDate="0" containsBlank="1" count="4967">
        <m/>
        <s v="VA33PVWFC105B" u="1"/>
        <s v="VA33PVWFC107B" u="1"/>
        <s v="VA33PWVEAA012" u="1"/>
        <s v="VA33PWVEAA013" u="1"/>
        <s v="VA33PWVEAA016" u="1"/>
        <s v="VA33PWVEAA017" u="1"/>
        <s v="VA33PWVISS450" u="1"/>
        <s v="VA33PWVISS453" u="1"/>
        <s v="VA33PWVISS454" u="1"/>
        <s v="VA33PWVISS455" u="1"/>
        <s v="VA33PWVISS456" u="1"/>
        <s v="VA33PWVISS463" u="1"/>
        <s v="VA33PWVISS471" u="1"/>
        <s v="VA33PWVISS472" u="1"/>
        <s v="VA33PWVISS473" u="1"/>
        <s v="VA33PWVISS474" u="1"/>
        <s v="VA33PWVISS475" u="1"/>
        <s v="VA33PWVISS476" u="1"/>
        <s v="VA33PWVISS477" u="1"/>
        <s v="VA33PWVISS478" u="1"/>
        <s v="VA33PWVISS479" u="1"/>
        <s v="VA33PWVISS480" u="1"/>
        <s v="VA33PWVISS481" u="1"/>
        <s v="VA33PWVISS482" u="1"/>
        <s v="VA33PWVISS483" u="1"/>
        <s v="VA33PWVISS484" u="1"/>
        <s v="VA33PWVISS485" u="1"/>
        <s v="VA33PWVISS486" u="1"/>
        <s v="VA33PWVISS487" u="1"/>
        <s v="VA33PWVISS488" u="1"/>
        <s v="VA33PWVISS489" u="1"/>
        <s v="VA33PWVISS490" u="1"/>
        <s v="VA33PWVISS491" u="1"/>
        <s v="VA33PWVISS492" u="1"/>
        <s v="VA33PWVISS493" u="1"/>
        <s v="VA33PWVISS494" u="1"/>
        <s v="VA33PWVISS495" u="1"/>
        <s v="VA33PWVISS496" u="1"/>
        <s v="VA33PWVISS497" u="1"/>
        <s v="VA33PWVISS498" u="1"/>
        <s v="VA33PWVISS499" u="1"/>
        <s v="VA33PWVISS500" u="1"/>
        <s v="VA33PWVISS501" u="1"/>
        <s v="VA33PWVISS504" u="1"/>
        <s v="VA33PWVISS505" u="1"/>
        <s v="va33plvepc302" u="1"/>
        <s v="VA33PLVEPC305" u="1"/>
        <s v="VA33PLVCSO001" u="1"/>
        <s v="VA33PLVCSO002" u="1"/>
        <s v="VA33PWVEAA006" u="1"/>
        <s v="VA33PWVEAA007" u="1"/>
        <s v="VA33PWVEAA008" u="1"/>
        <s v="VA33PWVEAA009" u="1"/>
        <s v="VA33PWVTSM395" u="1"/>
        <s v="VA33PWVTSM399" u="1"/>
        <s v="VA33PWVTSM403" u="1"/>
        <s v="SDCLIDBLNX9003" u="1"/>
        <s v="SDCLIDBLNX9004" u="1"/>
        <s v="SDCLIDBLNX9005" u="1"/>
        <s v="SDCNIDBLNX9001" u="1"/>
        <s v="SDCNIDBLNX9002" u="1"/>
        <s v="SDCNIDBLNX9003" u="1"/>
        <s v="SDCNIDBLNX9009" u="1"/>
        <s v="SDCNIDBLNX9010" u="1"/>
        <s v="SDCNIDBLNX9011" u="1"/>
        <s v="SDCLIAPPLNX030" u="1"/>
        <s v="SDCLIAPPLNX031" u="1"/>
        <s v="SDCLIAPPLNX032" u="1"/>
        <s v="SDCLIAPPLNX033" u="1"/>
        <s v="SDCLIAPPLNX9015" u="1"/>
        <s v="SDCLIAPPLNX9016" u="1"/>
        <s v="SDCLIAPPLNX9017" u="1"/>
        <s v="SDCLIAPPLNX9018" u="1"/>
        <s v="SDCLIAPPLNX9019" u="1"/>
        <s v="SDCLIAPPLNX9063" u="1"/>
        <s v="SDCLIAPPLNX9064" u="1"/>
        <s v="SDCLIAPPLNX9065" u="1"/>
        <s v="SDCLIAPPLNX9059" u="1"/>
        <s v="SDCLIAPPLNX9060" u="1"/>
        <s v="SDCNIAPPLNX9061" u="1"/>
        <s v="SDCNIAPPLNX9062" u="1"/>
        <s v="SDCNIAPPLNX9063" u="1"/>
        <s v="SDCLIAPPLNX9057" u="1"/>
        <s v="SDCLIAPPLNX9058" u="1"/>
        <s v="ALP258" u="1"/>
        <s v="ALP259" u="1"/>
        <s v="ALP279" u="1"/>
        <s v="ALP659" u="1"/>
        <s v="ALP679" u="1"/>
        <s v="SDCNIAPP1003" u="1"/>
        <s v="SDCNIAPP1004" u="1"/>
        <s v="SDCNIAPP1005" u="1"/>
        <s v="SDCNIAPP1006" u="1"/>
        <s v="ALP206" u="1"/>
        <s v="ALP240" u="1"/>
        <s v="SDCNIAPP047" u="1"/>
        <s v="SDCNIAPP048" u="1"/>
        <s v="SDCNIAPP049" u="1"/>
        <s v="SDCLIAPP024" u="1"/>
        <s v="SDCNIAPP051" u="1"/>
        <s v="SDCLIAPPLNX9061" u="1"/>
        <s v="SDCLIAPPLNX9062" u="1"/>
        <s v="SDCLIAPPLNX9072" u="1"/>
        <s v="SDCLIAPPLNX9073" u="1"/>
        <s v="SDCLIDB1003" u="1"/>
        <s v="SDCLIDB9023" u="1"/>
        <s v="SDCNIAPP053" u="1"/>
        <s v="SDCNIAPP059" u="1"/>
        <s v="SDCSIAPPLNX9056" u="1"/>
        <s v="SDCNIWEB057" u="1"/>
        <s v="SDCLIDB1001" u="1"/>
        <s v="SDCSIAPPLNX017" u="1"/>
        <s v="SDCSIAPPLNX018" u="1"/>
        <s v="SDCSIAPPLNX019" u="1"/>
        <s v="SDCSIAPPLNX020" u="1"/>
        <s v="SDCSIAPPLNX021" u="1"/>
        <s v="SDCSIAPPLNX9015" u="1"/>
        <s v="SDCSIAPPLNX9016" u="1"/>
        <s v="SDCTIAPPLNX002" u="1"/>
        <s v="SDCTIAPPLNX003" u="1"/>
        <s v="SDCTIAPPLNX004" u="1"/>
        <s v="SDCTIAPPLNX005" u="1"/>
        <s v="SDCUIAPPLNX003" u="1"/>
        <s v="SDCUIAPPLNX004" u="1"/>
        <s v="SDCUIAPPLNX005" u="1"/>
        <s v="SDCUIAPPLNX006" u="1"/>
        <s v="SDCSIAPPLNX9046" u="1"/>
        <s v="SDCSIAPPLNX9047" u="1"/>
        <s v="SDCSIAPPLNX9048" u="1"/>
        <s v="SDCSIAPPLNX9049" u="1"/>
        <s v="SDCSIAPPLNX9050" u="1"/>
        <s v="SDCSIAPPLNX9051" u="1"/>
        <s v="SDCSIAPPLNX9052" u="1"/>
        <s v="SDCUIAPPLNX9004" u="1"/>
        <s v="SDCUIAPPLNX9005" u="1"/>
        <s v="SDCUIAPPLNX9006" u="1"/>
        <s v="SDCSIAPP039" u="1"/>
        <s v="SDCSIAPP040" u="1"/>
        <s v="SDCSIAPP041" u="1"/>
        <s v="SDCSIFIL002" u="1"/>
        <s v="SDCSIFIL1001" u="1"/>
        <s v="SDCSIFIL125" u="1"/>
        <s v="SDCUIAPP015" u="1"/>
        <s v="SDCSIDBLNX9005" u="1"/>
        <s v="SDCSIDBLNX9006" u="1"/>
        <s v="SDCSIDBLNX9007" u="1"/>
        <s v="SDCUIDBLNX9000" u="1"/>
        <s v="SDCUIDBLNX9001" u="1"/>
        <s v="SDCUIDBLNX9002" u="1"/>
        <s v="SDCQIAPPAIX001" u="1"/>
        <s v="SDCQIAPPAIX002" u="1"/>
        <s v="SDCSIAPPAIX001" u="1"/>
        <s v="SDCSIDB036" u="1"/>
        <s v="SDCUIAPPAIX001" u="1"/>
        <s v="SDCUIDB009" u="1"/>
        <s v="SDCSIAPPLNX9053" u="1"/>
        <s v="SDCSIAPPLNX9054" u="1"/>
        <s v="SDCSIAPPLNX9055" u="1"/>
        <s v="SDCUIAPPLNX9007" u="1"/>
        <s v="SDCUIAPPLNX9008" u="1"/>
        <s v="ALP255" u="1"/>
        <s v="ALP256" u="1"/>
        <s v="ALP257" u="1"/>
        <s v="ALP275" u="1"/>
        <s v="ALP277" u="1"/>
        <s v="SDCSIAPPLNX9062" u="1"/>
        <s v="SDCSIAPPLNX9063" u="1"/>
        <s v="SDCSIAPPLNX9065" u="1"/>
        <s v="SDCSIAPPLNX9066" u="1"/>
        <s v="SDCUIAPPLNX9001" u="1"/>
        <s v="ALP208" u="1"/>
        <s v="ALP210" u="1"/>
        <s v="ALP216" u="1"/>
        <s v="ALP230" u="1"/>
        <s v="SDCNIAPPLNX9064" u="1"/>
        <s v="SDCNIAPPLNX9065" u="1"/>
        <s v="SDCNIAPPLNX9039" u="1"/>
        <s v="SDCNIAPPLNX9040" u="1"/>
        <s v="SDCSIAPPLNX9000" u="1"/>
        <s v="SDCSIAPPLNX9003" u="1"/>
        <s v="SDCSIAPPLNX9004" u="1"/>
        <s v="SDCSIAPPLNX9005" u="1"/>
        <s v="SDCSIWEB061" u="1"/>
        <s v="SDCUIWEB033" u="1"/>
        <s v="SDCSIWEB064" u="1"/>
        <s v="SDCUIWEB035" u="1"/>
        <s v="SDCQDINF002" u="1"/>
        <s v="SDCQDINF003" u="1"/>
        <s v="SDCQIDBN1004" u="1"/>
        <s v="SDCQIDBN1003" u="1"/>
        <s v="SDCSIAPP036" u="1"/>
        <s v="SDCSIAPP037" u="1"/>
        <s v="SDCSIAPP038" u="1"/>
        <s v="SDCNIWEB043" u="1"/>
        <s v="SDCQIFIL006" u="1"/>
        <s v="SDCNIAPP046" u="1"/>
        <s v="SDCQIDB1001" u="1"/>
        <s v="SDCNIAPPLNX9006" u="1"/>
        <s v="SDCSIDBN9008" u="1"/>
        <s v="SDCUIDB1001" u="1"/>
        <s v="VA10PLVPEG554" u="1"/>
        <s v="VA10PLVPEG555" u="1"/>
        <s v="VA10PLVPEG556" u="1"/>
        <s v="VA10PLVPEG557" u="1"/>
        <s v="VA10PLVPEG558" u="1"/>
        <s v="VA10PLVPEG559" u="1"/>
        <s v="VA10PLVPEG560" u="1"/>
        <s v="VA10PLVPEG561" u="1"/>
        <s v="VA10PLVPEG562" u="1"/>
        <s v="VA10PLVPEG563" u="1"/>
        <s v="VA10PLVPEG565" u="1"/>
        <s v="VA10PLVPEG566" u="1"/>
        <s v="va10plpmdb003" u="1"/>
        <s v="va10plpmdb004" u="1"/>
        <s v="VA10PUVSOA001A" u="1"/>
        <s v="VA10PUVSOA001B" u="1"/>
        <s v="VA10PUVDB2010" u="1"/>
        <s v="DC04PLPSPL465" u="1"/>
        <s v="VA10TWVPEG401" u="1"/>
        <s v="VA10TWVSQL459" u="1"/>
        <s v="VA10TWVSQL460" u="1"/>
        <s v="va33tlvmdb474" u="1"/>
        <s v="va33tlvmdb476" u="1"/>
        <s v="va33tlvmdb478" u="1"/>
        <s v="VA33TWVPEG405" u="1"/>
        <s v="VA33TWVPEG408" u="1"/>
        <s v="VA33TWVPEG410" u="1"/>
        <s v="VA33TWVPEG411" u="1"/>
        <s v="VA33TWVPEG413" u="1"/>
        <s v="VA33TWVSQL514" u="1"/>
        <s v="VA33TWVSQL516" u="1"/>
        <s v="VA33TWVSQL517" u="1"/>
        <s v="VA33TWVSQL524" u="1"/>
        <s v="VA33VDWFC006A" u="1"/>
        <s v="VA33VDWFC006B" u="1"/>
        <s v="VA33TLVMDB496" u="1"/>
        <s v="VA33TLVMDB497" u="1"/>
        <s v="VA33TWVPEG523"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10tlvmdb386" u="1"/>
        <s v="va10tlvmdb387" u="1"/>
        <s v="VA33TLVPEG453" u="1"/>
        <s v="VA33TLVPEG454" u="1"/>
        <s v="VA33TLVPEG455" u="1"/>
        <s v="VA33TLVPEG456" u="1"/>
        <s v="VA33TLVPEG457" u="1"/>
        <s v="VA33TLVPEG442" u="1"/>
        <s v="va10tlvmdb388" u="1"/>
        <s v="va33tlvwbs577" u="1"/>
        <s v="va33tlvwbs579" u="1"/>
        <s v="VA33PWVEAA303" u="1"/>
        <s v="VA33PWVEAA304" u="1"/>
        <s v="va33plvezz314" u="1"/>
        <s v="va33plvezz315" u="1"/>
        <s v="VA10N50775"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hhe302" u="1"/>
        <s v="dc04plpslx400" u="1"/>
        <s v="dc04plpslx401" u="1"/>
        <s v="dc04plpslx402" u="1"/>
        <s v="dc04plpslx403" u="1"/>
        <s v="va10plvcfe319" u="1"/>
        <s v="dc04plpwgs400" u="1"/>
        <s v="ALP202" u="1"/>
        <s v="ALP241" u="1"/>
        <s v="SDCSIDBAIX002" u="1"/>
        <s v="SDCDDINF002" u="1"/>
        <s v="SDCDDINF003" u="1"/>
        <s v="va10plpiiq300" u="1"/>
        <s v="va10plpiiq301" u="1"/>
        <s v="va10plpiiq302" u="1"/>
        <s v="va10plpiiq303" u="1"/>
        <s v="va10plpiiq304" u="1"/>
        <s v="va10plpiiq305" u="1"/>
        <s v="va10p10053a" u="1"/>
        <s v="VA10PUVINF306" u="1"/>
        <s v="VA10PUVINF307" u="1"/>
        <s v="DC04PLPSPL482" u="1"/>
        <s v="VA33PWVRAM300" u="1"/>
        <s v="dc04plpkaf415" u="1"/>
        <s v="dc04plpkaf416" u="1"/>
        <s v="dc04plpkaf417" u="1"/>
        <s v="dc04plpkaf418" u="1"/>
        <s v="dc04plpkaf419" u="1"/>
        <s v="dc04plpkaf420" u="1"/>
        <s v="dc04plpkaf421" u="1"/>
        <s v="dc04plpkaf422" u="1"/>
        <s v="dc04plpkaf423" u="1"/>
        <s v="dc04plpkaf424" u="1"/>
        <s v="dc04plpkaf425" u="1"/>
        <s v="dc04plpkaf426" u="1"/>
        <s v="dc04plpkaf430" u="1"/>
        <s v="dc04plpkaf431" u="1"/>
        <s v="dc04plpkaf432" u="1"/>
        <s v="dc04plpkaf400" u="1"/>
        <s v="dc04plpkaf401" u="1"/>
        <s v="dc04plpkaf402" u="1"/>
        <s v="dc04plpkaf403" u="1"/>
        <s v="dc04plpkaf404" u="1"/>
        <s v="dc04plpkaf405" u="1"/>
        <s v="dc04plpkaf406" u="1"/>
        <s v="dc04plpkaf407" u="1"/>
        <s v="dc04plpkaf408" u="1"/>
        <s v="dc04plpkaf409" u="1"/>
        <s v="dc04plpkaf410" u="1"/>
        <s v="dc04plpkaf411" u="1"/>
        <s v="dc04plpkaf412" u="1"/>
        <s v="dc04plpkaf413" u="1"/>
        <s v="dc04plpkaf414" u="1"/>
        <s v="VA33PWVGSS004" u="1"/>
        <s v="VA33PWVGSS005" u="1"/>
        <s v="VA33PWVGSS006" u="1"/>
        <s v="VA33PWVGSS007" u="1"/>
        <s v="VA33PWVGSS300" u="1"/>
        <s v="VA33PWVGSS301" u="1"/>
        <s v="VA33PWVGSS302" u="1"/>
        <s v="VA33PWVGSS303" u="1"/>
        <s v="VA10PUVEDI003A" u="1"/>
        <s v="VA10PUVEDI003B" u="1"/>
        <s v="VA10PWPEGW001A" u="1"/>
        <s v="VA10PWPEGW001B" u="1"/>
        <s v="VA33PWVMSC308" u="1"/>
        <s v="VA33PWVMSC309" u="1"/>
        <s v="VA33PWVSRS300" u="1"/>
        <s v="VA33TWPSCC400" u="1"/>
        <s v="VA33PWVSQL338" u="1"/>
        <s v="SDCNIAPP043" u="1"/>
        <s v="SDCNIAPP044" u="1"/>
        <s v="SDCNIAPP042" u="1"/>
        <s v="SDCNIWEB061" u="1"/>
        <s v="SDCNIAPP1007" u="1"/>
        <s v="SDCLIDB1004" u="1"/>
        <s v="va10plpaxy400" u="1"/>
        <s v="va10plpaxy401" u="1"/>
        <s v="VA10PWVAXY005" u="1"/>
        <s v="VA10PWVAXY006" u="1"/>
        <s v="va10plvaxy300" u="1"/>
        <s v="va10plvaxy301" u="1"/>
        <s v="VA10PWVAXY003" u="1"/>
        <s v="VA10PWVAXY004" u="1"/>
        <s v="va10plpdkr002" u="1"/>
        <s v="va10plpdkr406" u="1"/>
        <s v="va10plpdkr407" u="1"/>
        <s v="va10plpdkr408" u="1"/>
        <s v="va10plpdkr409" u="1"/>
        <s v="va10plpdkr410" u="1"/>
        <s v="va10plpsoa001" u="1"/>
        <s v="va10plpsoa002" u="1"/>
        <s v="DC04PWPCII404" u="1"/>
        <s v="DC04PWPCII400" u="1"/>
        <s v="DC04PWPCII401" u="1"/>
        <s v="DC04PWPCII402" u="1"/>
        <s v="DC04PWPCII403" u="1"/>
        <s v="VA33PLVMON002" u="1"/>
        <s v="VA33PLVTEM021" u="1"/>
        <s v="va33plvtem020" u="1"/>
        <s v="va33plvtem019" u="1"/>
        <s v="dc04plpisk402" u="1"/>
        <s v="dc04plpisk401" u="1"/>
        <s v="va10n10196" u="1"/>
        <s v="va10n10197" u="1"/>
        <s v="va10tuvwbs020" u="1"/>
        <s v="va10tuvwbs022" u="1"/>
        <s v="va10tuvwbs140" u="1"/>
        <s v="vaathmr398" u="1"/>
        <s v="vaathmr400" u="1"/>
        <s v="vaathmr643" u="1"/>
        <s v="va10n10161" u="1"/>
        <s v="dc04tlpslx400" u="1"/>
        <s v="dc04tlpslx401" u="1"/>
        <s v="dc04tlpslx402" u="1"/>
        <s v="dc04tlpslx403" u="1"/>
        <s v="va33tuvihs014" u="1"/>
        <s v="va33tuvihs015" u="1"/>
        <s v="va33tuvwbs017" u="1"/>
        <s v="va33tuvwbs019" u="1"/>
        <s v="VA33TUVWBS004" u="1"/>
        <s v="va33tuvwbs002" u="1"/>
        <s v="va33tuvwbs003" u="1"/>
        <s v="VA33TLPAJX400" u="1"/>
        <s v="VA33TLPDMP401" u="1"/>
        <s v="VA33DLPAEO401" u="1"/>
        <s v="VA33DLPDMP401" u="1"/>
        <s v="va10tuvmqs003" u="1"/>
        <s v="va10tuvmqs004" u="1"/>
        <s v="va33tuvwbs318" u="1"/>
        <s v="va33tuvwbs319" u="1"/>
        <s v="vaathmr638" u="1"/>
        <s v="va10dlpiiq300" u="1"/>
        <s v="VA33TWPWBL400" u="1"/>
        <s v="ALP299" u="1"/>
        <s v="ALP699" u="1"/>
        <s v="ALP250" u="1"/>
        <s v="SDCPIAPPLNX162" u="1"/>
        <s v="SDCPIAPPLNX163" u="1"/>
        <s v="SDCPIDB1018" u="1"/>
        <s v="VA10P10062" u="1"/>
        <s v="VA10P10063" u="1"/>
        <s v="VA10P10111A" u="1"/>
        <s v="VA10P10111B" u="1"/>
        <s v="va10p40180" u="1"/>
        <s v="va10p40181" u="1"/>
        <s v="va10p40182" u="1"/>
        <s v="va10p40183" u="1"/>
        <s v="va10p40184" u="1"/>
        <s v="va10plvacm300" u="1"/>
        <s v="VA10PLVBAS200" u="1"/>
        <s v="VA10PLVEMD300" u="1"/>
        <s v="VA10PLVIHS200" u="1"/>
        <s v="VA10PLVIHS201" u="1"/>
        <s v="VA10PLVIHS514" u="1"/>
        <s v="VA10PLVIHS515" u="1"/>
        <s v="VA10PLVIHS589" u="1"/>
        <s v="VA10PLVIHS590" u="1"/>
        <s v="va10plvkaf314" u="1"/>
        <s v="va10plvkaf315" u="1"/>
        <s v="va10plvkaf316" u="1"/>
        <s v="va10plvkaf317" u="1"/>
        <s v="va10plvkaf318" u="1"/>
        <s v="VA10PLVORC316" u="1"/>
        <s v="VA10PLVORC329" u="1"/>
        <s v="VA10PLVORC330" u="1"/>
        <s v="VA10PLVORC331" u="1"/>
        <s v="VA10PLVPEG310" u="1"/>
        <s v="VA10PLVPEG311" u="1"/>
        <s v="VA10PLVPEG312" u="1"/>
        <s v="VA10PLVPEG320" u="1"/>
        <s v="VA10PLVPEG321" u="1"/>
        <s v="VA10PLVPEG322" u="1"/>
        <s v="VA10PLVPEG324" u="1"/>
        <s v="va10plvpeg331" u="1"/>
        <s v="VA10PLVPEG332" u="1"/>
        <s v="VA10PLVPEG338" u="1"/>
        <s v="VA10PLVPEG340" u="1"/>
        <s v="VA10PLVPEG341" u="1"/>
        <s v="VA10PLVPEG342" u="1"/>
        <s v="VA10PLVPEG343" u="1"/>
        <s v="VA10PLVPEG348" u="1"/>
        <s v="VA10PLVPEG349" u="1"/>
        <s v="VA10PLVPEG374" u="1"/>
        <s v="VA10PLVPEG387" u="1"/>
        <s v="VA10PLVPEG388" u="1"/>
        <s v="VA10PLVPEG390" u="1"/>
        <s v="va10plvpeg401" u="1"/>
        <s v="va10plvpeg402" u="1"/>
        <s v="VA10PLVPEG437" u="1"/>
        <s v="VA10PLVPEG438" u="1"/>
        <s v="VA10PLVPEG439" u="1"/>
        <s v="VA10PLVPEG440" u="1"/>
        <s v="VA10PLVPEG441" u="1"/>
        <s v="va10plvwbs368" u="1"/>
        <s v="va10plvwbs626" u="1"/>
        <s v="va10plvwbs627" u="1"/>
        <s v="va10plvwbs661" u="1"/>
        <s v="va10plvwbs701" u="1"/>
        <s v="va10plvwbs702" u="1"/>
        <s v="va10plvwbs703" u="1"/>
        <s v="va10plvwbs704" u="1"/>
        <s v="va10plvwbs705" u="1"/>
        <s v="VA10PLVWBS753" u="1"/>
        <s v="VA10PLVWBS754" u="1"/>
        <s v="VA10PLVWBS755" u="1"/>
        <s v="VA10PUVDB2003A" u="1"/>
        <s v="VA10PUVDB2003B" u="1"/>
        <s v="VA10PUVDB2018" u="1"/>
        <s v="VA10PUVDB2019" u="1"/>
        <s v="VA10PUVDB2303" u="1"/>
        <s v="VA10PUVDB2304" u="1"/>
        <s v="VA10PUVDB2312" u="1"/>
        <s v="VA10PUVDB2313" u="1"/>
        <s v="VA10PWVBAM336" u="1"/>
        <s v="VA10PWVSQL579" u="1"/>
        <s v="VA10PWVSQL622" u="1"/>
        <s v="VA10PWVSQL623" u="1"/>
        <s v="VA33DWVCTX001" u="1"/>
        <s v="VA33DWVCTX612" u="1"/>
        <s v="VA33DWVCTX613" u="1"/>
        <s v="VA33VPWFC026B" u="1"/>
        <s v="VA33VPWFC036B" u="1"/>
        <s v="VAATHMR193" u="1"/>
        <s v="VAATHMR248" u="1"/>
        <s v="vaathmr587" u="1"/>
        <s v="vaathmr923" u="1"/>
        <s v="VA10PTWFC001A" u="1"/>
        <s v="VA10PTWFC001B" u="1"/>
        <s v="va33dlvpeg328" u="1"/>
        <s v="VA33DWPSAS001" u="1"/>
        <s v="VA33DWPSQL001" u="1"/>
        <s v="VA33DWPSQL002" u="1"/>
        <s v="va33tlvpeg353" u="1"/>
        <s v="va33tlvpeg354" u="1"/>
        <s v="va33tlvpeg356" u="1"/>
        <s v="DRCA47PWVEAA003" u="1"/>
        <s v="DRCA47PWVEAA004" u="1"/>
        <s v="va33plvsmd322" u="1"/>
        <s v="va33plvsmd323" u="1"/>
        <s v="va33plvsmd324" u="1"/>
        <s v="va33plvsmd325" u="1"/>
        <s v="VA33PWVCUP001" u="1"/>
        <s v="VA33PWVCUP002" u="1"/>
        <s v="VA33PWVCUP003" u="1"/>
        <s v="VA33PWVCUP004" u="1"/>
        <s v="VA33PWVCUP005" u="1"/>
        <s v="VA33PWVCUP006" u="1"/>
        <s v="VA33PWVEAA014" u="1"/>
        <s v="VA33PWVEAA015" u="1"/>
        <s v="VA33PWVEPI307" u="1"/>
        <s v="VA33PWVEPI308" u="1"/>
        <s v="VA33PWVEPI309" u="1"/>
        <s v="VA33PWVEPI310" u="1"/>
        <s v="VA33PWVFTP300" u="1"/>
        <s v="dc04plporc001a" u="1"/>
        <s v="dc04plporc001b" u="1"/>
        <s v="mom9plvsmd300" u="1"/>
        <s v="mom9plvsmd301" u="1"/>
        <s v="mom9plvsmd302" u="1"/>
        <s v="mom9plvsmd303" u="1"/>
        <s v="mom9plvsmd309" u="1"/>
        <s v="mom9plvsmd310" u="1"/>
        <s v="mom9plvsmd311" u="1"/>
        <s v="mom9plvsmd312" u="1"/>
        <s v="va10plvatc300" u="1"/>
        <s v="va10plvatc301" u="1"/>
        <s v="va10plvatc302" u="1"/>
        <s v="va10plvatc303" u="1"/>
        <s v="va10plvatc304" u="1"/>
        <s v="va10plvema300" u="1"/>
        <s v="va10plvema301" u="1"/>
        <s v="va10plvezz378" u="1"/>
        <s v="va10plvezz379" u="1"/>
        <s v="va10plvezz380" u="1"/>
        <s v="va10plvezz381" u="1"/>
        <s v="va10plvihs407" u="1"/>
        <s v="va10plvihs408" u="1"/>
        <s v="va10plvihs492" u="1"/>
        <s v="va10plvihs493" u="1"/>
        <s v="va10plviif306" u="1"/>
        <s v="VA10PLVKOL001" u="1"/>
        <s v="VA10PLVKOL002" u="1"/>
        <s v="VA10PLVKOL003" u="1"/>
        <s v="VA10PLVKOL004" u="1"/>
        <s v="va10plvpeg314" u="1"/>
        <s v="va10plvpeg315" u="1"/>
        <s v="va10plvpeg316" u="1"/>
        <s v="va10plvpeg317" u="1"/>
        <s v="VA10PLVPEG339" u="1"/>
        <s v="va10plvpeg375" u="1"/>
        <s v="va10plvpeg376" u="1"/>
        <s v="va10plvpeg377" u="1"/>
        <s v="va10plvpeg403" u="1"/>
        <s v="va10plvpeg404" u="1"/>
        <s v="va10plvpeg405" u="1"/>
        <s v="va10plvpeg406" u="1"/>
        <s v="va10plvpeg407" u="1"/>
        <s v="va10plvpeg408" u="1"/>
        <s v="VA10PLVPEG505" u="1"/>
        <s v="VA10PLVPEG506" u="1"/>
        <s v="VA10PLVPEG507" u="1"/>
        <s v="VA10PLVPEG508" u="1"/>
        <s v="VA10PLVPEG509" u="1"/>
        <s v="VA10PLVPEG510" u="1"/>
        <s v="VA10PLVPEG511" u="1"/>
        <s v="VA10PLVPEG512" u="1"/>
        <s v="VA10PLVRDM300" u="1"/>
        <s v="VA10PLVRDM301" u="1"/>
        <s v="va10plvsoa328" u="1"/>
        <s v="va10plvsoa329" u="1"/>
        <s v="va10plvsoa332" u="1"/>
        <s v="VA10PLVVDS300" u="1"/>
        <s v="VA10PLVVDS301" u="1"/>
        <s v="VA10PLVVDS302" u="1"/>
        <s v="VA10PLVVDS303" u="1"/>
        <s v="VA10PLVZKP300" u="1"/>
        <s v="VA10PLVZKP301" u="1"/>
        <s v="VA10PLVZKP302" u="1"/>
        <s v="VA10PUVWMH001" u="1"/>
        <s v="VA10PUVWMH002" u="1"/>
        <s v="VA10PUVWMH003" u="1"/>
        <s v="VA10PUVWMH004" u="1"/>
        <s v="VA10PWVAPP357" u="1"/>
        <s v="VA10PWVEMA311" u="1"/>
        <s v="VA10PWVEMA312" u="1"/>
        <s v="VA10PWVEMA313" u="1"/>
        <s v="VA10PWVEMA314" u="1"/>
        <s v="VA10PWVEMA315" u="1"/>
        <s v="VA10PWVEMA316" u="1"/>
        <s v="VA10PWVEMA317" u="1"/>
        <s v="VA10PWVEMA318" u="1"/>
        <s v="VA10PWVEXZ302" u="1"/>
        <s v="VA10PWVEXZ303" u="1"/>
        <s v="VA10PWVISS1068" u="1"/>
        <s v="VA10PWVISS1104" u="1"/>
        <s v="VA10PWVISS1169" u="1"/>
        <s v="VA10PWVISS1170" u="1"/>
        <s v="VA10PWVISS1171" u="1"/>
        <s v="VA10PWVISS1179" u="1"/>
        <s v="VA10PWVISS1180" u="1"/>
        <s v="VA10PWVISS1181" u="1"/>
        <s v="VA10PWVISS1182" u="1"/>
        <s v="VA10PWVISS936" u="1"/>
        <s v="VA10PWVISS937" u="1"/>
        <s v="VA10PWVISS938" u="1"/>
        <s v="VA10PWVJRE300" u="1"/>
        <s v="VA10PWVPOC315" u="1"/>
        <s v="VA10PWVPOC316" u="1"/>
        <s v="VA10PWVPRA300" u="1"/>
        <s v="VA10PWVSAW328" u="1"/>
        <s v="VA10PWVSHA305" u="1"/>
        <s v="VA10PWVSHA308" u="1"/>
        <s v="VA10PWVSHA309" u="1"/>
        <s v="VA10PWVSHA310" u="1"/>
        <s v="VA10PWVSHA311" u="1"/>
        <s v="VA10PWVSQL576" u="1"/>
        <s v="VA10PWVSQL595" u="1"/>
        <s v="VA10PWVSQL641" u="1"/>
        <s v="va33plpsoa001" u="1"/>
        <s v="va33plpsoa002" u="1"/>
        <s v="VA33PLVTEM300" u="1"/>
        <s v="VA33PLVTEM301" u="1"/>
        <s v="VA33PLVTEM302" u="1"/>
        <s v="VA33PWVIIF300" u="1"/>
        <s v="VA33PWVIIF302" u="1"/>
        <s v="VA33PWVIIF303" u="1"/>
        <s v="VA33PWVIIF304" u="1"/>
        <s v="VA33VPWFC035B" u="1"/>
        <s v="vaathmr399" u="1"/>
        <s v="vaathmr405" u="1"/>
        <s v="VAATHMR895" u="1"/>
        <s v="va10p10127" u="1"/>
        <s v="va10p10128" u="1"/>
        <s v="va10p10129" u="1"/>
        <s v="va10p10130" u="1"/>
        <s v="va10p10231" u="1"/>
        <s v="va10p10232" u="1"/>
        <s v="va10p10233" u="1"/>
        <s v="va10p10234" u="1"/>
        <s v="va10p10235" u="1"/>
        <s v="va10p10236" u="1"/>
        <s v="va10p10237" u="1"/>
        <s v="va10p10238" u="1"/>
        <s v="va10p10248" u="1"/>
        <s v="va10p10249" u="1"/>
        <s v="va10p10250" u="1"/>
        <s v="VA10P51586" u="1"/>
        <s v="va10plvihs501" u="1"/>
        <s v="va10plvihs502" u="1"/>
        <s v="VA10PLVMDB362" u="1"/>
        <s v="VA10PLVMDB363" u="1"/>
        <s v="VA10PLVMDB364" u="1"/>
        <s v="va10plvmdb425" u="1"/>
        <s v="va10plvmdb426" u="1"/>
        <s v="va10plvmdb427" u="1"/>
        <s v="va10plvwbs604" u="1"/>
        <s v="va10plvwbs605" u="1"/>
        <s v="va10puvcbi300" u="1"/>
        <s v="va10puvcbi301" u="1"/>
        <s v="va10puvorc004" u="1"/>
        <s v="va10puvorc005" u="1"/>
        <s v="va10puvwbs007" u="1"/>
        <s v="va10puvwbs009" u="1"/>
        <s v="va10puvwbs010" u="1"/>
        <s v="va10puvwbs011" u="1"/>
        <s v="va10puvwbs012" u="1"/>
        <s v="va10puvwbs016" u="1"/>
        <s v="va10puvwbs017" u="1"/>
        <s v="va10puvwbs018" u="1"/>
        <s v="va10puvwbs019" u="1"/>
        <s v="va10puvwbs020" u="1"/>
        <s v="va10puvwbs021" u="1"/>
        <s v="va10puvwbs022" u="1"/>
        <s v="va10puvwbs026" u="1"/>
        <s v="va10puvwbs027" u="1"/>
        <s v="va10puvwbs033a" u="1"/>
        <s v="va10puvwbs033b" u="1"/>
        <s v="va10puvwbs037" u="1"/>
        <s v="VA10PUVWBS123" u="1"/>
        <s v="VA10PUVWBS124" u="1"/>
        <s v="va10puvwbs321" u="1"/>
        <s v="va10puvwbs322" u="1"/>
        <s v="va10puvwbs323" u="1"/>
        <s v="VA10PWVISS1109" u="1"/>
        <s v="VA33PUVWBS335" u="1"/>
        <s v="VA33PUVWBS336" u="1"/>
        <s v="VA33PUVWBS337" u="1"/>
        <s v="VA33PUVWBS338" u="1"/>
        <s v="VA10P10043" u="1"/>
        <s v="VA10P10044" u="1"/>
        <s v="VA10P10045" u="1"/>
        <s v="va10p10221" u="1"/>
        <s v="va10p10222" u="1"/>
        <s v="va10plvbas305" u="1"/>
        <s v="VA10PLVEEN302" u="1"/>
        <s v="va10plvezz406" u="1"/>
        <s v="va10plvezz407" u="1"/>
        <s v="VA10PLVIHS572" u="1"/>
        <s v="VA10PLVIHS573" u="1"/>
        <s v="va10plvjre319" u="1"/>
        <s v="va10plvjre323" u="1"/>
        <s v="va10plvjre324" u="1"/>
        <s v="va10plvjre325" u="1"/>
        <s v="va10plvjre367" u="1"/>
        <s v="va10plvjre368" u="1"/>
        <s v="VA10PLVJRE393" u="1"/>
        <s v="va10plvmdb334" u="1"/>
        <s v="va10plvmdb335" u="1"/>
        <s v="va10plvmdb336" u="1"/>
        <s v="va10plvorc309" u="1"/>
        <s v="va10plvorc320" u="1"/>
        <s v="VA10PUVWBS028" u="1"/>
        <s v="VA10PUVWBS029" u="1"/>
        <s v="va10puvwbs030" u="1"/>
        <s v="VA10PUVWBS319" u="1"/>
        <s v="VA10PUVWBS320" u="1"/>
        <s v="VA10PWVESB300" u="1"/>
        <s v="VA10PWVESB301" u="1"/>
        <s v="VA10PWVISS1284" u="1"/>
        <s v="VA10PWVISS1285" u="1"/>
        <s v="VA10PWVSAW314" u="1"/>
        <s v="VA10PWVSAW315" u="1"/>
        <s v="VA10PWVSAW316" u="1"/>
        <s v="VA10PWVSIS313" u="1"/>
        <s v="VA10VPWFC011A" u="1"/>
        <s v="va33tuvmqm001" u="1"/>
        <s v="va33tuvmqm002" u="1"/>
        <s v="va33tuvmqm004" u="1"/>
        <s v="VA33VPWFC011B" u="1"/>
        <s v="vaathmr1050" u="1"/>
        <s v="vaathmr1051" u="1"/>
        <s v="vaathmr1052" u="1"/>
        <s v="vaathmr1056" u="1"/>
        <s v="VAATHMR1057" u="1"/>
        <s v="VAATHMR1058" u="1"/>
        <s v="vaathmr229" u="1"/>
        <s v="vaathmr575" u="1"/>
        <s v="va10plpkaf400" u="1"/>
        <s v="va10plpkaf401" u="1"/>
        <s v="va10plpkaf402" u="1"/>
        <s v="va10plpkaf403" u="1"/>
        <s v="va10plpkaf404" u="1"/>
        <s v="va10plvapp309" u="1"/>
        <s v="va10plvecs300" u="1"/>
        <s v="va10plvecs301" u="1"/>
        <s v="va10plvecs302" u="1"/>
        <s v="va10plvetm301" u="1"/>
        <s v="va10plvetm302" u="1"/>
        <s v="va10plvetm303" u="1"/>
        <s v="VA10PLVEXC003" u="1"/>
        <s v="VA10PLVEXC004" u="1"/>
        <s v="va10plvexc300" u="1"/>
        <s v="va10plvexc301" u="1"/>
        <s v="VA10PLVEXC304" u="1"/>
        <s v="VA10PLVEXC305" u="1"/>
        <s v="VA10PLVEZZ408" u="1"/>
        <s v="VA10PLVIHS374" u="1"/>
        <s v="va10plvihs375" u="1"/>
        <s v="va10plvihs388" u="1"/>
        <s v="va10plvihs389" u="1"/>
        <s v="va10plvihs571" u="1"/>
        <s v="va10plvkaf300" u="1"/>
        <s v="va10plvkaf301" u="1"/>
        <s v="va10plvkaf302" u="1"/>
        <s v="va10plvkaf303" u="1"/>
        <s v="va10plvkaf304" u="1"/>
        <s v="va10plvkaf305" u="1"/>
        <s v="va10plvkaf306" u="1"/>
        <s v="va10plvkaf307" u="1"/>
        <s v="va10plvkaf308" u="1"/>
        <s v="va10plvkaf309" u="1"/>
        <s v="va10plvkaf310" u="1"/>
        <s v="va10plvkaf311" u="1"/>
        <s v="va10plvkaf312" u="1"/>
        <s v="va10plvkaf313" u="1"/>
        <s v="VA10PLVOWC302" u="1"/>
        <s v="VA10PLVOWC307" u="1"/>
        <s v="VA10PLVOWC308" u="1"/>
        <s v="VA10PLVOWC309" u="1"/>
        <s v="VA10PLVOWC310" u="1"/>
        <s v="VA10PLVOWC311" u="1"/>
        <s v="VA10PLVOWC312" u="1"/>
        <s v="VA10PLVOWC313" u="1"/>
        <s v="va10plvowc314" u="1"/>
        <s v="va10plvowc315" u="1"/>
        <s v="va10plvowc316" u="1"/>
        <s v="va10plvowc317" u="1"/>
        <s v="va10plvowc318" u="1"/>
        <s v="va10plvowc319" u="1"/>
        <s v="va10plvowc320" u="1"/>
        <s v="va10plvsec327" u="1"/>
        <s v="va10plvsec328" u="1"/>
        <s v="va10plvwbs415" u="1"/>
        <s v="va10plvwbs416" u="1"/>
        <s v="va10plvwbs483" u="1"/>
        <s v="va10plvwbs484" u="1"/>
        <s v="va10plvwbs578" u="1"/>
        <s v="va10plvwbs673" u="1"/>
        <s v="VA10PLVWBS708" u="1"/>
        <s v="VA10PWVCTX1432" u="1"/>
        <s v="VA10PWVCTX1433" u="1"/>
        <s v="VA10PWVCTX1434" u="1"/>
        <s v="VA10PWVCTX1435" u="1"/>
        <s v="VA10PWVEPI300" u="1"/>
        <s v="VA10PWVEPI301" u="1"/>
        <s v="VA10PWVEPI302" u="1"/>
        <s v="VA10PWVEPI303" u="1"/>
        <s v="VA10PWVEPI304" u="1"/>
        <s v="VA10PWVEPI305" u="1"/>
        <s v="VA10PWVEPI306" u="1"/>
        <s v="VA10PWVEPI307" u="1"/>
        <s v="VA10PWVEPI308" u="1"/>
        <s v="VA10PWVEPI309" u="1"/>
        <s v="VA10PWVEPI310" u="1"/>
        <s v="VA10PWVEPI311" u="1"/>
        <s v="VA10PWVEPI312" u="1"/>
        <s v="VA10PWVEPI313" u="1"/>
        <s v="VA10PWVEPI314" u="1"/>
        <s v="VA10PWVEPI315" u="1"/>
        <s v="VA10PWVEPI316" u="1"/>
        <s v="VA10PWVEPI317" u="1"/>
        <s v="VA10PWVEPI319" u="1"/>
        <s v="VA10PWVEPI320" u="1"/>
        <s v="VA10PWVEPI321" u="1"/>
        <s v="VA10PWVEPI322" u="1"/>
        <s v="VA10PWVEPI324" u="1"/>
        <s v="VA10PWVEPI325" u="1"/>
        <s v="VA10PWVEPI326" u="1"/>
        <s v="VA10PWVEPI327" u="1"/>
        <s v="VA10PWVEPI328" u="1"/>
        <s v="VA10PWVEPI329" u="1"/>
        <s v="VA10PWVEPI330" u="1"/>
        <s v="VA10PWVEPI331" u="1"/>
        <s v="VA10PWVEPI332" u="1"/>
        <s v="VA10PWVEPI333" u="1"/>
        <s v="VA10PWVISS001" u="1"/>
        <s v="VA10PWVISS002" u="1"/>
        <s v="VA10PWVISS1283" u="1"/>
        <s v="VA10PWVISS912" u="1"/>
        <s v="VA10PWVSQL515" u="1"/>
        <s v="VA10PWVSQL596" u="1"/>
        <s v="VA10PWVSQL608" u="1"/>
        <s v="VA10VPWFC013A" u="1"/>
        <s v="VA10VPWFC014A" u="1"/>
        <s v="CA47PLVEDH001" u="1"/>
        <s v="CA47PLVEDH003" u="1"/>
        <s v="CA47PLVEDH004" u="1"/>
        <s v="CA47PLVEDW301" u="1"/>
        <s v="CA47PLVICE300" u="1"/>
        <s v="CA47PLVICE301" u="1"/>
        <s v="ca47plvifm300" u="1"/>
        <s v="ca47plvifm301" u="1"/>
        <s v="CA47PLVIHS002" u="1"/>
        <s v="CA47PLVIHS003" u="1"/>
        <s v="CA47PLVIHS004" u="1"/>
        <s v="CA47PPWFC001A" u="1"/>
        <s v="CA47PPWFC001B" u="1"/>
        <s v="CA47PPWFC004A" u="1"/>
        <s v="CA47PPWFC004B" u="1"/>
        <s v="CA47PPWFC005A" u="1"/>
        <s v="CA47PPWFC005B" u="1"/>
        <s v="CA47PPWFC008A" u="1"/>
        <s v="CA47PPWFC008B" u="1"/>
        <s v="CA47PPWFC010A" u="1"/>
        <s v="CA47PPWFC010B" u="1"/>
        <s v="CA47PPWFC013A" u="1"/>
        <s v="CA47PPWFC013B" u="1"/>
        <s v="CA47PPWFC016A" u="1"/>
        <s v="CA47PPWFC016B" u="1"/>
        <s v="CA47PVWFC008A" u="1"/>
        <s v="CA47PVWFC008B" u="1"/>
        <s v="CA47PVWFC018A" u="1"/>
        <s v="CA47PVWFC018B" u="1"/>
        <s v="CA47PVWFC019A" u="1"/>
        <s v="CA47PVWFC019B" u="1"/>
        <s v="CA47PVWFC020A" u="1"/>
        <s v="CA47PWPBAS400" u="1"/>
        <s v="CA47PWPSQL012A" u="1"/>
        <s v="CA47PWPSQL012B" u="1"/>
        <s v="CA47PWPSQL014A" u="1"/>
        <s v="CA47PWPSQL014B" u="1"/>
        <s v="CA47PWPSQL015" u="1"/>
        <s v="CA47PWPSQL017" u="1"/>
        <s v="CA47PWPSQL019A" u="1"/>
        <s v="CA47PWPSQL019B" u="1"/>
        <s v="CA47PWPSQL300A" u="1"/>
        <s v="CA47PWPSQL300B" u="1"/>
        <s v="CA47PWPSQL301A" u="1"/>
        <s v="CA47PWPSQL301B" u="1"/>
        <s v="CA47PWPSQL303A" u="1"/>
        <s v="CA47PWPSQL303B" u="1"/>
        <s v="CA47PWPSQL304A" u="1"/>
        <s v="CA47PWPSQL304B" u="1"/>
        <s v="CA47PWPSQL305A" u="1"/>
        <s v="CA47PWPSQL305B" u="1"/>
        <s v="CA47PWPSQL306A" u="1"/>
        <s v="CA47PWPSQL306B" u="1"/>
        <s v="CA47PWPSQL400" u="1"/>
        <s v="CA47PWVAPP302" u="1"/>
        <s v="CA47PWVAPP314" u="1"/>
        <s v="CA47PWVAPP325" u="1"/>
        <s v="CA47PWVAPP326" u="1"/>
        <s v="CA47PWVAPP327" u="1"/>
        <s v="CA47PWVAPP328" u="1"/>
        <s v="CA47PWVAPP329" u="1"/>
        <s v="CA47PWVAPP330" u="1"/>
        <s v="CA47PWVAPP331" u="1"/>
        <s v="CA47PWVAPP332" u="1"/>
        <s v="CA47PWVAPP333" u="1"/>
        <s v="CA47PWVAPP334" u="1"/>
        <s v="CA47PWVCCF301" u="1"/>
        <s v="CA47PWVCCF309" u="1"/>
        <s v="CA47PWVCCF310" u="1"/>
        <s v="CA47PWVCCF311" u="1"/>
        <s v="CA47PWVCCF312" u="1"/>
        <s v="CA47PWVCCF313" u="1"/>
        <s v="CA47PWVCCF314" u="1"/>
        <s v="CA47PWVCCF315" u="1"/>
        <s v="CA47PWVCGN001" u="1"/>
        <s v="CA47PWVCGN002" u="1"/>
        <s v="CA47PWVCGN003" u="1"/>
        <s v="CA47PWVCGN004" u="1"/>
        <s v="CA47PWVCGN005" u="1"/>
        <s v="CA47PWVCGN300" u="1"/>
        <s v="CA47PWVCGN301" u="1"/>
        <s v="CA47PWVCSS001" u="1"/>
        <s v="CA47PWVCSS002" u="1"/>
        <s v="CA47PWVCSS300" u="1"/>
        <s v="CA47PWVCSS301" u="1"/>
        <s v="CA47PWVCSS302" u="1"/>
        <s v="CA47PWVCSS303" u="1"/>
        <s v="CA47PWVCTX016" u="1"/>
        <s v="CA47PWVCTX302" u="1"/>
        <s v="CA47PWVCTX303" u="1"/>
        <s v="CA47PWVCTX321" u="1"/>
        <s v="CA47PWVCTX322" u="1"/>
        <s v="CA47PWVCTX323" u="1"/>
        <s v="CA47PWVCTX368" u="1"/>
        <s v="CA47PWVCTX369" u="1"/>
        <s v="CA47PWVCTX370" u="1"/>
        <s v="ca47pwvcup001" u="1"/>
        <s v="CA47PWVCUP002" u="1"/>
        <s v="CA47PWVCUP003" u="1"/>
        <s v="CA47PWVCUP006" u="1"/>
        <s v="CA47PWVCUP007" u="1"/>
        <s v="CA47PWVCUP010" u="1"/>
        <s v="CA47PWVCUP011" u="1"/>
        <s v="ca47pwvcup016" u="1"/>
        <s v="ca47pwvcup017" u="1"/>
        <s v="CA47PWVCUP018" u="1"/>
        <s v="CA47PWVCUP019" u="1"/>
        <s v="CA47PWVCUP020" u="1"/>
        <s v="CA47PWVCUP021" u="1"/>
        <s v="CA47PWVCUP300" u="1"/>
        <s v="CA47PWVCUP303" u="1"/>
        <s v="CA47PWVCUP304" u="1"/>
        <s v="CA47PWVCUP305" u="1"/>
        <s v="CA47PWVCUP306" u="1"/>
        <s v="CA47PWVCUP307" u="1"/>
        <s v="CA47PWVECM301" u="1"/>
        <s v="CA47PWVECM302" u="1"/>
        <s v="CA47PWVECM303" u="1"/>
        <s v="CA47PWVECM304" u="1"/>
        <s v="ca47pwvedh300" u="1"/>
        <s v="ca47pwvedh301" u="1"/>
        <s v="CA47PWVGSF001" u="1"/>
        <s v="CA47PWVGSF002" u="1"/>
        <s v="CA47PWVGSF003" u="1"/>
        <s v="CA47PWVGSF004" u="1"/>
        <s v="CA47PWVGSS300" u="1"/>
        <s v="CA47PWVGSS301" u="1"/>
        <s v="CA47PWVGSS302" u="1"/>
        <s v="CA47PWVGSS303" u="1"/>
        <s v="CA47PWVHCC302" u="1"/>
        <s v="CA47PWVISS030" u="1"/>
        <s v="CA47PWVISS031" u="1"/>
        <s v="ca47pwviss332" u="1"/>
        <s v="CA47PWVISS333" u="1"/>
        <s v="CA47PWVISS334" u="1"/>
        <s v="CA47PWVISS343" u="1"/>
        <s v="CA47PWVISS344" u="1"/>
        <s v="CA47PWVISS345" u="1"/>
        <s v="CA47PWVISS348" u="1"/>
        <s v="CA47PWVISS357" u="1"/>
        <s v="CA47PWVISS358" u="1"/>
        <s v="CA47PWVISS359" u="1"/>
        <s v="CA47PWVISS372" u="1"/>
        <s v="CA47PWVISS373" u="1"/>
        <s v="CA47PWVISS374" u="1"/>
        <s v="CA47PWVISS381" u="1"/>
        <s v="CA47PWVISS382" u="1"/>
        <s v="CA47PWVISS385" u="1"/>
        <s v="CA47PWVISS386" u="1"/>
        <s v="CA47PWVISS389" u="1"/>
        <s v="CA47PWVISS390" u="1"/>
        <s v="CA47PWVISS395" u="1"/>
        <s v="CA47PWVNGA300" u="1"/>
        <s v="CA47PWVNGA301" u="1"/>
        <s v="CA47PWVNGA302" u="1"/>
        <s v="CA47PWVNGA303" u="1"/>
        <s v="CA47PWVNGA305" u="1"/>
        <s v="CA47PWVNGA306" u="1"/>
        <s v="CA47PWVNGE300" u="1"/>
        <s v="CA47PWVNGE301" u="1"/>
        <s v="CA47PWVNGE302" u="1"/>
        <s v="CA47PWVNGE303" u="1"/>
        <s v="CA47PWVNGE304" u="1"/>
        <s v="CA47PWVNGE305" u="1"/>
        <s v="CA47PWVNGE306" u="1"/>
        <s v="CA47PWVNGE307" u="1"/>
        <s v="CA47PWVNGE308" u="1"/>
        <s v="CA47PWVNGW300" u="1"/>
        <s v="CA47PWVNGW301" u="1"/>
        <s v="CA47PWVNGW302" u="1"/>
        <s v="CA47PWVNGW303" u="1"/>
        <s v="CA47PWVNGW304" u="1"/>
        <s v="CA47PWVNGW305" u="1"/>
        <s v="CA47PWVNGW306" u="1"/>
        <s v="CA47PWVNGW308" u="1"/>
        <s v="CA47PWVNGW309" u="1"/>
        <s v="CA47PWVNGW310" u="1"/>
        <s v="CA47PWVPRN300" u="1"/>
        <s v="CA47PWVPRN301" u="1"/>
        <s v="CA47PWVSOA300" u="1"/>
        <s v="CA47PWVSOA301" u="1"/>
        <s v="CA47PWVSQL010" u="1"/>
        <s v="CA47PWVSQL017" u="1"/>
        <s v="CA47PWVSQL300" u="1"/>
        <s v="ca47pwvsql304" u="1"/>
        <s v="CA47PWVSQL308" u="1"/>
        <s v="CA47PWVSQL316" u="1"/>
        <s v="CA47PWVSQL317" u="1"/>
        <s v="CA47PWVSQL318" u="1"/>
        <s v="CA47PWVSQL319" u="1"/>
        <s v="CA47PWVSQL320" u="1"/>
        <s v="CA47PWVSQL321" u="1"/>
        <s v="CA47PWVSQL325" u="1"/>
        <s v="CA47PWVSQL326" u="1"/>
        <s v="CA47PWVSQL329" u="1"/>
        <s v="CA47PWVSQL331" u="1"/>
        <s v="CA47PWVSQL334" u="1"/>
        <s v="CA47PWVSQL335" u="1"/>
        <s v="CA47PWVSQL336" u="1"/>
        <s v="CA47PWVSQL339" u="1"/>
        <s v="CA47PWVSQL340" u="1"/>
        <s v="CA47PWVSQL347" u="1"/>
        <s v="CA47PWVWBS001" u="1"/>
        <s v="CA47PWVWBS002" u="1"/>
        <s v="CA47PWVWBS003" u="1"/>
        <s v="CA47PWVWBS004" u="1"/>
        <s v="CA47PWVWBS300" u="1"/>
        <s v="CA47PWVWBS301" u="1"/>
        <s v="CA47PWVWBS302" u="1"/>
        <s v="CA47PWVWBS303" u="1"/>
        <s v="CA47PWVWBS304" u="1"/>
        <s v="CA47PWVWBS305" u="1"/>
        <s v="CA47PWVWBS309" u="1"/>
        <s v="DBTDLV51" u="1"/>
        <s v="FTCLTV01" u="1"/>
        <s v="TDLMSTV51" u="1"/>
        <s v="TDLWFEV51" u="1"/>
        <s v="va10puvfns001a" u="1"/>
        <s v="va10puvfns001b" u="1"/>
        <s v="va10puvfns00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APP341" u="1"/>
        <s v="VA10PWVAPP342" u="1"/>
        <s v="VA10PWVFNO302" u="1"/>
        <s v="VA10PWVFNO303"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WVSAW312" u="1"/>
        <s v="VA10PWVSAW313" u="1"/>
        <s v="VA10PWVSAW322" u="1"/>
        <s v="VA10PWVSAW323" u="1"/>
        <s v="VA10PWVSAW324" u="1"/>
        <s v="VA10PWVSAW325" u="1"/>
        <s v="VA10PWVSAW326" u="1"/>
        <s v="VA10PWVSAW327" u="1"/>
        <s v="VA33PWVSAW306" u="1"/>
        <s v="vaathmr463" u="1"/>
        <s v="vaathmr464" u="1"/>
        <s v="vaathmr466" u="1"/>
        <s v="CA47DWVNGW305" u="1"/>
        <s v="CA47DWVNGW306" u="1"/>
        <s v="CA47DWVNGW307" u="1"/>
        <s v="CA47DWVNGW310" u="1"/>
        <s v="CA47PLVCDO001" u="1"/>
        <s v="CA47PLVCDO002" u="1"/>
        <s v="CA47PLVCDO003" u="1"/>
        <s v="CA47PLVCDO004" u="1"/>
        <s v="CA47PLVCDO005" u="1"/>
        <s v="CA47PLVCDO006" u="1"/>
        <s v="CA47PLVCDO007" u="1"/>
        <s v="CA47PLVCDO008" u="1"/>
        <s v="CA47PLVCDO009" u="1"/>
        <s v="CA47PLVCDO010" u="1"/>
        <s v="CA47PLVCDO011" u="1"/>
        <s v="CA47PLVCDO012" u="1"/>
        <s v="CA47PLVCDO014" u="1"/>
        <s v="CA47PLVCDO015" u="1"/>
        <s v="CA47PLVCDO016" u="1"/>
        <s v="CA47PLVCDO017" u="1"/>
        <s v="CA47PLVCDO018" u="1"/>
        <s v="CA47PLVCDO022" u="1"/>
        <s v="ca47plvcso300" u="1"/>
        <s v="ca47plvcso301" u="1"/>
        <s v="ca47plvcso302" u="1"/>
        <s v="ca47plvcso303" u="1"/>
        <s v="ca47plvcso304" u="1"/>
        <s v="CA47PLVCSO305" u="1"/>
        <s v="CA47PPWFC003A" u="1"/>
        <s v="CA47PPWFC003B" u="1"/>
        <s v="CA47PPWFC009A" u="1"/>
        <s v="CA47PPWFC009B" u="1"/>
        <s v="CA47PVWFC001A" u="1"/>
        <s v="CA47PVWFC001B" u="1"/>
        <s v="CA47PVWFC004A" u="1"/>
        <s v="CA47PVWFC004B" u="1"/>
        <s v="CA47PWPSQL013A" u="1"/>
        <s v="CA47PWPSQL013B" u="1"/>
        <s v="CA47PWPSQL026A" u="1"/>
        <s v="CA47PWPSQL026B" u="1"/>
        <s v="CA47PWVADP300" u="1"/>
        <s v="CA47PWVAZZ003" u="1"/>
        <s v="CA47PWVAZZ004" u="1"/>
        <s v="ca47pwvbas300" u="1"/>
        <s v="ca47pwvbsm300" u="1"/>
        <s v="CA47PWVCDO300" u="1"/>
        <s v="CA47PWVCDO302" u="1"/>
        <s v="CA47PWVCDO303" u="1"/>
        <s v="CA47PWVCDO306" u="1"/>
        <s v="CA47PWVCGN006" u="1"/>
        <s v="CA47PWVCGN007" u="1"/>
        <s v="CA47PWVCTX347" u="1"/>
        <s v="CA47PWVEAA003" u="1"/>
        <s v="CA47PWVEAA004" u="1"/>
        <s v="CA47PWVEAA005" u="1"/>
        <s v="CA47PWVEAA006" u="1"/>
        <s v="CA47PWVHCC300" u="1"/>
        <s v="CA47PWVHCC301" u="1"/>
        <s v="CA47PWVISS037" u="1"/>
        <s v="CA47PWVISS038" u="1"/>
        <s v="CA47PWVISS300" u="1"/>
        <s v="CA47PWVISS301" u="1"/>
        <s v="CA47PWVISS302" u="1"/>
        <s v="CA47PWVISS329" u="1"/>
        <s v="CA47PWVISS330" u="1"/>
        <s v="CA47PWVISS331" u="1"/>
        <s v="CA47PWVISS340" u="1"/>
        <s v="CA47PWVISS341" u="1"/>
        <s v="CA47PWVISS342" u="1"/>
        <s v="CA47PWVISS347" u="1"/>
        <s v="CA47PWVISS354" u="1"/>
        <s v="CA47PWVISS355" u="1"/>
        <s v="CA47PWVISS356" u="1"/>
        <s v="ca47pwviss376" u="1"/>
        <s v="CA47PWVISS383" u="1"/>
        <s v="CA47PWVISS387" u="1"/>
        <s v="CA47PWVISS388" u="1"/>
        <s v="CA47PWVISS392" u="1"/>
        <s v="CA47PWVISS393" u="1"/>
        <s v="CA47PWVQAM300" u="1"/>
        <s v="CA47PWVSQL322" u="1"/>
        <s v="CA47PWVSQL323" u="1"/>
        <s v="CA47PWVSQL324" u="1"/>
        <s v="CA47PWVSQL327" u="1"/>
        <s v="CA47PWVSQL328" u="1"/>
        <s v="CA47PWVSQL341" u="1"/>
        <s v="CA47PWVWBS005" u="1"/>
        <s v="CA47PWVWBS006" u="1"/>
        <s v="CA47PWVWBS007" u="1"/>
        <s v="CA47PWVWBS008" u="1"/>
        <s v="CA47TLVIFM300" u="1"/>
        <s v="CA47TLVIFM301" u="1"/>
        <s v="CA47TLVIFM302" u="1"/>
        <s v="CA47TLVIFM303" u="1"/>
        <s v="CA47TWVNGA313" u="1"/>
        <s v="CA47TWVNGA314" u="1"/>
        <s v="CA47TWVNGA317" u="1"/>
        <s v="CA47TWVNGE324" u="1"/>
        <s v="CA47TWVNGE325" u="1"/>
        <s v="CA47TWVNGE326" u="1"/>
        <s v="CA47TWVNGE329" u="1"/>
        <s v="va10p40033" u="1"/>
        <s v="va10p40245" u="1"/>
        <s v="va10p40246" u="1"/>
        <s v="va10plvaia300" u="1"/>
        <s v="va10plvaia301" u="1"/>
        <s v="va10plvaia302" u="1"/>
        <s v="va10plvaia303" u="1"/>
        <s v="va10plvaia304" u="1"/>
        <s v="va10plvaia305" u="1"/>
        <s v="va10plvaia306" u="1"/>
        <s v="va10plvaia307" u="1"/>
        <s v="va10plvaia308" u="1"/>
        <s v="va10plvans301" u="1"/>
        <s v="va10plvans302" u="1"/>
        <s v="va10plvans303" u="1"/>
        <s v="va10plvecs303" u="1"/>
        <s v="va10plvecs304" u="1"/>
        <s v="va10plvezz329" u="1"/>
        <s v="va10plvezz330" u="1"/>
        <s v="va10plvezz331" u="1"/>
        <s v="VA10PLVIHS331" u="1"/>
        <s v="VA10PLVIHS332" u="1"/>
        <s v="VA10PLVIHS333" u="1"/>
        <s v="va10plvihs559" u="1"/>
        <s v="va10plvihs560" u="1"/>
        <s v="va10plvihs561" u="1"/>
        <s v="va10plvihs562" u="1"/>
        <s v="va10plvihs563" u="1"/>
        <s v="va10plvjre326" u="1"/>
        <s v="va10plvjre327" u="1"/>
        <s v="va10plvjre351" u="1"/>
        <s v="va10plvjre352" u="1"/>
        <s v="va10plvjre353" u="1"/>
        <s v="va10plvjre354" u="1"/>
        <s v="va10plvjre355" u="1"/>
        <s v="VA10PLVOWC300" u="1"/>
        <s v="VA10PLVOWC301" u="1"/>
        <s v="VA10PLVOWC303" u="1"/>
        <s v="VA10PLVOWC304" u="1"/>
        <s v="VA10PLVOWC305" u="1"/>
        <s v="VA10PLVOWC306" u="1"/>
        <s v="VA10PLVTRR300" u="1"/>
        <s v="va10plvtrr301" u="1"/>
        <s v="VA10PWVSQL506" u="1"/>
        <s v="VA10PWVXPR300" u="1"/>
        <s v="VA10PPVFNS001" u="1"/>
        <s v="VA10PPVFNS002" u="1"/>
        <s v="VA10PPVFNS003" u="1"/>
        <s v="CA47DLVIFM300" u="1"/>
        <s v="CA47DLVIFM301" u="1"/>
        <s v="CA47DWVIDR300" u="1"/>
        <s v="CA47DWVIDR301" u="1"/>
        <s v="CA47DWVIDR302" u="1"/>
        <s v="CA47DWVIDR303" u="1"/>
        <s v="CA47DWVIDR304" u="1"/>
        <s v="CA47DWVIDR305" u="1"/>
        <s v="CA47DWVISS339" u="1"/>
        <s v="CA47DWVSQL314" u="1"/>
        <s v="CA47DWVSQL321" u="1"/>
        <s v="CA47DWVSQL325" u="1"/>
        <s v="CA47DWVSQL335" u="1"/>
        <s v="CA47DWVSQL336" u="1"/>
        <s v="CA47PLVCDO019" u="1"/>
        <s v="CA47PLVCDO020" u="1"/>
        <s v="CA47PLVCDO021" u="1"/>
        <s v="CA47PPWFC012A" u="1"/>
        <s v="CA47PPWFC012B" u="1"/>
        <s v="CA47PVWFC002A" u="1"/>
        <s v="CA47PVWFC002B" u="1"/>
        <s v="CA47PWPSQL006A" u="1"/>
        <s v="CA47PWPSQL006B" u="1"/>
        <s v="CA47PWPSQL300" u="1"/>
        <s v="CA47PWVCDO003" u="1"/>
        <s v="CA47PWVCUP012" u="1"/>
        <s v="CA47PWVCUP013" u="1"/>
        <s v="ca47pwvcup014" u="1"/>
        <s v="ca47pwvcup015" u="1"/>
        <s v="CA47PWVCUP301" u="1"/>
        <s v="CA47PWVCUP302" u="1"/>
        <s v="CA47PWVISS360" u="1"/>
        <s v="CA47PWVISS391" u="1"/>
        <s v="CA47PWVISS396" u="1"/>
        <s v="CA47TWPSQL400" u="1"/>
        <s v="CA47TWVADP300" u="1"/>
        <s v="CA47TWVBAS302" u="1"/>
        <s v="CA47TWVCUP303" u="1"/>
        <s v="CA47TWVCUP304" u="1"/>
        <s v="CA47TWVISS305" u="1"/>
        <s v="CA47TWVISS306" u="1"/>
        <s v="CA47TWVISS307" u="1"/>
        <s v="CA47TWVSQL014" u="1"/>
        <s v="CA47TWVSQL304" u="1"/>
        <s v="CA47TWVSQL305" u="1"/>
        <s v="CA47TWVSQL312" u="1"/>
        <s v="CA47TWVSQL318" u="1"/>
        <s v="CA47TWVSQL323" u="1"/>
        <s v="CA47TWVSQL324" u="1"/>
        <s v="CA47TWVSQL325" u="1"/>
        <s v="CA47TWVSQL326" u="1"/>
        <s v="CA47TWVSQL327" u="1"/>
        <s v="CA47TWVSQL331" u="1"/>
        <s v="CA47TWVSQL332" u="1"/>
        <s v="CA47TWVSQL349" u="1"/>
        <s v="CA47TWVSQL353" u="1"/>
        <s v="CA47TWVSQL355" u="1"/>
        <s v="CA47TWVSQL356" u="1"/>
        <s v="CA47TWVSQL357" u="1"/>
        <s v="CA47TWVSQL358" u="1"/>
        <s v="CA47TWVSQL359" u="1"/>
        <s v="CA47TWVSQL360" u="1"/>
        <s v="CA47TWVSQL361" u="1"/>
        <s v="CA47TWVSQL362" u="1"/>
        <s v="VA10PUVFPM001" u="1"/>
        <s v="VA10PUVFPM002" u="1"/>
        <s v="VA10PWVPPS300" u="1"/>
        <s v="VAATHMR018" u="1"/>
        <s v="VAATHMR019" u="1"/>
        <s v="VAATHMR740" u="1"/>
        <s v="VAATHMR741" u="1"/>
        <s v="VAATHMR742" u="1"/>
        <s v="VAATHMR743" u="1"/>
        <s v="VAATHMR744" u="1"/>
        <s v="VAATHMR745" u="1"/>
        <s v="VAATHMR746" u="1"/>
        <s v="VA22PLVFCT302" u="1"/>
        <s v="VA22PLVFCT303" u="1"/>
        <s v="HCIAPPDEV06" u="1"/>
        <s v="HCIAPPDEV07" u="1"/>
        <s v="VA10DLVPEG305" u="1"/>
        <s v="VA10DLVPEG306" u="1"/>
        <s v="VA10DLVPEG307" u="1"/>
        <s v="VA10DLVPEG308" u="1"/>
        <s v="VA10DWVELK300" u="1"/>
        <s v="va10n10131" u="1"/>
        <s v="va10n10132" u="1"/>
        <s v="va10tlvmdb410" u="1"/>
        <s v="va10tlvnim335" u="1"/>
        <s v="VA10TLVOWC306" u="1"/>
        <s v="VA10TLVOWC307" u="1"/>
        <s v="VA10TLVOWC308" u="1"/>
        <s v="VA10TLVOWC309" u="1"/>
        <s v="va10tlvpeg331" u="1"/>
        <s v="va10tlvpeg332" u="1"/>
        <s v="va10tlvpeg333" u="1"/>
        <s v="va10tlvpeg334" u="1"/>
        <s v="va10tlvpeg335" u="1"/>
        <s v="va10tlvpeg336" u="1"/>
        <s v="va10tlvpeg337" u="1"/>
        <s v="va10tlvpeg356" u="1"/>
        <s v="va10tlvpeg357" u="1"/>
        <s v="va10tlvpeg358" u="1"/>
        <s v="va10tlvpeg359" u="1"/>
        <s v="va10tlvpeg360" u="1"/>
        <s v="va10tlvpeg361" u="1"/>
        <s v="va10tlvpeg362" u="1"/>
        <s v="va10tlvpeg363" u="1"/>
        <s v="va10tlvpeg364" u="1"/>
        <s v="va10tlvpeg365" u="1"/>
        <s v="va10tlvpeg366" u="1"/>
        <s v="va10tlvpeg367" u="1"/>
        <s v="va10tlvpeg368" u="1"/>
        <s v="VA10TLVPEG405" u="1"/>
        <s v="VA10TLVPEG406" u="1"/>
        <s v="VA10TLVPEG414" u="1"/>
        <s v="VA10TLVPEG415" u="1"/>
        <s v="VA10TLVPEG418" u="1"/>
        <s v="VA10TLVPEG419" u="1"/>
        <s v="VA10TLVPEG422" u="1"/>
        <s v="VA10TLVPEG423" u="1"/>
        <s v="VA10TLVWBS371" u="1"/>
        <s v="VA10TLVWBS372" u="1"/>
        <s v="VA10TLVWBS373" u="1"/>
        <s v="VA10TLVWBS374" u="1"/>
        <s v="va10tlvwbs384" u="1"/>
        <s v="va10tlvwbs385" u="1"/>
        <s v="VA10TLVWBS388" u="1"/>
        <s v="VA10TLVWBS394" u="1"/>
        <s v="VA10TLVWBS401" u="1"/>
        <s v="VA10TLVWBS402" u="1"/>
        <s v="VA10TLVWBS403" u="1"/>
        <s v="VA10TLVWBS405" u="1"/>
        <s v="VA10TLVWBS406" u="1"/>
        <s v="va10tlvwbs407" u="1"/>
        <s v="va10tlvwbs408" u="1"/>
        <s v="va10tlvwbs410" u="1"/>
        <s v="va10tlvwbs411" u="1"/>
        <s v="va10tlvwbs412" u="1"/>
        <s v="va10tlvwbs413" u="1"/>
        <s v="va10tlvwbs414" u="1"/>
        <s v="va10tlvwbs415" u="1"/>
        <s v="va10tlvwbs416" u="1"/>
        <s v="va10tlvwbs417" u="1"/>
        <s v="va10tlvwbs418" u="1"/>
        <s v="va10tlvwbs419" u="1"/>
        <s v="va10tlvwbs628" u="1"/>
        <s v="va10tlvwbs629" u="1"/>
        <s v="va10tlvwbs630" u="1"/>
        <s v="va10tlvwbs631" u="1"/>
        <s v="va10tlvwbs710" u="1"/>
        <s v="va10tlvwbs713" u="1"/>
        <s v="va10tlvwbs714" u="1"/>
        <s v="va10tlvwbs715" u="1"/>
        <s v="va10tlvwbs716" u="1"/>
        <s v="va10tlvwbs717" u="1"/>
        <s v="va10tlvwbs718" u="1"/>
        <s v="va10tlvwbs719" u="1"/>
        <s v="va10tlvwbs720" u="1"/>
        <s v="va10tlvwbs721" u="1"/>
        <s v="va10tuvwbs122" u="1"/>
        <s v="va10tuvwbs123" u="1"/>
        <s v="va10tuvwbs312" u="1"/>
        <s v="va10tuvwbs313" u="1"/>
        <s v="VA10TWVSQL453" u="1"/>
        <s v="VA10TWVSQL454" u="1"/>
        <s v="VA10TWVSQL455" u="1"/>
        <s v="VA33DWVISS451" u="1"/>
        <s v="va33tlvatc312" u="1"/>
        <s v="va33tlvatc313" u="1"/>
        <s v="va33tlvatc314" u="1"/>
        <s v="va33tlvatc315" u="1"/>
        <s v="va33tlvatc316" u="1"/>
        <s v="va33tlvatc317" u="1"/>
        <s v="va33tlvbam333" u="1"/>
        <s v="va33tlvihs588" u="1"/>
        <s v="va33tlvihs589" u="1"/>
        <s v="va33tlvihs590" u="1"/>
        <s v="va33tlvpeg390" u="1"/>
        <s v="va33tlvpeg391" u="1"/>
        <s v="va33tlvpeg392" u="1"/>
        <s v="va33tlvpeg393" u="1"/>
        <s v="va33tlvpeg394" u="1"/>
        <s v="va33tlvpeg395" u="1"/>
        <s v="va33tlvpeg400" u="1"/>
        <s v="va33tlvpeg408" u="1"/>
        <s v="va33tlvpeg410" u="1"/>
        <s v="va33tlvpeg413" u="1"/>
        <s v="va33tlvpeg414" u="1"/>
        <s v="VA33TLVPEG416" u="1"/>
        <s v="VA33TLVPEG417" u="1"/>
        <s v="VA33TLVPEG418" u="1"/>
        <s v="VA33TLVPEG427" u="1"/>
        <s v="VA33TLVPEG428" u="1"/>
        <s v="VA33TLVPEG429" u="1"/>
        <s v="VA33TLVPEG486" u="1"/>
        <s v="va33tlvwbs304" u="1"/>
        <s v="va33tlvwbs356" u="1"/>
        <s v="va33tlvwbs357" u="1"/>
        <s v="va33tlvwbs358" u="1"/>
        <s v="va33tlvwbs359" u="1"/>
        <s v="va33tlvwbs524" u="1"/>
        <s v="va33tlvwbs538" u="1"/>
        <s v="va33tlvwbs542" u="1"/>
        <s v="va33tlvwbs545" u="1"/>
        <s v="va33tlvwbs568" u="1"/>
        <s v="va33tlvwbs569" u="1"/>
        <s v="va33tlvwbs570" u="1"/>
        <s v="va33tlvwbs571" u="1"/>
        <s v="va33tlvwbs572" u="1"/>
        <s v="va33tlvwbs574" u="1"/>
        <s v="va33tlvwbs575" u="1"/>
        <s v="va33tlvwbs576" u="1"/>
        <s v="va33tlvwbs578" u="1"/>
        <s v="VA33TWPSQL306A" u="1"/>
        <s v="VA33TWVISS360" u="1"/>
        <s v="va10duvinf006" u="1"/>
        <s v="VA10DUVORC001" u="1"/>
        <s v="VA10DWVISS389" u="1"/>
        <s v="VA10DWVISS406" u="1"/>
        <s v="VA10DWVISS408" u="1"/>
        <s v="VA10DWVPEG318" u="1"/>
        <s v="VA10DWVPPS304" u="1"/>
        <s v="VA10DWVSMS302" u="1"/>
        <s v="VA10TLVCTM302" u="1"/>
        <s v="VA10TLVCTM303" u="1"/>
        <s v="VA10TLVCTM304" u="1"/>
        <s v="VA10TLVCTM305" u="1"/>
        <s v="VA10TLVCTM306" u="1"/>
        <s v="va10tlvctm307" u="1"/>
        <s v="va10tlvctm308" u="1"/>
        <s v="va10tlvctm309" u="1"/>
        <s v="va10tlvezz345" u="1"/>
        <s v="va10tlvezz352" u="1"/>
        <s v="va10tlvezz370" u="1"/>
        <s v="VA10TLVIHS507" u="1"/>
        <s v="VA10TLVIHS508" u="1"/>
        <s v="VA10TLVPEG328" u="1"/>
        <s v="VA10TLVPEG394" u="1"/>
        <s v="VA10TLVPEG395" u="1"/>
        <s v="VA10TLVPEG396" u="1"/>
        <s v="VA10TLVPEG397" u="1"/>
        <s v="VA10TLVPEG398" u="1"/>
        <s v="VA10TLVPEG399" u="1"/>
        <s v="VA10TLVPEG400" u="1"/>
        <s v="VA10TLVPEG401" u="1"/>
        <s v="VA10TLVPEG402" u="1"/>
        <s v="VA10TLVPEG403" u="1"/>
        <s v="VA10TLVPEG404" u="1"/>
        <s v="VA10TLVPEG407" u="1"/>
        <s v="VA10TLVPEG408" u="1"/>
        <s v="VA10TLVPEG409" u="1"/>
        <s v="VA10TLVPEG410" u="1"/>
        <s v="VA10TLVPEG411" u="1"/>
        <s v="VA10TLVPEG412" u="1"/>
        <s v="VA10TLVPEG413" u="1"/>
        <s v="VA10TLVPEG416" u="1"/>
        <s v="VA10TLVPEG417" u="1"/>
        <s v="VA10TLVPEG420" u="1"/>
        <s v="VA10TLVPEG421" u="1"/>
        <s v="VA10TLVPEG424" u="1"/>
        <s v="VA10TLVPEG425" u="1"/>
        <s v="VA10TLVPEG426" u="1"/>
        <s v="VA10TLVPEG427" u="1"/>
        <s v="VA10TLVPEG428" u="1"/>
        <s v="VA10TLVPEG429" u="1"/>
        <s v="VA10TLVRUC300" u="1"/>
        <s v="VA10TLVRUC301" u="1"/>
        <s v="VA10TLVWBS353" u="1"/>
        <s v="VA10TLVWBS354" u="1"/>
        <s v="VA10TLVWBS355" u="1"/>
        <s v="VA10TLVWBS356" u="1"/>
        <s v="VA10TLVWBS358" u="1"/>
        <s v="VA10TLVWBS359" u="1"/>
        <s v="VA10TLVWBS360" u="1"/>
        <s v="VA10TLVWBS361" u="1"/>
        <s v="VA10TLVWBS362" u="1"/>
        <s v="VA10TLVWBS363" u="1"/>
        <s v="VA10TLVWBS364" u="1"/>
        <s v="VA10TLVWBS365" u="1"/>
        <s v="VA10TLVWBS393" u="1"/>
        <s v="va10tlvwbs420" u="1"/>
        <s v="va10tlvwbs421" u="1"/>
        <s v="va10tlvwbs491" u="1"/>
        <s v="VA10TLVWBS730" u="1"/>
        <s v="VA10TLVWBS731" u="1"/>
        <s v="VA10TLVWBS732" u="1"/>
        <s v="va10tpvmdb300" u="1"/>
        <s v="va10tpvmdb301" u="1"/>
        <s v="va10tpvmdb302" u="1"/>
        <s v="va10tuvdb2301" u="1"/>
        <s v="va10tuvdb2302" u="1"/>
        <s v="va10tuvdb2303" u="1"/>
        <s v="va10tuvwbs081" u="1"/>
        <s v="va10tuvwbs141" u="1"/>
        <s v="VA10TWVPEG335" u="1"/>
        <s v="va33dlpaxy400" u="1"/>
        <s v="va33dlpaxy401" u="1"/>
        <s v="va33dlpaxy402" u="1"/>
        <s v="va33dlpaxy403" u="1"/>
        <s v="va33dlporc406" u="1"/>
        <s v="va33dlporc407" u="1"/>
        <s v="va33dlvatc300" u="1"/>
        <s v="va33dlvatc301" u="1"/>
        <s v="va33dlvaxy304" u="1"/>
        <s v="va33dlvaxy305" u="1"/>
        <s v="va33dlvpeg320" u="1"/>
        <s v="va33dlvpeg321" u="1"/>
        <s v="va33dlvpeg322" u="1"/>
        <s v="va33dlvpeg345" u="1"/>
        <s v="va33dlvpeg346" u="1"/>
        <s v="va33dlvpeg347" u="1"/>
        <s v="va33dlvpeg348" u="1"/>
        <s v="VA33DLVPEG374" u="1"/>
        <s v="VA33DLVPEG375" u="1"/>
        <s v="VA33DLVPEG376" u="1"/>
        <s v="va33duvwbs312" u="1"/>
        <s v="va33duvwbs339" u="1"/>
        <s v="va33duvwbs351" u="1"/>
        <s v="va33duvwbs352" u="1"/>
        <s v="VA33DWPSQL006B" u="1"/>
        <s v="VA33DWVAXY301" u="1"/>
        <s v="VA33DWVAXY302" u="1"/>
        <s v="VA33DWVESB300" u="1"/>
        <s v="VA33DWVISS560" u="1"/>
        <s v="VA33DWVPEG362" u="1"/>
        <s v="VA33DWVSQL454" u="1"/>
        <s v="VA33DWVTCM300" u="1"/>
        <s v="VA33DWVTCM301" u="1"/>
        <s v="VA33DWVTES305" u="1"/>
        <s v="va33tlvapp305" u="1"/>
        <s v="va33tlvbam340" u="1"/>
        <s v="va33tlvbam342" u="1"/>
        <s v="va33tlvbam343" u="1"/>
        <s v="va33tlvbam344" u="1"/>
        <s v="va33tlvpeg349" u="1"/>
        <s v="va33tlvpeg350" u="1"/>
        <s v="va33tlvpeg351" u="1"/>
        <s v="va33tlvpeg352" u="1"/>
        <s v="va33tlvpeg355" u="1"/>
        <s v="va33tlvpeg357" u="1"/>
        <s v="va33tlvpeg358" u="1"/>
        <s v="va33tlvpeg366" u="1"/>
        <s v="va33tlvpeg369" u="1"/>
        <s v="va33tlvpeg398" u="1"/>
        <s v="va33tlvpeg401" u="1"/>
        <s v="va33tlvpeg402" u="1"/>
        <s v="va33tlvpeg403" u="1"/>
        <s v="VA33TLVPEG495" u="1"/>
        <s v="va33tpvmdb002" u="1"/>
        <s v="va33tpvmdb003" u="1"/>
        <s v="va33tpvmdb004" u="1"/>
        <s v="va33tpvmdb302" u="1"/>
        <s v="va33tpvmdb303" u="1"/>
        <s v="va33tpvmdb304" u="1"/>
        <s v="va33tpvmdb306" u="1"/>
        <s v="va33tpvmdb307" u="1"/>
        <s v="va33tpvmdb308" u="1"/>
        <s v="va33tpvmdb310" u="1"/>
        <s v="va33tuvihs016" u="1"/>
        <s v="va33tuvihs017" u="1"/>
        <s v="va33tuvwbs340" u="1"/>
        <s v="va33tuvwbs341" u="1"/>
        <s v="va33tuvwbs342" u="1"/>
        <s v="va33tuvwbs343" u="1"/>
        <s v="va33tuvwbs344" u="1"/>
        <s v="VA33TUVWBS345" u="1"/>
        <s v="va33tuvwbs346" u="1"/>
        <s v="va33tuvwbs347" u="1"/>
        <s v="va33tuvwbs348" u="1"/>
        <s v="va33tuvwbs349" u="1"/>
        <s v="va33tuvwbs350" u="1"/>
        <s v="VA33TWVBAM303" u="1"/>
        <s v="VA33TWVBAM304" u="1"/>
        <s v="VA33TWVBAM326" u="1"/>
        <s v="VA33TWVESB300" u="1"/>
        <s v="VA33TWVESB301" u="1"/>
        <s v="VA33TWVESB302" u="1"/>
        <s v="VA33TWVESB303" u="1"/>
        <s v="VA33TWVPEG376" u="1"/>
        <s v="VA33TWVPEG377" u="1"/>
        <s v="VA33TWVPEG418" u="1"/>
        <s v="VA33TWVPEG419" u="1"/>
        <s v="VA33TWVPEG420" u="1"/>
        <s v="VA33TWVPEG421" u="1"/>
        <s v="VA33TWVPEG422" u="1"/>
        <s v="VA33TWVPEG423" u="1"/>
        <s v="VA33TWVSOA302" u="1"/>
        <s v="VA33TWVSQL355" u="1"/>
        <s v="VA33TWVTCM300" u="1"/>
        <s v="VA33TWVTCM301" u="1"/>
        <s v="VA33TWVTCM302" u="1"/>
        <s v="VA33TWVTES314" u="1"/>
        <s v="VA33TWVTES315" u="1"/>
        <s v="vaathmr637" u="1"/>
        <s v="vaathmr803" u="1"/>
        <s v="mom9p10015" u="1"/>
        <s v="MOM9PLVSAW300" u="1"/>
        <s v="MOM9PLVSAW301" u="1"/>
        <s v="MOM9PWVSAW301" u="1"/>
        <s v="VA10P10001" u="1"/>
        <s v="va10p30011" u="1"/>
        <s v="va10p30012" u="1"/>
        <s v="va10p30013" u="1"/>
        <s v="va10p30014" u="1"/>
        <s v="va10p30332" u="1"/>
        <s v="va10p30340" u="1"/>
        <s v="va10p40247" u="1"/>
        <s v="va10p40248" u="1"/>
        <s v="VA10P50835" u="1"/>
        <s v="VA10P70207" u="1"/>
        <s v="VA10P70208" u="1"/>
        <s v="VA10P70209" u="1"/>
        <s v="va10plpsoa400" u="1"/>
        <s v="va10plpsoa401" u="1"/>
        <s v="va10plpsoa402" u="1"/>
        <s v="va10plpsoa403" u="1"/>
        <s v="va10plpsoa404" u="1"/>
        <s v="VA10PLVCTM303" u="1"/>
        <s v="VA10PLVCTM304" u="1"/>
        <s v="VA10PLVCTM305" u="1"/>
        <s v="VA10PLVCTM306" u="1"/>
        <s v="va10plvctm307" u="1"/>
        <s v="va10plvctm308" u="1"/>
        <s v="va10plvctm309" u="1"/>
        <s v="va10plvctm310" u="1"/>
        <s v="va10plvctm311" u="1"/>
        <s v="va10plvctm312" u="1"/>
        <s v="va10plvctm313" u="1"/>
        <s v="va10plvihs480" u="1"/>
        <s v="va10plvihs481" u="1"/>
        <s v="va10plvihs499" u="1"/>
        <s v="va10plvihs500" u="1"/>
        <s v="VA10PLVIHS587" u="1"/>
        <s v="VA10PLVIHS588" u="1"/>
        <s v="va10plvmdb379" u="1"/>
        <s v="va10plvmdb391" u="1"/>
        <s v="va10plvmdb392" u="1"/>
        <s v="va10plvmdb393" u="1"/>
        <s v="va10plvmdb405" u="1"/>
        <s v="va10plvmdb406" u="1"/>
        <s v="va10plvmdb437" u="1"/>
        <s v="va10plvmdb444" u="1"/>
        <s v="va10plvmdb445" u="1"/>
        <s v="va10plvmdb446" u="1"/>
        <s v="va10plvmdb450" u="1"/>
        <s v="va10plvmdb451" u="1"/>
        <s v="VA10PLVSAW300" u="1"/>
        <s v="VA10PLVSAW301" u="1"/>
        <s v="VA10PLVSAW302" u="1"/>
        <s v="VA10PLVSAW303" u="1"/>
        <s v="VA10PLVSAW304" u="1"/>
        <s v="VA10PLVSAW305" u="1"/>
        <s v="VA10PLVSAW306" u="1"/>
        <s v="VA10PLVSAW307" u="1"/>
        <s v="va10plvsoa317" u="1"/>
        <s v="va10plvsoa331" u="1"/>
        <s v="va10plvsoa341" u="1"/>
        <s v="va10plvsoa342" u="1"/>
        <s v="va10plvsoa343" u="1"/>
        <s v="VA10PLVWBS757" u="1"/>
        <s v="VA10PLVWBS758" u="1"/>
        <s v="VA10PLVWBS759" u="1"/>
        <s v="VA10PLVWMG001" u="1"/>
        <s v="va10plvwmg002" u="1"/>
        <s v="va10plvwmg300" u="1"/>
        <s v="va10plvwmg301" u="1"/>
        <s v="va10plvwmg302" u="1"/>
        <s v="va10plvwmg303" u="1"/>
        <s v="va10plvwmg304" u="1"/>
        <s v="va10plvwmg305" u="1"/>
        <s v="va10plvwmg306" u="1"/>
        <s v="va10plvwmg307" u="1"/>
        <s v="VA10PLVWMG310" u="1"/>
        <s v="VA10PLVWMG311" u="1"/>
        <s v="VA10PLVWMG312" u="1"/>
        <s v="VA10PLVWMG313" u="1"/>
        <s v="VA10PLVWMG314" u="1"/>
        <s v="VA10PLVWMG315" u="1"/>
        <s v="VA10PLVWMG316" u="1"/>
        <s v="VA10PLVWMG317" u="1"/>
        <s v="VA10PLVWMG318" u="1"/>
        <s v="VA10PLVWMG319" u="1"/>
        <s v="VA10PLVWMG320" u="1"/>
        <s v="VA10PLVWMG321" u="1"/>
        <s v="VA10PLVWMG322" u="1"/>
        <s v="VA10PLVWMG323" u="1"/>
        <s v="VA10PLVWMG324" u="1"/>
        <s v="VA10PLVWMG325" u="1"/>
        <s v="VA10PLVWMG326" u="1"/>
        <s v="va10ppvmdb005" u="1"/>
        <s v="va10puvwbs042" u="1"/>
        <s v="va10puvwbs043" u="1"/>
        <s v="VA10PWPSAS411" u="1"/>
        <s v="VA10PWPSAS412" u="1"/>
        <s v="VA10PWPSAS413" u="1"/>
        <s v="VA10PWPSAS414" u="1"/>
        <s v="VA10PWPSMD300" u="1"/>
        <s v="VA10PWPSMD301" u="1"/>
        <s v="VA10PWPSMD302" u="1"/>
        <s v="VA10PWPSQL319" u="1"/>
        <s v="VA10PWPSQL326" u="1"/>
        <s v="VA10PWPSQL327" u="1"/>
        <s v="VA10PWVCTM300" u="1"/>
        <s v="VA10PWVCTM302" u="1"/>
        <s v="VA10PWVCTM303" u="1"/>
        <s v="VA10PWVEMA300" u="1"/>
        <s v="VA10PWVEMA301" u="1"/>
        <s v="VA10PWVEMA302" u="1"/>
        <s v="VA10PWVEMA303" u="1"/>
        <s v="VA10PWVEMA304" u="1"/>
        <s v="VA10PWVEMA307" u="1"/>
        <s v="VA10PWVEMA308" u="1"/>
        <s v="VA10PWVEMA309" u="1"/>
        <s v="VA10PWVIAM300" u="1"/>
        <s v="VA10PWVIAM301" u="1"/>
        <s v="VA10PWVISS1105" u="1"/>
        <s v="VA10PWVSAS305" u="1"/>
        <s v="VA10PWVSAW300" u="1"/>
        <s v="VA10PWVSAW301" u="1"/>
        <s v="VA10PWVSAW302" u="1"/>
        <s v="VA10PWVSAW303" u="1"/>
        <s v="VA10PWVSOA300" u="1"/>
        <s v="VA10PWVSOA301" u="1"/>
        <s v="VA10PWVSOA302" u="1"/>
        <s v="VA10PWVSQL566" u="1"/>
        <s v="VA10PWVSQL567" u="1"/>
        <s v="VA10PWVSQL568" u="1"/>
        <s v="VA10PWVSQL569" u="1"/>
        <s v="VA10PWVSQL584" u="1"/>
        <s v="VA10PWVSQL585" u="1"/>
        <s v="VA10PWVSQL586" u="1"/>
        <s v="va10tuvdb2006a" u="1"/>
        <s v="va10tuvdb2006b" u="1"/>
        <s v="VA33PLVAEA300" u="1"/>
        <s v="VA33PLVAEA301" u="1"/>
        <s v="VA33PLVAEA302" u="1"/>
        <s v="va33plvmdb304" u="1"/>
        <s v="va33plvmdb305" u="1"/>
        <s v="VA33PWVCTX592" u="1"/>
        <s v="VA33PWVHPW307" u="1"/>
        <s v="VA33PWVSEC303" u="1"/>
        <s v="VA33PWVSEC304" u="1"/>
        <s v="VA33VPWFC030B" u="1"/>
        <s v="VAATHMR1231" u="1"/>
        <s v="VAATHMR1240" u="1"/>
        <s v="va10dlvmdb316" u="1"/>
        <s v="va33dlporc002" u="1"/>
        <s v="VA33TWVSQL396" u="1"/>
        <s v="va10n10107" u="1"/>
        <s v="va10n10108" u="1"/>
        <s v="va10n10123a" u="1"/>
        <s v="va10n10123b" u="1"/>
        <s v="va10n10126" u="1"/>
        <s v="va10n10198" u="1"/>
        <s v="va10n10199" u="1"/>
        <s v="va10n40234" u="1"/>
        <s v="va10n40236" u="1"/>
        <s v="va10n40402" u="1"/>
        <s v="va10n40508" u="1"/>
        <s v="va10n40509" u="1"/>
        <s v="va10n40510" u="1"/>
        <s v="va10n40512" u="1"/>
        <s v="va10n40700" u="1"/>
        <s v="va10n40701" u="1"/>
        <s v="va10n40704" u="1"/>
        <s v="va10n40711" u="1"/>
        <s v="va10n40712" u="1"/>
        <s v="va10n40713" u="1"/>
        <s v="va10n40723" u="1"/>
        <s v="va10n40724" u="1"/>
        <s v="va10n40725" u="1"/>
        <s v="va10tlpmdb003" u="1"/>
        <s v="va10tlpmdb004" u="1"/>
        <s v="va10tlpmsp013" u="1"/>
        <s v="va10tlpmsp014" u="1"/>
        <s v="va10tlporc400" u="1"/>
        <s v="va10tlporc401" u="1"/>
        <s v="VA10TLVBAM316" u="1"/>
        <s v="VA10TLVBAM317" u="1"/>
        <s v="VA10TLVIHS312" u="1"/>
        <s v="VA10TLVIHS313" u="1"/>
        <s v="VA10TLVIHS314" u="1"/>
        <s v="VA10TLVIHS315" u="1"/>
        <s v="va10tlvihs444" u="1"/>
        <s v="va10tlvihs445" u="1"/>
        <s v="va10tlvmdb344" u="1"/>
        <s v="va10tlvmdb345" u="1"/>
        <s v="va10tlvmdb351" u="1"/>
        <s v="va10tlvmdb352" u="1"/>
        <s v="va10tlvmdb353" u="1"/>
        <s v="va10tlvmdb357" u="1"/>
        <s v="va10tlvmdb358" u="1"/>
        <s v="va10tlvmdb359" u="1"/>
        <s v="va10tlvmdb376" u="1"/>
        <s v="va10tlvmdb389" u="1"/>
        <s v="va10tlvmdb417" u="1"/>
        <s v="va10tlvsoa310" u="1"/>
        <s v="va10tlvsoa311" u="1"/>
        <s v="va10tlvsoa312" u="1"/>
        <s v="va10tlvsoa313" u="1"/>
        <s v="va10tlvsoa314" u="1"/>
        <s v="va10tlvsoa315" u="1"/>
        <s v="va10tlvsoa316" u="1"/>
        <s v="va10tlvsoa317" u="1"/>
        <s v="va10tlvsoa318" u="1"/>
        <s v="va10tlvsoa319" u="1"/>
        <s v="va10tlvsoa320" u="1"/>
        <s v="va10tlvsoa321" u="1"/>
        <s v="va10tlvsoa323" u="1"/>
        <s v="va10tlvsoa324" u="1"/>
        <s v="va10tlvsoa326" u="1"/>
        <s v="va10tlvsoa327" u="1"/>
        <s v="va10tlvsoa328" u="1"/>
        <s v="va10tlvsoa329" u="1"/>
        <s v="va10tlvsoa330" u="1"/>
        <s v="va10tlvsoa331" u="1"/>
        <s v="va10tlvsoa332" u="1"/>
        <s v="va10tlvsoa333" u="1"/>
        <s v="va10tlvwbs467" u="1"/>
        <s v="va10tlvwbs468" u="1"/>
        <s v="va10tlvwbs469" u="1"/>
        <s v="va10tlvwbs470" u="1"/>
        <s v="va10tlvwbs471" u="1"/>
        <s v="va10tlvwbs472" u="1"/>
        <s v="va10tlvwbs473" u="1"/>
        <s v="va10tlvwbs474" u="1"/>
        <s v="va10tlvwbs475" u="1"/>
        <s v="va10tlvwbs476" u="1"/>
        <s v="va10tlvwbs611" u="1"/>
        <s v="va10tlvwbs612" u="1"/>
        <s v="va10tlvwbs613" u="1"/>
        <s v="va10tlvwbs614" u="1"/>
        <s v="va10tlvwbs615" u="1"/>
        <s v="va10tlvwbs616" u="1"/>
        <s v="va10tlvwbs617" u="1"/>
        <s v="va10tlvwbs618" u="1"/>
        <s v="va10tlvwbs619" u="1"/>
        <s v="va10tlvwbs620" u="1"/>
        <s v="va10tlvwbs621" u="1"/>
        <s v="va10tlvwbs622" u="1"/>
        <s v="va10tlvwbs623" u="1"/>
        <s v="va10tlvwbs624" u="1"/>
        <s v="va10tuvdb2003" u="1"/>
        <s v="va10tuvdb2007a" u="1"/>
        <s v="va10tuvdb2008a" u="1"/>
        <s v="va10tuvdb2009" u="1"/>
        <s v="va10tuvfct003" u="1"/>
        <s v="va10tuvfct004" u="1"/>
        <s v="va10tuvmqs001" u="1"/>
        <s v="va10tuvmqs002" u="1"/>
        <s v="va10tuvwam004" u="1"/>
        <s v="va10tuvwam005" u="1"/>
        <s v="va10tuvwbs017" u="1"/>
        <s v="va10tuvwbs018" u="1"/>
        <s v="va10tuvwbs019" u="1"/>
        <s v="va10tuvwbs021" u="1"/>
        <s v="va10tuvwbs023" u="1"/>
        <s v="va10tuvwbs024" u="1"/>
        <s v="va10tuvwbs036" u="1"/>
        <s v="va10tuvwbs037" u="1"/>
        <s v="va10tuvwbs038" u="1"/>
        <s v="va10tuvwbs039" u="1"/>
        <s v="va10tuvwbs041" u="1"/>
        <s v="va10tuvwbs042" u="1"/>
        <s v="va33tlpmdb004" u="1"/>
        <s v="va33tlpmdb005" u="1"/>
        <s v="va33tlpmdb006" u="1"/>
        <s v="va33tlpsoa004" u="1"/>
        <s v="va33tlpsoa008" u="1"/>
        <s v="va33tlpsoa010" u="1"/>
        <s v="va33tlpsoa011" u="1"/>
        <s v="va33tlpsoa012" u="1"/>
        <s v="va33tlpsoa013" u="1"/>
        <s v="va33tlpsoa021" u="1"/>
        <s v="va33tlpsoa022" u="1"/>
        <s v="va33tlpsoa023" u="1"/>
        <s v="va33tlpsoa024" u="1"/>
        <s v="va33tlpsoa025" u="1"/>
        <s v="va33tlpsoa026" u="1"/>
        <s v="va33tlpsoa300" u="1"/>
        <s v="va33tlpsoa302" u="1"/>
        <s v="va33tlpsoa303" u="1"/>
        <s v="va33tlpsoa304" u="1"/>
        <s v="va33tlpsoa307" u="1"/>
        <s v="va33tlpsoa308" u="1"/>
        <s v="va33tlpsoa309" u="1"/>
        <s v="va33tlpsoa310" u="1"/>
        <s v="va33tlpsoa311" u="1"/>
        <s v="va33tlpsoa312" u="1"/>
        <s v="va33tlpsoa313" u="1"/>
        <s v="va33tlpsoa314" u="1"/>
        <s v="va33tlvapi306" u="1"/>
        <s v="va33tlvapi307" u="1"/>
        <s v="va33tlvapi308" u="1"/>
        <s v="va33tlvapi309" u="1"/>
        <s v="va33tlvapi310" u="1"/>
        <s v="va33tlvapi311" u="1"/>
        <s v="va33tlvapi312" u="1"/>
        <s v="va33tlvapi313" u="1"/>
        <s v="va33tlvapi314" u="1"/>
        <s v="va33tlvapi315" u="1"/>
        <s v="va33tlvapi326" u="1"/>
        <s v="va33tlvbam001" u="1"/>
        <s v="va33tlvbam002" u="1"/>
        <s v="va33tlvbam003" u="1"/>
        <s v="va33tlvbam004" u="1"/>
        <s v="va33tlvbam005" u="1"/>
        <s v="va33tlvbam006" u="1"/>
        <s v="va33tlvbam007" u="1"/>
        <s v="va33tlvbam008" u="1"/>
        <s v="va33tlvbam009" u="1"/>
        <s v="va33tlvbam010" u="1"/>
        <s v="va33tlvbam011" u="1"/>
        <s v="va33tlvbam012" u="1"/>
        <s v="va33tlvmdb368" u="1"/>
        <s v="va33tlvmdb369" u="1"/>
        <s v="va33tlvmdb376" u="1"/>
        <s v="va33tlvmdb381" u="1"/>
        <s v="va33tlvmdb396" u="1"/>
        <s v="va33tlvmdb397" u="1"/>
        <s v="va33tlvmdb398" u="1"/>
        <s v="va33tlvmdb421" u="1"/>
        <s v="va33tlvmdb422" u="1"/>
        <s v="va33tlvmdb423" u="1"/>
        <s v="va33tlvmdb424" u="1"/>
        <s v="va33tlvsoa001" u="1"/>
        <s v="va33tlvsoa002" u="1"/>
        <s v="va33tlvsoa003" u="1"/>
        <s v="va33tlvsoa004" u="1"/>
        <s v="va33tlvsoa005" u="1"/>
        <s v="va33tlvsoa006" u="1"/>
        <s v="va33tlvsoa007" u="1"/>
        <s v="va33tlvsoa010" u="1"/>
        <s v="va33tlvsoa011" u="1"/>
        <s v="va33tlvsoa012" u="1"/>
        <s v="va33tlvsoa300" u="1"/>
        <s v="va33tlvsoa301" u="1"/>
        <s v="va33tlvsoa302" u="1"/>
        <s v="va33tlvsoa303" u="1"/>
        <s v="va33tlvsoa304" u="1"/>
        <s v="va33tlvsoa305" u="1"/>
        <s v="va33tlvsoa306" u="1"/>
        <s v="va33tlvsoa309" u="1"/>
        <s v="va33tlvsoa310" u="1"/>
        <s v="va33tlvsoa312" u="1"/>
        <s v="va33tlvsoa313" u="1"/>
        <s v="va33tlvsoa314" u="1"/>
        <s v="va33tlvsoa315" u="1"/>
        <s v="va33tlvsoa316" u="1"/>
        <s v="va33tlvsoa317" u="1"/>
        <s v="va33tlvsoa326" u="1"/>
        <s v="va33tlvsoa327" u="1"/>
        <s v="va33tlvsoa328" u="1"/>
        <s v="VA33TWVSOA300" u="1"/>
        <s v="VA33TWVSOA303" u="1"/>
        <s v="VA33TWVSQL518" u="1"/>
        <s v="vaathmr1104" u="1"/>
        <s v="vaathmr1106" u="1"/>
        <s v="vaathmr1120" u="1"/>
        <s v="vaathmr1122" u="1"/>
        <s v="vaathmr1313" u="1"/>
        <s v="vaathmr1314" u="1"/>
        <s v="vaathmr218" u="1"/>
        <s v="vaathmr663" u="1"/>
        <s v="va10dlvbpm001" u="1"/>
        <s v="va10dlvorc309" u="1"/>
        <s v="va10dlvpeg303" u="1"/>
        <s v="va10dlvwbs354" u="1"/>
        <s v="va10dlvwbs355" u="1"/>
        <s v="va10dlvwbs358" u="1"/>
        <s v="va10dlvwbs359" u="1"/>
        <s v="va10duvwmh001" u="1"/>
        <s v="va10duvwmh002" u="1"/>
        <s v="va10duvwmh003" u="1"/>
        <s v="va10duvwmh004" u="1"/>
        <s v="va10duvwmh005" u="1"/>
        <s v="va10duvwmh006" u="1"/>
        <s v="va10tlvmdb407" u="1"/>
        <s v="va10tlvmdb408" u="1"/>
        <s v="va10tlvmdb409" u="1"/>
        <s v="va10tlvmdb433" u="1"/>
        <s v="va10tlvmdb434" u="1"/>
        <s v="va10tlvmdb435" u="1"/>
        <s v="va10tlvnim328" u="1"/>
        <s v="va10tlvnim329" u="1"/>
        <s v="va10tlvnim330" u="1"/>
        <s v="va10tlvnim331" u="1"/>
        <s v="va10tlvnim332" u="1"/>
        <s v="va10tlvnim333" u="1"/>
        <s v="va10tlvnim336" u="1"/>
        <s v="va10tlvnim337" u="1"/>
        <s v="va10tlvnim338" u="1"/>
        <s v="VA10TUVEDI006" u="1"/>
        <s v="VA10TUVEDI007" u="1"/>
        <s v="va10tuvedi007a" u="1"/>
        <s v="va10tuvedi007b" u="1"/>
        <s v="VA10TUVEDI008" u="1"/>
        <s v="va10tuvwbs174" u="1"/>
        <s v="va10tuvwmh001" u="1"/>
        <s v="va10tuvwmh002" u="1"/>
        <s v="va10tuvwmh003" u="1"/>
        <s v="va10tuvwmh004" u="1"/>
        <s v="va33dlvapm001" u="1"/>
        <s v="va33dlvapm002" u="1"/>
        <s v="va33dlvapm300" u="1"/>
        <s v="va33dlvapm301" u="1"/>
        <s v="va33dlvapm302" u="1"/>
        <s v="va33dlvapm303" u="1"/>
        <s v="va33dlvapm304" u="1"/>
        <s v="va33dlvapm305" u="1"/>
        <s v="va33dlvapm307" u="1"/>
        <s v="va33dlvbam310" u="1"/>
        <s v="va33dlvbam314" u="1"/>
        <s v="va33dlvbam315"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lvwbs313" u="1"/>
        <s v="va33dlvwbs314" u="1"/>
        <s v="va33dlvwbs317" u="1"/>
        <s v="va33dlvwbs382" u="1"/>
        <s v="va33dlvwbs383" u="1"/>
        <s v="va33dlvwbs385" u="1"/>
        <s v="va33dlvwbs386" u="1"/>
        <s v="va33dlvwbs388" u="1"/>
        <s v="va33dlvwbs389" u="1"/>
        <s v="va33dlvwbs390" u="1"/>
        <s v="va33dlvwbs391" u="1"/>
        <s v="va33dlvwbs398" u="1"/>
        <s v="va33dlvwbs399" u="1"/>
        <s v="va33dlvwbs400" u="1"/>
        <s v="va33dlvwbs401" u="1"/>
        <s v="va33dlvwbs402" u="1"/>
        <s v="va33dlvwbs406" u="1"/>
        <s v="va33dlvwbs407" u="1"/>
        <s v="va33dlvwbs412" u="1"/>
        <s v="va33dlvwbs413" u="1"/>
        <s v="va33dlvwbs414" u="1"/>
        <s v="VA33DWVBAM314" u="1"/>
        <s v="VA33DWVBAM315" u="1"/>
        <s v="VA33DWVOGG300" u="1"/>
        <s v="va33tlvbam306" u="1"/>
        <s v="va33tlvbam307" u="1"/>
        <s v="va33tlvbam308" u="1"/>
        <s v="va33tlvbam323" u="1"/>
        <s v="va33tlvmdb345" u="1"/>
        <s v="va33tlvmdb347" u="1"/>
        <s v="va33tlvmdb349" u="1"/>
        <s v="va33tlvnim315" u="1"/>
        <s v="va33tlvnim325" u="1"/>
        <s v="VAATHMR064" u="1"/>
        <s v="VAATHMR204" u="1"/>
        <s v="vaathmr227" u="1"/>
        <s v="vaathmr228" u="1"/>
        <s v="vaathmr268" u="1"/>
        <s v="VAATHMR674" u="1"/>
        <s v="vaathmr892" u="1"/>
        <s v="vaathmr893" u="1"/>
        <s v="vaathmr894" u="1"/>
        <s v="VA10P10036" u="1"/>
        <s v="va10p10064" u="1"/>
        <s v="VA10PLPAIA001" u="1"/>
        <s v="va10plpmdb001" u="1"/>
        <s v="va10plvans300" u="1"/>
        <s v="VA10PLVAPP079" u="1"/>
        <s v="VA10PLVAPP080" u="1"/>
        <s v="va10plvctk300" u="1"/>
        <s v="va10plvexc001" u="1"/>
        <s v="va10plvexc002" u="1"/>
        <s v="va10plvexc302" u="1"/>
        <s v="va10plvexc303" u="1"/>
        <s v="va10plvezz387" u="1"/>
        <s v="va10plvezz388" u="1"/>
        <s v="va10plvihs380" u="1"/>
        <s v="va10plvihs381" u="1"/>
        <s v="va10plvihs382" u="1"/>
        <s v="va10plvihs497" u="1"/>
        <s v="va10plvihs498" u="1"/>
        <s v="va10plviif300" u="1"/>
        <s v="va10plvjre350" u="1"/>
        <s v="va10plvjre356" u="1"/>
        <s v="va10plvjre357" u="1"/>
        <s v="va10plvjre358" u="1"/>
        <s v="va10plvjre359" u="1"/>
        <s v="va10plvjre362" u="1"/>
        <s v="va10plvjre363" u="1"/>
        <s v="va10plvjre364" u="1"/>
        <s v="va10plvmdb429" u="1"/>
        <s v="va10plvmdb430" u="1"/>
        <s v="va10puvdb2024" u="1"/>
        <s v="va10puvihs027" u="1"/>
        <s v="va10puvihs028" u="1"/>
        <s v="va10puvihs029" u="1"/>
        <s v="va10puvihs030" u="1"/>
        <s v="va10puvwbs300" u="1"/>
        <s v="va10puvwbs301" u="1"/>
        <s v="VA10PUVWBS310" u="1"/>
        <s v="VA10PUVWBS311" u="1"/>
        <s v="VA10PWPTAB302" u="1"/>
        <s v="VA10PWPTAB303" u="1"/>
        <s v="VA10PWPTAB304" u="1"/>
        <s v="VA10PWPTAB400" u="1"/>
        <s v="VA10PWPTAB401" u="1"/>
        <s v="VA10PWPTAB403" u="1"/>
        <s v="VA10PWPTAB404" u="1"/>
        <s v="VA10PWPTAB405" u="1"/>
        <s v="VA10PWPTAB406" u="1"/>
        <s v="VA10PWPTAB407" u="1"/>
        <s v="VA10PWPTAB408" u="1"/>
        <s v="VA10PWPTAB409" u="1"/>
        <s v="VA10PWPTAB410" u="1"/>
        <s v="VA10PWPTAB411" u="1"/>
        <s v="VA10PWVHRS303" u="1"/>
        <s v="VA10PWVISS458" u="1"/>
        <s v="VA10PWVISS553" u="1"/>
        <s v="VA10PWVMSB300" u="1"/>
        <s v="VA10PWVMSB301" u="1"/>
        <s v="VA10PWVPEG310" u="1"/>
        <s v="VA10PWVPEG311" u="1"/>
        <s v="VA10PWVPEG312" u="1"/>
        <s v="VA10PWVPEG313" u="1"/>
        <s v="VA10PWVPRN301" u="1"/>
        <s v="VA10PWVPRN303" u="1"/>
        <s v="VA10PWVPRN304" u="1"/>
        <s v="VA10PWVPRN305" u="1"/>
        <s v="VA10PWVPRN306" u="1"/>
        <s v="VA10PWVPRN307" u="1"/>
        <s v="VA10PWVPRN308" u="1"/>
        <s v="VA10PWVPRN309" u="1"/>
        <s v="VA10PWVPRN310" u="1"/>
        <s v="VA10PWVPRN311" u="1"/>
        <s v="VA10PWVPRN312" u="1"/>
        <s v="VA10PWVPRN313" u="1"/>
        <s v="VA10PWVPRN314" u="1"/>
        <s v="VA10PWVSIS306" u="1"/>
        <s v="VA10PWVSQL353" u="1"/>
        <s v="VA10PWVSQL355" u="1"/>
        <s v="VA10PWVSQL373" u="1"/>
        <s v="VA10PWVSQL386" u="1"/>
        <s v="VA10PWVSQL408" u="1"/>
        <s v="VA10PWVSQL413" u="1"/>
        <s v="VA10PWVSQL459" u="1"/>
        <s v="VA10PWVSQL467" u="1"/>
        <s v="VA10PWVSQL469" u="1"/>
        <s v="VA10PWVSQL470" u="1"/>
        <s v="VA10PWVSQL472" u="1"/>
        <s v="VA10PWVSQL473" u="1"/>
        <s v="VA10PWVSQL504" u="1"/>
        <s v="VA10PWVSQL511" u="1"/>
        <s v="VA33PLVIHS314" u="1"/>
        <s v="va33plvmdb310" u="1"/>
        <s v="va33plvmdb311" u="1"/>
        <s v="VA33PWVCGN306" u="1"/>
        <s v="VA33PWVNAS302" u="1"/>
        <s v="vaathmr1320" u="1"/>
        <s v="vaathmr1322" u="1"/>
        <s v="vaathmr383" u="1"/>
        <s v="VAATHMR500" u="1"/>
        <s v="vaathmr701" u="1"/>
        <s v="vaathmr731" u="1"/>
        <s v="VAATHMR732" u="1"/>
        <s v="VAATHMR756" u="1"/>
        <s v="hlinks80" u="1"/>
        <s v="M600ANA001" u="1"/>
        <s v="MOM92PWVBAS002" u="1"/>
        <s v="MOM92PWVFLE001" u="1"/>
        <s v="MOM92PWVIIS002" u="1"/>
        <s v="MOM92PWVPNC056" u="1"/>
        <s v="MOM92PWVSQL001" u="1"/>
        <s v="MOM92PWVSQL011" u="1"/>
        <s v="MOM92PWVSQL035" u="1"/>
        <s v="MOM92PWVSQL046" u="1"/>
        <s v="MOM92PWVSQL122" u="1"/>
        <s v="mom9plvezz308" u="1"/>
        <s v="mom9plvezz309" u="1"/>
        <s v="MOM9PLVWBS338" u="1"/>
        <s v="MOM9PLVWBS339" u="1"/>
        <s v="mom9pwvbas300" u="1"/>
        <s v="MOM9PWVCTX325" u="1"/>
        <s v="MOM9PWVCTX326" u="1"/>
        <s v="MOM9PWVCTX328" u="1"/>
        <s v="MOM9PWVEAA343" u="1"/>
        <s v="MOM9PWVECG300" u="1"/>
        <s v="MOM9PWVISS427" u="1"/>
        <s v="MOM9PWVNFS300" u="1"/>
        <s v="VA33DWVSQL417" u="1"/>
        <s v="CA47TWVISS346" u="1"/>
        <s v="VA33DX50VM01CLU04" u="1"/>
        <s v="BDDVTS2KFCN2V" u="1"/>
        <s v="va33tlvjre388" u="1"/>
        <s v="VA10DWVSQL380" u="1"/>
        <s v="VA10PWVSQL561" u="1"/>
        <s v="VA10TWVISS595" u="1"/>
        <s v="va10p40098" u="1"/>
        <s v="VA10TWVHRS309" u="1"/>
        <s v="VA33PLPSPL403" u="1"/>
        <s v="CA47TWVISS354" u="1"/>
        <s v="va10plvwbs609" u="1"/>
        <s v="va10tlvihs491" u="1"/>
        <s v="VA33DX50VM02CLU03" u="1"/>
        <s v="va10n40188" u="1"/>
        <s v="CA47TWVISS362" u="1"/>
        <s v="VA10PWVPEG369" u="1"/>
        <s v="VA10TLVWBS340" u="1"/>
        <s v="VA10TWVPEG368" u="1"/>
        <s v="VA33DX50VM03CLU02" u="1"/>
        <s v="VA33DLVAPS326" u="1"/>
        <s v="GBD Pharmacy Prior Authorization Review Tool -PAR  -IRx-Test" u="1"/>
        <s v="VA33TWVSQL319" u="1"/>
        <s v="CA47PWVCTX378" u="1"/>
        <s v="VA10PWVISS840" u="1"/>
        <s v="va10n40152" u="1"/>
        <s v="CA47TWVISS370" u="1"/>
        <s v="va10plvwbs625" u="1"/>
        <s v="va10tlvwbs532" u="1"/>
        <s v="VA33DX50VM04CLU01" u="1"/>
        <s v="va10tlvmdb329" u="1"/>
        <s v="VA10PLVPOS318" u="1"/>
        <s v="va10plvapi322" u="1"/>
        <s v="VA10TLVAPI321" u="1"/>
        <s v="VA10PLVMQS336" u="1"/>
        <s v="va10tlvwbs496" u="1"/>
        <s v="va10tlvwbs588" u="1"/>
        <s v="va10plvwbs633" u="1"/>
        <s v="va10tlvwbs540" u="1"/>
        <s v="va10tlvmdb429" u="1"/>
        <s v="va33tlvbam327" u="1"/>
        <s v="Informatica WCC-Dev" u="1"/>
        <s v="VA33TWVSQL519" u="1"/>
        <s v="Healthy Innovations Platform CM-DM-Prod" u="1"/>
        <s v="va10plpgrp401" u="1"/>
        <s v="va10plvdkr308" u="1"/>
        <s v="VA10PWVOVV002" u="1"/>
        <s v="VA33TLVKAF300" u="1"/>
        <s v="SPS-Data Distribution Kafka-Test" u="1"/>
        <s v="VA10PWVTDL303" u="1"/>
        <s v="VA10PLVDNA302" u="1"/>
        <s v="va10plvwbs597" u="1"/>
        <s v="va10tlvwbs596" u="1"/>
        <s v="va10plvwbs641" u="1"/>
        <s v="va10plvwbs733" u="1"/>
        <s v="VA33TLVSPS304" u="1"/>
        <s v="va10plvmdb346" u="1"/>
        <s v="va33tlvbam335" u="1"/>
        <s v="va33tlvihs310" u="1"/>
        <s v="VA33PWVCTX338" u="1"/>
        <s v="Oracle Web Center Content -OWCC - Internet-Test" u="1"/>
        <s v="VA10PLVCFE324" u="1"/>
        <s v="VA33TWVSQL527" u="1"/>
        <s v="VA10PWVCTX1286" u="1"/>
        <s v="va10tlvwbs696" u="1"/>
        <s v="VA10TLVWBS740" u="1"/>
        <s v="va10plvmdb354" u="1"/>
        <s v="va10plvmdb538" u="1"/>
        <s v="va33tlvihs502" u="1"/>
        <s v="VA33TWPPEG303" u="1"/>
        <s v="VA10PLVPOS342" u="1"/>
        <s v="OnePoint Siebel CRM-Test" u="1"/>
        <s v="VA10DUVIHS001" u="1"/>
        <s v="VA33DWVISS342" u="1"/>
        <s v="VA33TWVISS614" u="1"/>
        <s v="va10n40243" u="1"/>
        <s v="VA33TWVCEV304" u="1"/>
        <s v="va33tlvihs466" u="1"/>
        <s v="va33tlvnim335" u="1"/>
        <s v="VA10PWVISS1204" u="1"/>
        <s v="va33tlvbam351" u="1"/>
        <s v="va33tlvihs510" u="1"/>
        <s v="va10n40507" u="1"/>
        <s v="CA47PWVEAA008" u="1"/>
        <s v="VA33TWVSQL451" u="1"/>
        <s v="VA33DWVISS398" u="1"/>
        <s v="Anthem.com-Test" u="1"/>
        <s v="VA33TLVIHS474" u="1"/>
        <s v="va33tlvorc311" u="1"/>
        <s v="VA33TWVSTA307" u="1"/>
        <s v="va10plvmdb462" u="1"/>
        <s v="VA10PWVISS025" u="1"/>
        <s v="WellPoint Services Layer-Dev" u="1"/>
        <s v="VA33TWVCTX361" u="1"/>
        <s v="Auto Underwriting Utility Admin -EUA-Test" u="1"/>
        <s v="Managed Authorization Rules System Internal Tool -MARS-Test" u="1"/>
        <s v="VA10TLPKAF402" u="1"/>
        <s v="va33dlvorc323" u="1"/>
        <s v="va10plvmdb470" u="1"/>
        <s v="VA10PLVMDB562" u="1"/>
        <s v="BDPR2R5W13PR" u="1"/>
        <s v="VA10TUVINF007" u="1"/>
        <s v="VA33TWVISS730" u="1"/>
        <s v="VA33DWPSQL310B" u="1"/>
        <s v="VA10N40082" u="1"/>
        <s v="va10plpsoa003" u="1"/>
        <s v="VA10PLVIIF301" u="1"/>
        <s v="va33tlvihs582" u="1"/>
        <s v="COSMO-Test" u="1"/>
        <s v="va10plpspl477" u="1"/>
        <s v="VA10TUVWBS058" u="1"/>
        <s v="RHI Clinical Tools-Dev" u="1"/>
        <s v="Corporate Marketing Database Reporting-Test" u="1"/>
        <s v="Avaya Communication Manager (GBD)-Dev" u="1"/>
        <s v="va10plvezz302" u="1"/>
        <s v="VA10PLVSEC332" u="1"/>
        <s v="Senior Broker Oversight-UAT" u="1"/>
        <s v="Healthlink PeopleSoft Financials-Dev" u="1"/>
        <s v="VA10TWVSQL429" u="1"/>
        <s v="VAP1DWPPOC002" u="1"/>
        <s v="WellPoint Corporate Internal SharePoint 2013-Dev" u="1"/>
        <s v="va10tlvkaf302" u="1"/>
        <s v="va10tuvwam001" u="1"/>
        <s v="VA10TWVISS508" u="1"/>
        <s v="va10plvpeg360" u="1"/>
        <s v="Next Gen Governance-Test" u="1"/>
        <s v="va10n40506" u="1"/>
        <s v="VA10DUVWBS022" u="1"/>
        <s v="Comix-Test" u="1"/>
        <s v="VA10PLVEZZ358" u="1"/>
        <s v="va10plvezz310" u="1"/>
        <s v="VA33TLVMQS326" u="1"/>
        <s v="VA10PWVACC001T" u="1"/>
        <s v="VA33TLVWBS395" u="1"/>
        <s v="VA10TLVKAF310" u="1"/>
        <s v="VA10PWVISS333" u="1"/>
        <s v="VA10PWVISS609" u="1"/>
        <s v="VA33DWVSHA301" u="1"/>
        <s v="VA10PLVPEG460" u="1"/>
        <s v="VA10PLVPEG552" u="1"/>
        <s v="VA10TUVWBS166" u="1"/>
        <s v="va10p40199" u="1"/>
        <s v="va10plvihs413" u="1"/>
        <s v="VA10PWVSQL446" u="1"/>
        <s v="VA10DWVSQL401" u="1"/>
        <s v="VA10PWVISS341" u="1"/>
        <s v="VA10PWVISS617" u="1"/>
        <s v="VA10PWVISS709" u="1"/>
        <s v="VA10PWVSAW309" u="1"/>
        <s v="VA10TWVISS524" u="1"/>
        <s v="CRE-RHI DataExchanges-Test" u="1"/>
        <s v="VA33DWPSRS401" u="1"/>
        <s v="va10plvihs469" u="1"/>
        <s v="va10tlvihs468" u="1"/>
        <s v="VA33TWVBAM313" u="1"/>
        <s v="va10plvihs421" u="1"/>
        <s v="Provider Audit CRM-Test" u="1"/>
        <s v="VA10TWVAPP301" u="1"/>
        <s v="VA10PWVCTX1285" u="1"/>
        <s v="VA10PWVISS625" u="1"/>
        <s v="va33tlvmdb344" u="1"/>
        <s v="VA10PWVISS1215" u="1"/>
        <s v="va10puvwbs091" u="1"/>
        <s v="Hitachi Password Manager-Dev" u="1"/>
        <s v="Oracle Revenue Management Billing-Test" u="1"/>
        <s v="CA47TWVISS339" u="1"/>
        <s v="EPDS SSB-Test" u="1"/>
        <s v="VA10PLVWBS318" u="1"/>
        <s v="va10tlvihs476" u="1"/>
        <s v="VA10N40437" u="1"/>
        <s v="va33tlvjre333" u="1"/>
        <s v="va10plvrxc300" u="1"/>
        <s v="VA33TWVCAE302" u="1"/>
        <s v="VA10PWVISS909" u="1"/>
        <s v="va33tlvmdb444" u="1"/>
        <s v="VA10PLVIMP302" u="1"/>
        <s v="VA33DWVRMB300" u="1"/>
        <s v="VA10PWVISS1203" u="1"/>
        <s v="CA47TWVISS347" u="1"/>
        <s v="va10tlvihs484" u="1"/>
        <s v="va10plvngx302" u="1"/>
        <s v="Division of Financial Responsibilities -DOFR-Dev" u="1"/>
        <s v="VA10TWVISS596" u="1"/>
        <s v="VA10PWVSAW333" u="1"/>
        <s v="VA33PLPSPL404" u="1"/>
        <s v="CA47TWVISS355" u="1"/>
        <s v="va10tlvihs492" u="1"/>
        <s v="va33plvezz001" u="1"/>
        <s v="CA47PWVCTX095" u="1"/>
        <s v="VA10PWVISS741" u="1"/>
        <s v="VA33DLVPOC324" u="1"/>
        <s v="Business Objects Business Intelligence 4.1 CII-Dev" u="1"/>
        <s v="VA10TLVWBS341" u="1"/>
        <s v="VA10TWVPEG369" u="1"/>
        <s v="VA33DLVAPS327" u="1"/>
        <s v="CCP-MCC_C-Test" u="1"/>
        <s v="VA33DWVEAA311" u="1"/>
        <s v="CA47PWVCTX379" u="1"/>
        <s v="VA10PWVISS841" u="1"/>
        <s v="VA33DWPSQL310A" u="1"/>
        <s v="VA10TLVWBS489" u="1"/>
        <s v="VA10TLVWBS533" u="1"/>
        <s v="VA10PWVPEG422" u="1"/>
        <s v="VA10N40436" u="1"/>
        <s v="VA10PLVPOS319" u="1"/>
        <s v="MEMBER WEB PAYMENT-Test" u="1"/>
        <s v="VA10PLVCFE309" u="1"/>
        <s v="VA10TLVAPI322" u="1"/>
        <s v="VA10PWVISS897" u="1"/>
        <s v="VA33TWVISS407" u="1"/>
        <s v="va10tlvwbs589" u="1"/>
        <s v="VA33DUVRMB300" u="1"/>
        <s v="va10plvwbs634" u="1"/>
        <s v="VA10PLVWBS726" u="1"/>
        <s v="va10tlvwbs541" u="1"/>
        <s v="va10tlvwbs633" u="1"/>
        <s v="VA10PLVPOS327" u="1"/>
        <s v="va10plpgrp402" u="1"/>
        <s v="va10plvdkr309" u="1"/>
        <s v="VA33TLVKAF301" u="1"/>
        <s v="VA10PLVDNA303" u="1"/>
        <s v="va10plvwbs598" u="1"/>
        <s v="va10tlvwbs597" u="1"/>
        <s v="va10plvwbs642" u="1"/>
        <s v="va10plvwbs734" u="1"/>
        <s v="va10tlvwbs641" u="1"/>
        <s v="Internet Provider Finder-Test" u="1"/>
        <s v="va10plvmdb347" u="1"/>
        <s v="va10plvmdb439" u="1"/>
        <s v="va33tlvihs311" u="1"/>
        <s v="va10p40289" u="1"/>
        <s v="VA10PLVCFE325" u="1"/>
        <s v="VA33TWVSQL528" u="1"/>
        <s v="va10tlvjre335" u="1"/>
        <s v="va10tlvwbs697" u="1"/>
        <s v="va10plvwbs650" u="1"/>
        <s v="VA33TUVWBS301" u="1"/>
        <s v="VA10PWVISS1042" u="1"/>
        <s v="va10plvmdb355" u="1"/>
        <s v="va10plvmdb539" u="1"/>
        <s v="VA33TWPPEG304" u="1"/>
        <s v="VA33TWVNMC001" u="1"/>
        <s v="va10pupwbs004" u="1"/>
        <s v="VA33DWVISS343" u="1"/>
        <s v="VA33TWVISS615" u="1"/>
        <s v="VA33TWVISS707" u="1"/>
        <s v="VA10PWVCTX1284" u="1"/>
        <s v="VA33TWVCEV305" u="1"/>
        <s v="VA10PLVWBS750" u="1"/>
        <s v="va33tlvihs467" u="1"/>
        <s v="va33tlvnim336" u="1"/>
        <s v="VA10PWVISS1214" u="1"/>
        <s v="Campaign Engine - Member Communication-Dev" u="1"/>
        <s v="va10n40435" u="1"/>
        <s v="CA47PWVEAA009" u="1"/>
        <s v="VA33DWVISS399" u="1"/>
        <s v="VA33TWVISS715" u="1"/>
        <s v="VA33TWPSQL300D" u="1"/>
        <s v="CLAIMS_INVENTORY (GBD)-Dev" u="1"/>
        <s v="va33dlvorc316" u="1"/>
        <s v="VA33TLVIHS475" u="1"/>
        <s v="va33tlvorc312" u="1"/>
        <s v="VA33TWVSTA308" u="1"/>
        <s v="VA10PWVISS1202" u="1"/>
        <s v="VA10TLVMDB370" u="1"/>
        <s v="Oracle Enterprise Manager Cloud Control-Prod" u="1"/>
        <s v="VA33DLVAWS316" u="1"/>
        <s v="VA33DWPSQL303B" u="1"/>
        <s v="VA10TLPKAF403" u="1"/>
        <s v="va33tlvihs575" u="1"/>
        <s v="DDS Cactus-Test" u="1"/>
        <s v="CLAIMS_INVENTORY - GBD-Test" u="1"/>
        <s v="va10p40288" u="1"/>
        <s v="VA10TUVINF008" u="1"/>
        <s v="Workforce Management - Accumulators -WFM Accum-Test" u="1"/>
        <s v="va10plpsoa004" u="1"/>
        <s v="va33tlvihs583" u="1"/>
        <s v="va10plpspl478" u="1"/>
        <s v="VA10PWVISS1089" u="1"/>
        <s v="VA33DWVVLM300" u="1"/>
        <s v="va10plvezz303" u="1"/>
        <s v="VA10PWVSQL339" u="1"/>
        <s v="Big Data Hadoop Discovery -1 Environment-Dev" u="1"/>
        <s v="VA10TLVKAF303" u="1"/>
        <s v="va10tuvwam002" u="1"/>
        <s v="va33tlvihs591" u="1"/>
        <s v="VA10TWVISS509" u="1"/>
        <s v="va10plvpeg361" u="1"/>
        <s v="VA10DUVWBS023" u="1"/>
        <s v="VA10PLVEZZ359" u="1"/>
        <s v="VA10PWVSQL439" u="1"/>
        <s v="VA10TWVSQL438" u="1"/>
        <s v="VA33TLVWBS396" u="1"/>
        <s v="CCP-Genesys-Administration-Test" u="1"/>
        <s v="VA10TLVKAF311" u="1"/>
        <s v="VA10PLVPEG461" u="1"/>
        <s v="VA10PLVPEG553" u="1"/>
        <s v="VA10PWVISS1065" u="1"/>
        <s v="va10plvspl330" u="1"/>
        <s v="VA10TUVWBS167" u="1"/>
        <s v="va10plvihs414" u="1"/>
        <s v="va33tlvmqs335" u="1"/>
        <s v="VA10TWVSQL446" u="1"/>
        <s v="VA10DWVSQL402" u="1"/>
        <s v="VA10TWVRBF305" u="1"/>
        <s v="VA33TLVWBS540" u="1"/>
        <s v="VA10PWVISS618" u="1"/>
        <s v="VA10TWVISS525" u="1"/>
        <s v="DATACAP-Test" u="1"/>
        <s v="VA10TUVWBS175" u="1"/>
        <s v="va10tlvihs469" u="1"/>
        <s v="VA33TWVBAM314" u="1"/>
        <s v="va10plvihs422" u="1"/>
        <s v="va33tlvjre326" u="1"/>
        <s v="VA10PWVAPP303" u="1"/>
        <s v="Enterprise Broker Tiering and Bonus System-Prod" u="1"/>
        <s v="VA10PWVISS626" u="1"/>
        <s v="VA10PWVSIS305" u="1"/>
        <s v="VA10PWVISS1041" u="1"/>
        <s v="VA10PWVISS1133" u="1"/>
        <s v="va10puvwbs092" u="1"/>
        <s v="va10tlvihs477" u="1"/>
        <s v="PeopleSoft - AM-Test" u="1"/>
        <s v="VA33DWPCRM001" u="1"/>
        <s v="va33tlvjre334" u="1"/>
        <s v="VA33TWVCAE303" u="1"/>
        <s v="VA10PLVIMP303" u="1"/>
        <s v="VA10PWVISS1213" u="1"/>
        <s v="CA47TWVISS348" u="1"/>
        <s v="va10plvihs394" u="1"/>
        <s v="va10plvihs578" u="1"/>
        <s v="VA33DX50VM01CLU05" u="1"/>
        <s v="PALLM Individual L&amp;D-Test" u="1"/>
        <s v="va10plvngx303" u="1"/>
        <s v="VA10DWVSQL382" u="1"/>
        <s v="va10plvbas001" u="1"/>
        <s v="VA10TWVISS597" u="1"/>
        <s v="CA47PWVCTX088" u="1"/>
        <s v="VA33TWPSQL300C" u="1"/>
        <s v="VA10PWVISS1201" u="1"/>
        <s v="VA33DWVFSA334" u="1"/>
        <s v="VA33PLPSPL405" u="1"/>
        <s v="LITES Empire-Test" u="1"/>
        <s v="CA47TWVISS356" u="1"/>
        <s v="va10tlvihs493" u="1"/>
        <s v="VA33DX50VM02CLU04" u="1"/>
        <s v="GDM Module - SE-Test" u="1"/>
        <s v="BDDVTS2KFCN3V" u="1"/>
        <s v="va33plvezz002" u="1"/>
        <s v="va33tlvjre350" u="1"/>
        <s v="VA10DWVSQL390" u="1"/>
        <s v="VA10PWVISS650" u="1"/>
        <s v="VA10PWVISS742" u="1"/>
        <s v="VA33DWPSQL303A" u="1"/>
        <s v="va10p40298" u="1"/>
        <s v="va33dlvpoc325" u="1"/>
        <s v="VA33DX50VM03CLU03" u="1"/>
        <s v="Content Management OLS/IOS-Test" u="1"/>
        <s v="SQL Server System Database-Prod" u="1"/>
        <s v="VA10DLVINF303" u="1"/>
        <s v="VA10TLVWBS534" u="1"/>
        <s v="VA10PWVISS1088" u="1"/>
        <s v="VA33DX50VM04CLU02" u="1"/>
        <s v="VA10PWVPEG423" u="1"/>
        <s v="VA10PWVISS898" u="1"/>
        <s v="va10tlvbas300" u="1"/>
        <s v="Protegrity Data Security Platform-Dev" u="1"/>
        <s v="VA33DUVRMB301" u="1"/>
        <s v="CA47TWVISS380" u="1"/>
        <s v="va10plvwbs635" u="1"/>
        <s v="VA10PLVWBS727" u="1"/>
        <s v="va10tlvwbs542" u="1"/>
        <s v="va10tlvwbs634" u="1"/>
        <s v="va33tuvwbs010" u="1"/>
        <s v="VA10PLVPOS328" u="1"/>
        <s v="va10plpgrp403" u="1"/>
        <s v="VA33TLVKAF302" u="1"/>
        <s v="Business Objects Business Intelligence 4-Dev" u="1"/>
        <s v="va10plvwbs599" u="1"/>
        <s v="va10tlvwbs598" u="1"/>
        <s v="va10plvwbs643" u="1"/>
        <s v="va10plvwbs735" u="1"/>
        <s v="va10tlvwbs550" u="1"/>
        <s v="VA10PWVISS1064" u="1"/>
        <s v="Enterprise Rate Engine -ERE-Dev" u="1"/>
        <s v="va10plvmdb348" u="1"/>
        <s v="PeopleSoft - AP-Test" u="1"/>
        <s v="va10n40500" u="1"/>
        <s v="VA33TWVCLM300" u="1"/>
        <s v="VA33TLVKAF310" u="1"/>
        <s v="va10plvwmg003" u="1"/>
        <s v="va10tlvjre336" u="1"/>
        <s v="va10p40297" u="1"/>
        <s v="va10tlvwbs698" u="1"/>
        <s v="va33dlvwbl319" u="1"/>
        <s v="va10plvwbs651" u="1"/>
        <s v="va33tlvnim329" u="1"/>
        <s v="VA33TUVWBS302" u="1"/>
        <s v="VA33TLVBAM345" u="1"/>
        <s v="va33tlvihs320" u="1"/>
        <s v="va10plvmdb400" u="1"/>
        <s v="WGS Claims-Dev" u="1"/>
        <s v="VA10PWVBAM333" u="1"/>
        <s v="VA33DWVISS344" u="1"/>
        <s v="VA33TWVISS708" u="1"/>
        <s v="VA10PAVOME301" u="1"/>
        <s v="va10n40191" u="1"/>
        <s v="VA10TWPSQL055" u="1"/>
        <s v="VA10PLVWBS751" u="1"/>
        <s v="va33tlvihs468" u="1"/>
        <s v="va33tlvnim337" u="1"/>
        <s v="VA33PWPFLE001F" u="1"/>
        <s v="VA33TWVSMS301" u="1"/>
        <s v="Hyperion Planning-Test" u="1"/>
        <s v="VA10PWVISS1212" u="1"/>
        <s v="va33dlvnim301" u="1"/>
        <s v="VA33DLVAWS317" u="1"/>
        <s v="VA33TWPSQL300B" u="1"/>
        <s v="VA10TLPKAF404" u="1"/>
        <s v="VA10PWVISS1200" u="1"/>
        <s v="va10plvmdb380" u="1"/>
        <s v="Medicare Sales App-Test" u="1"/>
        <s v="BDPR2R4KF5" u="1"/>
        <s v="va33tlvihs584" u="1"/>
        <s v="va10plpspl479" u="1"/>
        <s v="VA10PWVVAM313" u="1"/>
        <s v="va10tuvwbs012" u="1"/>
        <s v="va10plvezz304" u="1"/>
        <s v="Program Integrity Concept Management-Test" u="1"/>
        <s v="va10plpsoa013" u="1"/>
        <s v="VA10TLVKAF304" u="1"/>
        <s v="VA10PLVMDB580" u="1"/>
        <s v="va10plvpeg362" u="1"/>
        <s v="VA10TWVEMS301" u="1"/>
        <s v="VA10PWVISS1087" u="1"/>
        <s v="VA10DUVWBS024" u="1"/>
        <s v="va33tuvapp301" u="1"/>
        <s v="Enterprise EDI Syslink-Test" u="1"/>
        <s v="VA33TLVWBS397" u="1"/>
        <s v="L &amp; D Operational Data Store-Dev" u="1"/>
        <s v="VA10TLVKAF312" u="1"/>
        <s v="va10plvjps310" u="1"/>
        <s v="VA10PLVPEG462" u="1"/>
        <s v="VA10TUVWBS168" u="1"/>
        <s v="CCP-VSS-IVR-Legacy-VA-Test" u="1"/>
        <s v="Preauthorization Look Up Tool Online -Web UI and web services-Test" u="1"/>
        <s v="VAATHMR005" u="1"/>
        <s v="VA10DLVBAM303" u="1"/>
        <s v="va10plvezz412" u="1"/>
        <s v="VA33TLVMQS336" u="1"/>
        <s v="VA10TWVSQL447" u="1"/>
        <s v="Facets SBI - Central Facets-Test" u="1"/>
        <s v="VA10DWVSQL403" u="1"/>
        <s v="VA10TWVRBF306" u="1"/>
        <s v="VA33TLVWBS541" u="1"/>
        <s v="VA10PWVISS619" u="1"/>
        <s v="VA10TWVISS526" u="1"/>
        <s v="VA33TWPWBL401" u="1"/>
        <s v="VA10TUVWBS176" u="1"/>
        <s v="VA33TWVBAM315" u="1"/>
        <s v="va33tlvjre327" u="1"/>
        <s v="VA10PWVSQL500" u="1"/>
        <s v="VA10PWVISS627" u="1"/>
        <s v="VA10PWVSAW319" u="1"/>
        <s v="va33tlvmdb346" u="1"/>
        <s v="VA10DUVFPM001" u="1"/>
        <s v="va10puvwbs093" u="1"/>
        <s v="Enterprise NetworX Modeler-Dev" u="1"/>
        <s v="va33tlvitx300" u="1"/>
        <s v="va10plvezz384" u="1"/>
        <s v="va33tlvjre335" u="1"/>
        <s v="VA33TLVMQS352" u="1"/>
        <s v="VA10DWVAPP315" u="1"/>
        <s v="VA10PWVISS635" u="1"/>
        <s v="VA10PLVIMP304" u="1"/>
        <s v="VA33PWPFLE001E" u="1"/>
        <s v="CA47TWVISS349" u="1"/>
        <s v="va10plvihs395" u="1"/>
        <s v="VA10PLVIHS579" u="1"/>
        <s v="va10plvezz392" u="1"/>
        <s v="va10plvngx304" u="1"/>
        <s v="va33tlvmqs360" u="1"/>
        <s v="VA10DWVSQL383" u="1"/>
        <s v="VA10PWVCTX1281" u="1"/>
        <s v="BDPR2R9KF4" u="1"/>
        <s v="VA10PLVBAS002" u="1"/>
        <s v="VA10TWVISS598" u="1"/>
        <s v="HIX BI IM Risk Management Data Store-Dev" u="1"/>
        <s v="VA10PWVISS1211" u="1"/>
        <s v="VA33PLPSPL406" u="1"/>
        <s v="CA47TWVISS357" u="1"/>
        <s v="va10dlvwbs339" u="1"/>
        <s v="va10plvram300" u="1"/>
        <s v="va33tlvjre399" u="1"/>
        <s v="va33tlvjre351" u="1"/>
        <s v="VAATHMR004" u="1"/>
        <s v="VA10DWVSQL391" u="1"/>
        <s v="va10plvsoa313" u="1"/>
        <s v="VA33TWPSQL300A" u="1"/>
        <s v="OLDDC1INSIGHT" u="1"/>
        <s v="va10plvapi317" u="1"/>
        <s v="VA33TLPKAF403" u="1"/>
        <s v="va10p40294" u="1"/>
        <s v="VA33TLVPEG344" u="1"/>
        <s v="CA47TWVISS373" u="1"/>
        <s v="va10plvwbs628" u="1"/>
        <s v="Non-Associate Identity Management-Test" u="1"/>
        <s v="VA10TLVAPI324" u="1"/>
        <s v="VA10PWVISS899" u="1"/>
        <s v="VA10PWVMAR300" u="1"/>
        <s v="VA33DUVRMB302" u="1"/>
        <s v="CA47TWVISS381" u="1"/>
        <s v="va10plvwbs636" u="1"/>
        <s v="VA10PLVWBS728" u="1"/>
        <s v="va10tlvwbs543" u="1"/>
        <s v="va10tlvwbs635" u="1"/>
        <s v="VA33TUVWBS011" u="1"/>
        <s v="VA10PWVISS1086" u="1"/>
        <s v="BDPR2R8KF3" u="1"/>
        <s v="VA33TLVIHS305" u="1"/>
        <s v="VA10PLVPOS329" u="1"/>
        <s v="VA33TLVKAF303" u="1"/>
        <s v="va10plvsmd315" u="1"/>
        <s v="VA10PUVEPS001" u="1"/>
        <s v="va10tlvwbs599" u="1"/>
        <s v="va10plvwbs644" u="1"/>
        <s v="va10tlvwbs551" u="1"/>
        <s v="va33dlvpin300" u="1"/>
        <s v="va33tlvbam338" u="1"/>
        <s v="va10plvpch300" u="1"/>
        <s v="VA10DWVPAR300" u="1"/>
        <s v="VA33TLVKAF311" u="1"/>
        <s v="VA33DWVISS337" u="1"/>
        <s v="va10plvwmg004" u="1"/>
        <s v="va10tlvjre337" u="1"/>
        <s v="va10tlvwbs699" u="1"/>
        <s v="va10plvwbs652" u="1"/>
        <s v="VA10PLVWBS744" u="1"/>
        <s v="VA33TUVWBS303" u="1"/>
        <s v="VA33TLVBAM346" u="1"/>
        <s v="va33tlvihs321" u="1"/>
        <s v="va10plvmdb401" u="1"/>
        <s v="VA33TWVSQL354" u="1"/>
        <s v="VA33DWVSQL402" u="1"/>
        <s v="va10dlvjre301" u="1"/>
        <s v="VA10TWPSQL056" u="1"/>
        <s v="HMC Data Sourcing Hub -DSH-Dev" u="1"/>
        <s v="va10plvwbs660" u="1"/>
        <s v="VA10PLVWBS752" u="1"/>
        <s v="VA33TLVIHS469" u="1"/>
        <s v="va10dlvmdb320" u="1"/>
        <s v="VA33TWVSQL362" u="1"/>
        <s v="VA33DWVISS445" u="1"/>
        <s v="VA33TWVISS717" u="1"/>
        <s v="BDPR2R7KF2" u="1"/>
        <s v="SYSD-VP100" u="1"/>
        <s v="VA10PLVSAW310" u="1"/>
        <s v="va33dlvnim302" u="1"/>
        <s v="VA33DWVSQL466" u="1"/>
        <s v="VA33TWVISS725" u="1"/>
        <s v="va10plvlha300" u="1"/>
        <s v="VA33TWPSQL301B" u="1"/>
        <s v="VA10PWVISS1210" u="1"/>
        <s v="va10plvmdb381" u="1"/>
        <s v="VA33PWVPEG307" u="1"/>
        <s v="HealthQx - Episode Bundled Payment-Prod" u="1"/>
        <s v="VA33DWVSQL382" u="1"/>
        <s v="VA10DUVPAR300" u="1"/>
        <s v="VA10TUVIHS300" u="1"/>
        <s v="va10plvjre370" u="1"/>
        <s v="VA10TWPSQL400" u="1"/>
        <s v="va33tlvihs585" u="1"/>
        <s v="VA10PLVPEG447" u="1"/>
        <s v="VA10PWVVAM314" u="1"/>
        <s v="va10tuvrmb300" u="1"/>
        <s v="va10tuvwbs013" u="1"/>
        <s v="Financial Impact Tool-Dev" u="1"/>
        <s v="Tableau-Prod" u="1"/>
        <s v="va10plvezz305" u="1"/>
        <s v="va10plpsoa014" u="1"/>
        <s v="VA10TLVKAF305" u="1"/>
        <s v="MOM9PUVWBS011" u="1"/>
        <s v="VA10PLVMDB581" u="1"/>
        <s v="va10plvpeg363" u="1"/>
        <s v="VA10PWVEMS303" u="1"/>
        <s v="WELLPOINT CORPORATE INTERNAL SHAREPOINT-Dev" u="1"/>
        <s v="BDPR2R6KF1" u="1"/>
        <s v="VA10DUVWBS025" u="1"/>
        <s v="Healthy Innovations Platform LTSS-Prod" u="1"/>
        <s v="VA33TLVWBS398" u="1"/>
        <s v="VA33TLVWBS350" u="1"/>
        <s v="VA10PLVPEG463" u="1"/>
        <s v="Anthem Risk-Reimbursement Configurator-Test" u="1"/>
        <s v="VA10TUVWBS169" u="1"/>
        <s v="VA10PUVWBS306" u="1"/>
        <s v="SOA - Enterprise 27X HIPAA Application-UAT" u="1"/>
        <s v="VA10PLVIHS416" u="1"/>
        <s v="va10tlvezz368" u="1"/>
        <s v="Anthem.com-Dev" u="1"/>
        <s v="VA10DLVBAM304" u="1"/>
        <s v="VA10PLVEZZ321" u="1"/>
        <s v="va10plvezz413" u="1"/>
        <s v="VA33TLVMQS337" u="1"/>
        <s v="VA10DWVSQL404" u="1"/>
        <s v="VA10TWVRBF307" u="1"/>
        <s v="VA10TWVISS527" u="1"/>
        <s v="VA33TWVPEG430" u="1"/>
        <s v="VAATHMR013" u="1"/>
        <s v="VA10PWVISS1165" u="1"/>
        <s v="Payment Innovations-Test" u="1"/>
        <s v="VA10TUVWBS177" u="1"/>
        <s v="va33tlvjre328" u="1"/>
        <s v="VA10PWVCXT300" u="1"/>
        <s v="VA10TWVSQL456" u="1"/>
        <s v="VA10PWVISS628" u="1"/>
        <s v="va33dlvmdb303" u="1"/>
        <s v="va10puvwbs094" u="1"/>
        <s v="va10tuvwbs321" u="1"/>
        <s v="va33tlvitx301" u="1"/>
        <s v="va33tlvjre336" u="1"/>
        <s v="VA33TLVMQS353" u="1"/>
        <s v="Dental Provider System and Workflow-Test" u="1"/>
        <s v="VA10PWVISS636" u="1"/>
        <s v="VA10PLVIMP305" u="1"/>
        <s v="va33dlvmdb311" u="1"/>
        <s v="va10plvezz393" u="1"/>
        <s v="va10plvngx305" u="1"/>
        <s v="va33tlvmqs361" u="1"/>
        <s v="VA10DWVSQL384" u="1"/>
        <s v="VA10DWVADX300" u="1"/>
        <s v="VA10PLVSOA306" u="1"/>
        <s v="VA10TWVISS599" u="1"/>
        <s v="VA10PWVISS828" u="1"/>
        <s v="VA33DX50DBADM01" u="1"/>
        <s v="CA47TWVISS358" u="1"/>
        <s v="VA33DX50VM02CLU05" u="1"/>
        <s v="va10plvram301" u="1"/>
        <s v="va33tlvjre352" u="1"/>
        <s v="VA10DWVSQL392" u="1"/>
        <s v="VA33DWVEMA300" u="1"/>
        <s v="VA33TLVMDB463" u="1"/>
        <s v="VA33TWPSQL301A" u="1"/>
        <s v="va10tlvwbs344" u="1"/>
        <s v="VA33DX50VM03CLU04" u="1"/>
        <s v="Enterprise Clinical Informatics Solution-Websphere CIP-Dev" u="1"/>
        <s v="BDDVTS2KFCN4V" u="1"/>
        <s v="va10plvapi318" u="1"/>
        <s v="Enterprise Enrollment Engine-Prod" u="1"/>
        <s v="VA33TLPKAF404" u="1"/>
        <s v="VA10PWVSEC305" u="1"/>
        <s v="VA33DX50DBADM02" u="1"/>
        <s v="VA33TLVPEG345" u="1"/>
        <s v="Informatica EDL-Test" u="1"/>
        <s v="CA47TWVISS374" u="1"/>
        <s v="va10plvwbs629" u="1"/>
        <s v="VA33DX50VM04CLU03" u="1"/>
        <s v="VA10PWVPEG425" u="1"/>
        <s v="VA33TWVBSS301" u="1"/>
        <s v="VA10TLVAPI325" u="1"/>
        <s v="Provider Finder Services Layer-Test" u="1"/>
        <s v="Employer Reimagine-Test" u="1"/>
        <s v="VA33DUVRMB303" u="1"/>
        <s v="CA47TWVISS382" u="1"/>
        <s v="va10plvwbs637" u="1"/>
        <s v="VA10PLVWBS729" u="1"/>
        <s v="va10tlvwbs544" u="1"/>
        <s v="va10tlvwbs636" u="1"/>
        <s v="VA33TUVWBS012" u="1"/>
        <s v="VA33TLVIHS306" u="1"/>
        <s v="VA33TLVKAF304" u="1"/>
        <s v="va10plvsmd316" u="1"/>
        <s v="VA10PUVEPS002" u="1"/>
        <s v="VA33DX50DBADM03" u="1"/>
        <s v="VA33DUVRMB311" u="1"/>
        <s v="CA47TWVISS390" u="1"/>
        <s v="va10dlvwbs372" u="1"/>
        <s v="va10plvwbs645" u="1"/>
        <s v="VA10TLVWBS460" u="1"/>
        <s v="va10tlvwbs552" u="1"/>
        <s v="SOA-API - Enterprise Services-Test" u="1"/>
        <s v="Websense-Dev" u="1"/>
        <s v="va10tlvpch300" u="1"/>
        <s v="VA10P51109" u="1"/>
        <s v="VA33TWVSQL347" u="1"/>
        <s v="Datanet 3-Test" u="1"/>
        <s v="VA10PWVBAM327" u="1"/>
        <s v="VA33TLVKAF312" u="1"/>
        <s v="va10tlvjre338" u="1"/>
        <s v="va10plvwbs653" u="1"/>
        <s v="VA10PLVWBS745" u="1"/>
        <s v="va10tlvwbs560" u="1"/>
        <s v="VA33TUVWBS304" u="1"/>
        <s v="VA10PWVISS1164" u="1"/>
        <s v="BDPR2R9OGG1V" u="1"/>
        <s v="VA10PLVMDB310" u="1"/>
        <s v="va10plvmdb402" u="1"/>
        <s v="VA33TLVKAF320" u="1"/>
        <s v="VA10TUVIHS001" u="1"/>
        <s v="VA33DX50DBADM04" u="1"/>
        <s v="VA10PWVTLS305" u="1"/>
        <s v="VA33TLVBAM355" u="1"/>
        <s v="VA10DLVMDB321" u="1"/>
        <s v="VA10PLVWBS761" u="1"/>
        <s v="VA33DLVNIM303" u="1"/>
        <s v="VA10TUVDB2011B" u="1"/>
        <s v="va10plvmdb510" u="1"/>
        <s v="VA33TWVISS726" u="1"/>
        <s v="VA10PWVCTX1290" u="1"/>
        <s v="va10plvlha301" u="1"/>
        <s v="VA33TWPSQL302B" u="1"/>
        <s v="iAvenue - West Region Large Group-Dev" u="1"/>
        <s v="va33tlvihs486" u="1"/>
        <s v="va10plvmdb382" u="1"/>
        <s v="Online Group Billing-Test" u="1"/>
        <s v="VA10P51108" u="1"/>
        <s v="VA10DUVPAR301" u="1"/>
        <s v="VAATHMR206" u="1"/>
        <s v="va10plvjre371" u="1"/>
        <s v="CareMore - Enterprise Data Hub -EDH-CM-DR" u="1"/>
        <s v="va33tlvihs586" u="1"/>
        <s v="VA10PLVPEG448" u="1"/>
        <s v="va10tuvrmb301" u="1"/>
        <s v="Central Facets-Dev" u="1"/>
        <s v="va10tuvwbs014" u="1"/>
        <s v="va10plpsoa015" u="1"/>
        <s v="VA10TLVKAF306" u="1"/>
        <s v="VA10PLVMDB582" u="1"/>
        <s v="VA10PWVISS329" u="1"/>
        <s v="Contraxx -Provider-Prod" u="1"/>
        <s v="VA10PWVISS1199" u="1"/>
        <s v="VA10DUVWBS026" u="1"/>
        <s v="VA10PLVMDB590" u="1"/>
        <s v="Anthem Blue Squared-Dev" u="1"/>
        <s v="VA33TLPMDB400" u="1"/>
        <s v="VA10PUVWBS307" u="1"/>
        <s v="VA10TUVWBS030" u="1"/>
        <s v="VA10PLVIHS417" u="1"/>
        <s v="va10tlvezz369" u="1"/>
        <s v="VA10PLVEZZ322" u="1"/>
        <s v="VA10TWVSQL449" u="1"/>
        <s v="VA10DWVSQL405" u="1"/>
        <s v="VA10TWVRBF308" u="1"/>
        <s v="va33tlvwbs543" u="1"/>
        <s v="VA33TWVPEG431" u="1"/>
        <s v="vaathmr033" u="1"/>
        <s v="VAATHMR309" u="1"/>
        <s v="VA10TUVWBS178" u="1"/>
        <s v="VA10DUVWBS042" u="1"/>
        <s v="va10tuvwbs314" u="1"/>
        <s v="va10tlvihs424" u="1"/>
        <s v="VAATHMR021" u="1"/>
        <s v="va33tlvjre329" u="1"/>
        <s v="VA10PWVAPP306" u="1"/>
        <s v="VA10PWVCXT301" u="1"/>
        <s v="VA10PWVSQL458" u="1"/>
        <s v="va10n40710" u="1"/>
        <s v="VA10PWVISS629" u="1"/>
        <s v="VA10TWVSMS305" u="1"/>
        <s v="va33tlvmdb348" u="1"/>
        <s v="VA10PWVISS1163" u="1"/>
        <s v="va10puvwbs095" u="1"/>
        <s v="va10tuvwbs322" u="1"/>
        <s v="va10tlvihs432" u="1"/>
        <s v="va33tlvjre337" u="1"/>
        <s v="VA33DLVMQS310" u="1"/>
        <s v="VA10PWVSQL602" u="1"/>
        <s v="VA10PWVCTX1109" u="1"/>
        <s v="BMS Nemo-Dev" u="1"/>
        <s v="VA10PWVISS637" u="1"/>
        <s v="VA10PLVIMP306" u="1"/>
        <s v="va33tlvmdb400" u="1"/>
        <s v="VA10PWVISS1151" u="1"/>
        <s v="DC04VPWFC026A" u="1"/>
        <s v="va10plvihs533" u="1"/>
        <s v="va10tlvihs440" u="1"/>
        <s v="VA10DWVSQL385" u="1"/>
        <s v="va33plvsaw302" u="1"/>
        <s v="VA10PWVISS829" u="1"/>
        <s v="HMC Extracts-Test" u="1"/>
        <s v="PharmacyInquiryESI (IRx)-Test" u="1"/>
        <s v="VA33DWVFSA337" u="1"/>
        <s v="VA10TUVDB2011A" u="1"/>
        <s v="CA47TWVISS359" u="1"/>
        <s v="va10p30119" u="1"/>
        <s v="va33tlvjre353" u="1"/>
        <s v="VA10PLPSOA431" u="1"/>
        <s v="va10plvsoa315" u="1"/>
        <s v="VA33DWVEMA301" u="1"/>
        <s v="VA33TLVMDB464" u="1"/>
        <s v="VA33TWPSQL302A" u="1"/>
        <s v="Manual Underwriting System for Individual-Test" u="1"/>
        <s v="va10tlvwbs345" u="1"/>
        <s v="va10tlvwbs529" u="1"/>
        <s v="FSS - Negative Balance Lookup-Test" u="1"/>
        <s v="va10n10106" u="1"/>
        <s v="vaathmr020" u="1"/>
        <s v="va10plvapi319" u="1"/>
        <s v="Enterprise EDI Portal-Test" u="1"/>
        <s v="VA33TLPKAF405" u="1"/>
        <s v="VA33TLVPEG346" u="1"/>
        <s v="CA47TWVISS375" u="1"/>
        <s v="va10plvciw300" u="1"/>
        <s v="VA33TUVWBS005" u="1"/>
        <s v="VA10PWVPEG426" u="1"/>
        <s v="VA33TUVIHS300" u="1"/>
        <s v="HMC Data Sourcing Hub -DSH-Test" u="1"/>
        <s v="Micro Focus Application Performance Management-Test" u="1"/>
        <s v="VA10PWVLDP301" u="1"/>
        <s v="VA33DUVRMB304" u="1"/>
        <s v="VA33TUVRMB300" u="1"/>
        <s v="CA47TWVISS383" u="1"/>
        <s v="VA10PLVWBS362" u="1"/>
        <s v="va10plvwbs638" u="1"/>
        <s v="va10tlvwbs545" u="1"/>
        <s v="VA33TUVWBS013" u="1"/>
        <s v="VA10PWVISS1198" u="1"/>
        <s v="The Consumer Portal-Test" u="1"/>
        <s v="Informatica WCC-Test" u="1"/>
        <s v="VA33TLVKAF305" u="1"/>
        <s v="Enterprise EDI Portal-UAT" u="1"/>
        <s v="VA10PUVEPS003" u="1"/>
        <s v="VA33TWVISS327" u="1"/>
        <s v="VA10PUVDB2310" u="1"/>
        <s v="VA33DUVRMB312" u="1"/>
        <s v="CA47TWVISS391" u="1"/>
        <s v="va10dlvwbs373" u="1"/>
        <s v="va10plvwbs646" u="1"/>
        <s v="VA10TLVWBS461" u="1"/>
        <s v="va10tlvwbs553" u="1"/>
        <s v="VA10PWPEMD001" u="1"/>
        <s v="VA10N10037" u="1"/>
        <s v="Avatar-Dev" u="1"/>
        <s v="vaathmr319" u="1"/>
        <s v="VA10PWVBAM328" u="1"/>
        <s v="VA33TLVKAF313" u="1"/>
        <s v="Anthem Reimagine -RCP-Test" u="1"/>
        <s v="va10plvwbs654" u="1"/>
        <s v="VA10PLVWBS746" u="1"/>
        <s v="va10tlvwbs561" u="1"/>
        <s v="va10tlvwbs653" u="1"/>
        <s v="VA33TUVWBS305" u="1"/>
        <s v="VA10PLVMDB311" u="1"/>
        <s v="va10plvmdb403" u="1"/>
        <s v="VA33DWPIFM404" u="1"/>
        <s v="va33plvezz321" u="1"/>
        <s v="va33tlvbam300" u="1"/>
        <s v="VA10N10105" u="1"/>
        <s v="VA33TLVKAF321" u="1"/>
        <s v="VA33DWVISS347" u="1"/>
        <s v="va10dlvjre303" u="1"/>
        <s v="VA10PLVJRE300" u="1"/>
        <s v="VA10PWVTLS306" u="1"/>
        <s v="va10plvwbs662" u="1"/>
        <s v="va33tlvihs331" u="1"/>
        <s v="Northeast Operational Data Store-Test" u="1"/>
        <s v="MYANTHEMCHOICES APPOINTMENT SYSTEM-Test" u="1"/>
        <s v="MAXPRO-Test" u="1"/>
        <s v="VA10PWVCTX1108" u="1"/>
        <s v="Enterprise Disbursements-Test" u="1"/>
        <s v="VA10PLVWBS762" u="1"/>
        <s v="VA10PWVISS1150" u="1"/>
        <s v="va33dlvnim304" u="1"/>
        <s v="va33tlvnim300" u="1"/>
        <s v="va10plvmdb511" u="1"/>
        <s v="VA33DWVSQL376" u="1"/>
        <s v="NE Employer-Test" u="1"/>
        <s v="VA33TWVISS727" u="1"/>
        <s v="VA33TWPSQL303B" u="1"/>
        <s v="va10p10038" u="1"/>
        <s v="VAATHMR054" u="1"/>
        <s v="va10plvmdb383" u="1"/>
        <s v="va10dlvpeg304" u="1"/>
        <s v="VA33TWVSQL380" u="1"/>
        <s v="VAATHMR226" u="1"/>
        <s v="VAATHMR318" u="1"/>
        <s v="VA33TWPSQL403B" u="1"/>
        <s v="VA10PWPSQL403" u="1"/>
        <s v="va33tlvihs587" u="1"/>
        <s v="Check Inquiry-Dev" u="1"/>
        <s v="Enterprise Grievances and Appeals system-Dev" u="1"/>
        <s v="VA10PLVPEG449" u="1"/>
        <s v="va10tuvrmb302" u="1"/>
        <s v="VA10N10104" u="1"/>
        <s v="Anthem Database Support-Dev" u="1"/>
        <s v="Provider Care Management Solutions-Dev" u="1"/>
        <s v="VA33TWVVLM300" u="1"/>
        <s v="STERLING MFT-Prod" u="1"/>
        <s v="va10tlvkaf307" u="1"/>
        <s v="VA10PLVMDB583" u="1"/>
        <s v="VA33DWVSQL492" u="1"/>
        <s v="DocGen Adapter-Test" u="1"/>
        <s v="VA10DWVSQL306" u="1"/>
        <s v="VA10PWVISS338" u="1"/>
        <s v="VA33DWVPEG336" u="1"/>
        <s v="VA33TLPMDB401" u="1"/>
        <s v="VA10PWVISS1197" u="1"/>
        <s v="EDWard - Master Consumer ID-Test" u="1"/>
        <s v="VA10PUVWBS032" u="1"/>
        <s v="VA10PUVWBS308" u="1"/>
        <s v="va10tuvwbs307" u="1"/>
        <s v="va10p10049" u="1"/>
        <s v="VA10DLVIHS329" u="1"/>
        <s v="va10plvbam303" u="1"/>
        <s v="Data Transfer (PSG)-Test" u="1"/>
        <s v="Wisconsin Data Warehouse-Prod" u="1"/>
        <s v="BMS Web Small Group Renewal System-Test" u="1"/>
        <s v="VA10DWVSQL406" u="1"/>
        <s v="va33tlvwbs544" u="1"/>
        <s v="va10p10037" u="1"/>
        <s v="VA33TWVPEG432" u="1"/>
        <s v="VA10PWVISS1185" u="1"/>
        <s v="VA10DUVWBS043" u="1"/>
        <s v="va10puvwbs040" u="1"/>
        <s v="VA10TUVWBS315" u="1"/>
        <s v="va10tlvihs425" u="1"/>
        <s v="VAATHMR225" u="1"/>
        <s v="VA10TWVSQL410" u="1"/>
        <s v="VA33TLVWBS460" u="1"/>
        <s v="VA33TLVWBS552" u="1"/>
        <s v="VA10PWVCTX1039" u="1"/>
        <s v="VA10N10023" u="1"/>
        <s v="VA10DWVISS357" u="1"/>
        <s v="va10puvwbs096" u="1"/>
        <s v="PS HCM-Dev" u="1"/>
        <s v="va10tuvwbs323" u="1"/>
        <s v="va33tlvjre338" u="1"/>
        <s v="VA33TWPSQL001" u="1"/>
        <s v="Kafka-Test" u="1"/>
        <s v="VA10PLVIMP307" u="1"/>
        <s v="va33dlvmdb313" u="1"/>
        <s v="va33tlvmdb401" u="1"/>
        <s v="va10plvihs534" u="1"/>
        <s v="va10tlvihs441" u="1"/>
        <s v="va10tlvnim310" u="1"/>
        <s v="VA10DWVSQL386" u="1"/>
        <s v="va33plvsaw303" u="1"/>
        <s v="VA10PWVCTX1107" u="1"/>
        <s v="va10p30059" u="1"/>
        <s v="VA10DUVDB2006" u="1"/>
        <s v="System for Continuous Operational Results Excellence-Test" u="1"/>
        <s v="Enterprise Broker Portal-Dev" u="1"/>
        <s v="SYSJ-VP102" u="1"/>
        <s v="va10tlvihs497" u="1"/>
        <s v="VA10TLVWBS338" u="1"/>
        <s v="SYSI-VP100" u="1"/>
        <s v="va10p10048" u="1"/>
        <s v="va33tlvjre354" u="1"/>
        <s v="VA10DWVSQL394" u="1"/>
        <s v="Medicaid Mobile App-Test" u="1"/>
        <s v="Informatica DQ Services-Prod" u="1"/>
        <s v="va10plvsoa316" u="1"/>
        <s v="VA33DWVEMA302" u="1"/>
        <s v="VA33TLVMDB465" u="1"/>
        <s v="VA33TWPSQL303A" u="1"/>
        <s v="CA47TWVSQL333" u="1"/>
        <s v="MEMBER WEB PAYMENT-Dev" u="1"/>
        <s v="VA10TLVWBS346" u="1"/>
        <s v="VA33DX50VM03CLU05" u="1"/>
        <s v="va10plvihs550" u="1"/>
        <s v="vaathmr224" u="1"/>
        <s v="VA33TLPKAF406" u="1"/>
        <s v="VA33TWPSQL403A" u="1"/>
        <s v="VA10N10022" u="1"/>
        <s v="va10n10114" u="1"/>
        <s v="VA33TLVPEG347" u="1"/>
        <s v="VAATHMR212" u="1"/>
        <s v="HCR Broker Portal-Prod" u="1"/>
        <s v="Provider Self Service Availity Integrated Portal -GBD-Dev" u="1"/>
        <s v="CA47TWVISS376" u="1"/>
        <s v="va10plvciw301" u="1"/>
        <s v="va10tlvciw300" u="1"/>
        <s v="VA33TUVWBS006" u="1"/>
        <s v="VA33DX50VM04CLU04" u="1"/>
        <s v="BDDVTS2KFCN5V" u="1"/>
        <s v="va33duvihs305" u="1"/>
        <s v="VA33TUVIHS301" u="1"/>
        <s v="IT Demand Management Analytics Engine-Dev" u="1"/>
        <s v="EAP ATrack Tracking System-Dev" u="1"/>
        <s v="VA33DUVRMB305" u="1"/>
        <s v="VA33TUVRMB301" u="1"/>
        <s v="CA47TWVISS384" u="1"/>
        <s v="va10plvwbs639" u="1"/>
        <s v="va10tlvwbs546" u="1"/>
        <s v="VA33TUVWBS014" u="1"/>
        <s v="VA33TLVATC306" u="1"/>
        <s v="va10plvsoa340" u="1"/>
        <s v="va33tlpsoa014" u="1"/>
        <s v="VA33TLVKAF306" u="1"/>
        <s v="va10puveps004" u="1"/>
        <s v="VA10TUVEPS003" u="1"/>
        <s v="VA10PUVDB2311" u="1"/>
        <s v="va10p30058" u="1"/>
        <s v="vaathmr075" u="1"/>
        <s v="CA47TWVISS392" u="1"/>
        <s v="va10dlvwbs374" u="1"/>
        <s v="VA10PLVWBS555" u="1"/>
        <s v="va10plvwbs647" u="1"/>
        <s v="va10tlvwbs554" u="1"/>
        <s v="Healthy Innovations Platform CM-DM-Dev" u="1"/>
        <s v="VA10DLVMDB307" u="1"/>
        <s v="VA10PLVTCT310" u="1"/>
        <s v="VA10PWVPAR300" u="1"/>
        <s v="VA33TLVKAF314" u="1"/>
        <s v="VA10PWVISS870" u="1"/>
        <s v="MOM92PWVUDS002" u="1"/>
        <s v="VA10P51229" u="1"/>
        <s v="va10plvwbs655" u="1"/>
        <s v="VA10PLVWBS747" u="1"/>
        <s v="va10tlvwbs562" u="1"/>
        <s v="va10tlvwbs654" u="1"/>
        <s v="VA33TUVWBS306" u="1"/>
        <s v="VA10PWVISS1184" u="1"/>
        <s v="VAATHMR1190" u="1"/>
        <s v="VA33TWVHED300" u="1"/>
        <s v="VA10PLVMDB312" u="1"/>
        <s v="va10plvmdb404" u="1"/>
        <s v="va10tlvmdb311" u="1"/>
        <s v="VA33DWPIFM405" u="1"/>
        <s v="va33tlvbam301" u="1"/>
        <s v="va33tlvezz321" u="1"/>
        <s v="va10n10033" u="1"/>
        <s v="VA10PLVPOS300" u="1"/>
        <s v="vaathmr223" u="1"/>
        <s v="VA33TLVKAF322" u="1"/>
        <s v="va10puvihs004" u="1"/>
        <s v="VA10TUVIHS003" u="1"/>
        <s v="VA10N10021" u="1"/>
        <s v="VA10PLVJRE301" u="1"/>
        <s v="va10tlvjre300" u="1"/>
        <s v="Loki-Test" u="1"/>
        <s v="VAATHMR211" u="1"/>
        <s v="va10plvwbs571" u="1"/>
        <s v="va10plvwbs663" u="1"/>
        <s v="va10tlvwbs570" u="1"/>
        <s v="vaathmr1191" u="1"/>
        <s v="va10plvlog301" u="1"/>
        <s v="Bamboo-Prod" u="1"/>
        <s v="VA33DWVISS400" u="1"/>
        <s v="va33tlvorc317" u="1"/>
        <s v="va10plvmdb468" u="1"/>
        <s v="va33dlvnim305" u="1"/>
        <s v="va33tlvnim301" u="1"/>
        <s v="VA10TUVDB2013B" u="1"/>
        <s v="va10plvmdb512" u="1"/>
        <s v="EPDS v2.0-Test" u="1"/>
        <s v="BDPR2R11OGG2V" u="1"/>
        <s v="VA33TWVISS728" u="1"/>
        <s v="va10plvjre365" u="1"/>
        <s v="VA33DWPSQL308B" u="1"/>
        <s v="VA10DWPSQL031" u="1"/>
        <s v="va33tlvihs396" u="1"/>
        <s v="VAATHMR074" u="1"/>
        <s v="va10plvmdb384" u="1"/>
        <s v="va10plvmdb520" u="1"/>
        <s v="va10n10044" u="1"/>
        <s v="va10p30217" u="1"/>
        <s v="VA10PLVMDB576" u="1"/>
        <s v="va10plvspl319" u="1"/>
        <s v="va10tuvrmb303" u="1"/>
        <s v="DWBDTEST1R13KF1" u="1"/>
        <s v="va10tuvwbs016" u="1"/>
        <s v="VAATHMR406" u="1"/>
        <s v="VA33DWVISS472" u="1"/>
        <s v="VA10TLVKAF308" u="1"/>
        <s v="VAATHMR210" u="1"/>
        <s v="VA10PLVMDB584" u="1"/>
        <s v="VA33DWVSQL493" u="1"/>
        <s v="va10puvorc021" u="1"/>
        <s v="VA10PWVISS339" u="1"/>
        <s v="VA33TLPMDB402" u="1"/>
        <s v="DWBDTEST1R13KF2" u="1"/>
        <s v="VA10PUVWBS309" u="1"/>
        <s v="VA10TUVWBS032" u="1"/>
        <s v="va33tlvsoa330" u="1"/>
        <s v="Pharmacy Home System -IRx-Test" u="1"/>
        <s v="va10plvbam304" u="1"/>
        <s v="VA10DWVSQL407" u="1"/>
        <s v="VA10TWVSQL311" u="1"/>
        <s v="va10n10159" u="1"/>
        <s v="va10plvmsq301" u="1"/>
        <s v="VA33DWVPOC331" u="1"/>
        <s v="VA33TWVPEG433" u="1"/>
        <s v="VAATHMR073" u="1"/>
        <s v="va10puviih001" u="1"/>
        <s v="DWBDTEST1R3KF2" u="1"/>
        <s v="VA10DUVWBS044" u="1"/>
        <s v="va10puvwbs041" u="1"/>
        <s v="VA10TUVWBS316" u="1"/>
        <s v="va10tlvihs426" u="1"/>
        <s v="VA10PWVETI300" u="1"/>
        <s v="VA33DLVMQS304" u="1"/>
        <s v="VA10TWVSQL411" u="1"/>
        <s v="VA33TLVWBS461" u="1"/>
        <s v="VA33TLVWBS553" u="1"/>
        <s v="va10n10043" u="1"/>
        <s v="VA10P10217" u="1"/>
        <s v="va10p30216" u="1"/>
        <s v="VA10PWVISS447" u="1"/>
        <s v="VA10PWVBNA304" u="1"/>
        <s v="va33tlvmdb302" u="1"/>
        <s v="va10puvwbs097" u="1"/>
        <s v="va10tuvwbs324" u="1"/>
        <s v="VAATHMR1291" u="1"/>
        <s v="VA10TWVAPP315" u="1"/>
        <s v="va33dlvwbs381" u="1"/>
        <s v="VA33DLVTCT320" u="1"/>
        <s v="va33tlvmdb402" u="1"/>
        <s v="VBrick REV-Dev" u="1"/>
        <s v="va10dlvsps300" u="1"/>
        <s v="VA10PLPWBS400" u="1"/>
        <s v="va10plvihs535" u="1"/>
        <s v="va10tlvnim311" u="1"/>
        <s v="VA33TUVIHS002" u="1"/>
        <s v="VAATHMR1292" u="1"/>
        <s v="VA10DWVSQL387" u="1"/>
        <s v="VA10PLPEDN400" u="1"/>
        <s v="VA10PWVSQL612" u="1"/>
        <s v="VA10PWVCTX1117" u="1"/>
        <s v="VA10TUVDB2013A" u="1"/>
        <s v="va10tlvihs498" u="1"/>
        <s v="VA10TLVWBS339" u="1"/>
        <s v="Business Process Monitor-Prod" u="1"/>
        <s v="va10plvnim320" u="1"/>
        <s v="va33tuvihs010" u="1"/>
        <s v="WebSphere Application Server(CM)-Dev" u="1"/>
        <s v="va33tlvjre355" u="1"/>
        <s v="VA10DWVSQL395" u="1"/>
        <s v="SQL Server System Database-Dev" u="1"/>
        <s v="VA10PWVSQL620" u="1"/>
        <s v="VA10PWVCTX1105" u="1"/>
        <s v="VA33TLVMDB466" u="1"/>
        <s v="VA33DWPSQL308A" u="1"/>
        <s v="vaathmr072" u="1"/>
        <s v="CA47TWVSQL334" u="1"/>
        <s v="CA47TWVISS369" u="1"/>
        <s v="CCP-Solution_Central-Dev" u="1"/>
        <s v="va10plvihs551" u="1"/>
        <s v="Rational - Udeploy-Prod" u="1"/>
        <s v="VAATHMR1053" u="1"/>
        <s v="va10plvedn300" u="1"/>
        <s v="VAATHMR1280" u="1"/>
        <s v="VA33TLPKAF407" u="1"/>
        <s v="Pulse - Intranet Portal-STG" u="1"/>
        <s v="WellPoint Group System 2.0-Test" u="1"/>
        <s v="va10p10032" u="1"/>
        <s v="va10p10216" u="1"/>
        <s v="va10p30215" u="1"/>
        <s v="VA33TLVPEG348" u="1"/>
        <s v="vaathmr1160" u="1"/>
        <s v="CA47TWVISS377" u="1"/>
        <s v="va10tlvciw301" u="1"/>
        <s v="va10tlvwbs539" u="1"/>
        <s v="VA33TUVWBS007" u="1"/>
        <s v="VA33TUVIHS302" u="1"/>
        <s v="vaathmr220" u="1"/>
        <s v="vaathmr1054" u="1"/>
        <s v="va10plvsoa333" u="1"/>
        <s v="VA10P51110" u="1"/>
        <s v="VA33DUVRMB306" u="1"/>
        <s v="VA33TUVRMB302" u="1"/>
        <s v="CA47TWVISS385" u="1"/>
        <s v="va10tlvwbs547" u="1"/>
        <s v="VA33TUVWBS015" u="1"/>
        <s v="DWBDTEST1R1KF1" u="1"/>
        <s v="VA10PLVTCT303" u="1"/>
        <s v="vaathmr1055" u="1"/>
        <s v="PeopleSoft - AM-Prod" u="1"/>
        <s v="DWTEST2COP1" u="1"/>
        <s v="VA33TLVKAF307" u="1"/>
        <s v="Enterprise Alpha Prefix Router for IAS-Test" u="1"/>
        <s v="VA10TUVEPS004" u="1"/>
        <s v="vaathmr187" u="1"/>
        <s v="va10plvwbs464" u="1"/>
        <s v="VA10PLVWBS556" u="1"/>
        <s v="va10plvwbs648" u="1"/>
        <s v="va10tlvwbs555" u="1"/>
        <s v="va10plvwbs600" u="1"/>
        <s v="va33tlvihs317" u="1"/>
        <s v="DWBDTEST1R2KF1" u="1"/>
        <s v="va10dlvmdb308" u="1"/>
        <s v="VA10PLVTCT311" u="1"/>
        <s v="VA10TWVPAR300" u="1"/>
        <s v="VA33TLVKAF315" u="1"/>
        <s v="VA33TWVSQL302" u="1"/>
        <s v="VA10PWVISS871" u="1"/>
        <s v="VA10N10157" u="1"/>
        <s v="va10plvmqs311" u="1"/>
        <s v="va10plvwbs564" u="1"/>
        <s v="va10plvwbs656" u="1"/>
        <s v="VA10PLVWBS748" u="1"/>
        <s v="va10tlvwbs563" u="1"/>
        <s v="va33tlvihs509" u="1"/>
        <s v="DWBDTEST1R3KF1" u="1"/>
        <s v="va10tlvmdb312" u="1"/>
        <s v="va33tlvbam302" u="1"/>
        <s v="VA10PLVPOS301" u="1"/>
        <s v="VA33TWVSQL310" u="1"/>
        <s v="VA33TWVSQL402" u="1"/>
        <s v="va10puvihs005" u="1"/>
        <s v="VA10TUVIHS004" u="1"/>
        <s v="va10n10041" u="1"/>
        <s v="va10p10215" u="1"/>
        <s v="VA10PLVJRE302" u="1"/>
        <s v="va10tlvjre301" u="1"/>
        <s v="va10plvwbs664" u="1"/>
        <s v="va10tlvwbs571" u="1"/>
        <s v="VA10PWVISS1090" u="1"/>
        <s v="VS-HMC_Telephony_CTI_Routing_T-Server-Dev" u="1"/>
        <s v="VA10TLVMDB368" u="1"/>
        <s v="DWBDTEST1R4KF1" u="1"/>
        <s v="va10plvmdb413" u="1"/>
        <s v="vaathmr311" u="1"/>
        <s v="VA10PLVSAW314" u="1"/>
        <s v="va10plvwbs580" u="1"/>
        <s v="va10plvmdb469" u="1"/>
        <s v="VA33TLVIHS433" u="1"/>
        <s v="va33tlvnim302" u="1"/>
        <s v="va10puvdb2015b" u="1"/>
        <s v="va10plvmdb513" u="1"/>
        <s v="VA33TWVSQL510" u="1"/>
        <s v="VS-IVR-VSS-FEP_Faxing-Test" u="1"/>
        <s v="VA33TWVISS729" u="1"/>
        <s v="va10plvjre366" u="1"/>
        <s v="VA10PWVCTX1116" u="1"/>
        <s v="va10plvwbs680" u="1"/>
        <s v="va33tlvihs397" u="1"/>
        <s v="va10plvmdb385" u="1"/>
        <s v="va33tlvnim310" u="1"/>
        <s v="va10plvmdb521" u="1"/>
        <s v="Printer Installer-Prod" u="1"/>
        <s v="VA33TWVSQL382" u="1"/>
        <s v="Advanced Life and Income Claim System-Test" u="1"/>
        <s v="CCP-VSS-Dev" u="1"/>
        <s v="VA10PWVCTX1104" u="1"/>
        <s v="VA10N10156" u="1"/>
        <s v="VA10P51156" u="1"/>
        <s v="UiPath-Test" u="1"/>
        <s v="VA10PLVMDB577" u="1"/>
        <s v="va10tuvrmb304" u="1"/>
        <s v="VAATHMR1047" u="1"/>
        <s v="VA10PWVNCI300" u="1"/>
        <s v="VAATHMR242" u="1"/>
        <s v="CCB SOFTPHONE-Dev" u="1"/>
        <s v="va10plvezz309" u="1"/>
        <s v="VA10PWPHQR002" u="1"/>
        <s v="VA10TLVKAF309" u="1"/>
        <s v="VA33TLVWBS346" u="1"/>
        <s v="VA10PLVMDB585" u="1"/>
        <s v="NurseLine Application-Test" u="1"/>
        <s v="vaathmr1048" u="1"/>
        <s v="va10tuvwbs117" u="1"/>
        <s v="vaathmr310" u="1"/>
        <s v="PeopleSoft - GL-Dev" u="1"/>
        <s v="va10plvjre390" u="1"/>
        <s v="Mobile Shopper-Test" u="1"/>
        <s v="VA10PLVMDB593" u="1"/>
        <s v="VA10PWVGID303" u="1"/>
        <s v="VA33TLPMDB403" u="1"/>
        <s v="vaathmr1049" u="1"/>
        <s v="va33tlvsoa331" u="1"/>
        <s v="Informatica Data Quality-Test" u="1"/>
        <s v="VA10DWVSQL408" u="1"/>
        <s v="VA10PLVMSQ302" u="1"/>
        <s v="VA33DWVPOC332" u="1"/>
        <s v="VA33TWVPEG434" u="1"/>
        <s v="Google Custom Portal-Test" u="1"/>
        <s v="va10tuviih001" u="1"/>
        <s v="va10duvwbs045" u="1"/>
        <s v="va10tlvihs427" u="1"/>
        <s v="EOC Upload-Dev" u="1"/>
        <s v="VA10PWVETI301" u="1"/>
        <s v="VA10DWVSQL416" u="1"/>
        <s v="VA10TWVSQL412" u="1"/>
        <s v="VA33TLVWBS370" u="1"/>
        <s v="VA33TLVWBS462" u="1"/>
        <s v="Anthem Care Management Platform-Test" u="1"/>
        <s v="VA10N10155" u="1"/>
        <s v="VA10P51155" u="1"/>
        <s v="VA10P51339" u="1"/>
        <s v="va33tlvmdb303" u="1"/>
        <s v="va10puvwbs098" u="1"/>
        <s v="va10tuvwbs325" u="1"/>
        <s v="VA10PLVIHS344" u="1"/>
        <s v="VA10PLVWBS001" u="1"/>
        <s v="va33tlvmdb403" u="1"/>
        <s v="Financial Impact Tool-Test" u="1"/>
        <s v="va10n10211" u="1"/>
        <s v="va10dlvsps301" u="1"/>
        <s v="VA10PLPWBS401" u="1"/>
        <s v="va10plvihs536" u="1"/>
        <s v="va10tlpwbs400" u="1"/>
        <s v="va10tlvnim312" u="1"/>
        <s v="VA33TUVIHS003" u="1"/>
        <s v="Social Determinants of Health-Dev" u="1"/>
        <s v="VAATHMR1265" u="1"/>
        <s v="VA10PLVCDC300" u="1"/>
        <s v="VA10DWVSQL388" u="1"/>
        <s v="VA10PLPEDN401" u="1"/>
        <s v="VA10PWVSQL477" u="1"/>
        <s v="VA10PWVSQL521" u="1"/>
        <s v="VA33TWVFLG301" u="1"/>
        <s v="Anthem Life Renewal System-Prod" u="1"/>
        <s v="vaathmr1386" u="1"/>
        <s v="va10puvdb2015a" u="1"/>
        <s v="va10tlvihs499" u="1"/>
        <s v="Informatica DX-Dev" u="1"/>
        <s v="va10tlvnim320" u="1"/>
        <s v="va33tuvihs011" u="1"/>
        <s v="va10p10088" u="1"/>
        <s v="VAATHMR1266" u="1"/>
        <s v="va33tlvjre356" u="1"/>
        <s v="eHub - Enterprise Master Person Index -EMPI-Test" u="1"/>
        <s v="VA10DWVSQL396" u="1"/>
        <s v="OnePoint Siebel CRM-Dev" u="1"/>
        <s v="VA10PWVSQL621" u="1"/>
        <s v="va33plvcac300" u="1"/>
        <s v="VA10PWVCTX1115" u="1"/>
        <s v="CA47TWVSQL335" u="1"/>
        <s v="va10plvihs552" u="1"/>
        <s v="vaathmr172" u="1"/>
        <s v="VAATHMR1253" u="1"/>
        <s v="va10plvedn301" u="1"/>
        <s v="VA33TWVSQL003" u="1"/>
        <s v="VA10PWVCTX1103" u="1"/>
        <s v="VA10P51154" u="1"/>
        <s v="CA47TWVISS378" u="1"/>
        <s v="VA33TUVWBS008" u="1"/>
        <s v="VA33DX50VM04CLU05" u="1"/>
        <s v="VA33TUVIHS303" u="1"/>
        <s v="MongoDB database program-Test" u="1"/>
        <s v="VA10N50232" u="1"/>
        <s v="va10p10224" u="1"/>
        <s v="va10plvsoa334" u="1"/>
        <s v="VA33PWPSQL312" u="1"/>
        <s v="SOA - Enterprise 27X HIPAA Application-Perf" u="1"/>
        <s v="CA47TWVSQL351" u="1"/>
        <s v="va33duvrmb307" u="1"/>
        <s v="VA33TUVRMB303" u="1"/>
        <s v="va10tlvwbs548" u="1"/>
        <s v="VA33TUVWBS016" u="1"/>
        <s v="BDDVTS2KFCN6V" u="1"/>
        <s v="va10n10210" u="1"/>
        <s v="VA10PLVTCT304" u="1"/>
        <s v="va33plvezz308" u="1"/>
        <s v="va33tlvjre380" u="1"/>
        <s v="Provider Online Reporting -POIT-POR-RnR-Dev" u="1"/>
        <s v="ACES Enrollment &amp; Billing-Dev" u="1"/>
        <s v="VA33TLVKAF308" u="1"/>
        <s v="VA10PWVISS864" u="1"/>
        <s v="VA10TUVEPS005" u="1"/>
        <s v="VA10TUVDB2312" u="1"/>
        <s v="Siebel CRM-Dev" u="1"/>
        <s v="va10plvwbs465" u="1"/>
        <s v="VA10PLVWBS557" u="1"/>
        <s v="va10plvwbs649" u="1"/>
        <s v="va10tlvwbs556" u="1"/>
        <s v="va10plvwbs601" u="1"/>
        <s v="va10tlvwbs600" u="1"/>
        <s v="va33tlvihs318" u="1"/>
        <s v="CCP-Genesys-Routing-Dev" u="1"/>
        <s v="va10dlvmdb309" u="1"/>
        <s v="VA10PLVTCT312" u="1"/>
        <s v="VA33TLVEZZ315" u="1"/>
        <s v="VA10N10097" u="1"/>
        <s v="va10p10087" u="1"/>
        <s v="VA10TWVPAR301" u="1"/>
        <s v="SQL Server System Database-Test" u="1"/>
        <s v="VA33TLVKAF316" u="1"/>
        <s v="VA10PWVISS872" u="1"/>
        <s v="va10plvwbs565" u="1"/>
        <s v="va10plvwbs657" u="1"/>
        <s v="VA10PLVWBS749" u="1"/>
        <s v="va10tlvwbs564" u="1"/>
        <s v="va10tlvwbs700" u="1"/>
        <s v="VA10TWVPEG360" u="1"/>
        <s v="va10tlvmdb313" u="1"/>
        <s v="va33tlvbam303" u="1"/>
        <s v="vaathmr1257" u="1"/>
        <s v="VA10PLVPOS302" u="1"/>
        <s v="SMART Splunk-Dev" u="1"/>
        <s v="vaathmr171" u="1"/>
        <s v="VA33PWVSQL312" u="1"/>
        <s v="VA33TWVSQL311" u="1"/>
        <s v="va10plpdkr400" u="1"/>
        <s v="Initiate Master Data Service-Test" u="1"/>
        <s v="VA10PLVJRE303" u="1"/>
        <s v="va10plvwbs665" u="1"/>
        <s v="va10tlvwbs572" u="1"/>
        <s v="Small Group Quoting-Test" u="1"/>
        <s v="VA10TLVMDB369" u="1"/>
        <s v="Provider Audit CRM-Dev" u="1"/>
        <s v="va10plvmdb414" u="1"/>
        <s v="VA10PLVMDB506" u="1"/>
        <s v="VA10TLVMDB505" u="1"/>
        <s v="VA33TWVSQL367" u="1"/>
        <s v="vaathmr423" u="1"/>
        <s v="VAATHMR1244" u="1"/>
        <s v="Reference Data Manager -RDM-Prod" u="1"/>
        <s v="SIMON -Service Information Management Online-Dev" u="1"/>
        <s v="VA10TUVIHS013" u="1"/>
        <s v="VA33TWVISS354" u="1"/>
        <s v="VA10PLVSAW315" u="1"/>
        <s v="WMDS Reporting Ad-hoc Database-Test" u="1"/>
        <s v="DELTA-Dev" u="1"/>
        <s v="va10tlvwbs580" u="1"/>
        <s v="va33tlvihs434" u="1"/>
        <s v="va33tlvnim303" u="1"/>
        <s v="va10plvmdb330" u="1"/>
        <s v="va10plvmdb514" u="1"/>
        <s v="TBD-Dev" u="1"/>
        <s v="va10plvwbs681" u="1"/>
        <s v="VA10PWVMIM300" u="1"/>
        <s v="va33dlvsps300" u="1"/>
        <s v="va33tlvnim311" u="1"/>
        <s v="va10plvmdb522" u="1"/>
        <s v="UDB DB2 Datatabase Support Systems-Dev" u="1"/>
        <s v="Enterprise HEDIS Tier Med Application-Test" u="1"/>
        <s v="Enterprise Provider Database Solution-Test" u="1"/>
        <s v="Flexera-Prod" u="1"/>
        <s v="VA33DWVSQL523" u="1"/>
        <s v="vaathmr194" u="1"/>
        <s v="VA10PWVCTX1114" u="1"/>
        <s v="VA10TLVOCC304" u="1"/>
        <s v="va33tlvihs498" u="1"/>
        <s v="VA10PLVMDB578" u="1"/>
        <s v="va33tlvihs450" u="1"/>
        <s v="va10plvmdb530" u="1"/>
        <s v="Individual Online Store Exchange-IOS-Dev" u="1"/>
        <s v="va10tuvrmb305" u="1"/>
        <s v="VA10VTWFC004A" u="1"/>
        <s v="VA10PWVNCI301" u="1"/>
        <s v="VA10P10050" u="1"/>
        <s v="VA33TLVWBS347" u="1"/>
        <s v="VA10PLVMDB586" u="1"/>
        <s v="va10plvspl329" u="1"/>
        <s v="VAATHMR1248" u="1"/>
        <s v="va10tuvwbs118" u="1"/>
        <s v="VA10DWVSQL309" u="1"/>
        <s v="VA33TLVWBS539" u="1"/>
        <s v="VA10PLVMDB594" u="1"/>
        <s v="DC04TWPSQL300B" u="1"/>
        <s v="Division of Financial Responsibilities -DOFR-Prod" u="1"/>
        <s v="VA10DWVSQL409" u="1"/>
        <s v="VA33DWVPOC333" u="1"/>
        <s v="va10plpaia400" u="1"/>
        <s v="VA33TLVBAS313" u="1"/>
        <s v="va10tlvihs428" u="1"/>
        <s v="Rational - BuildForge-Dev" u="1"/>
        <s v="VAATHMR285" u="1"/>
        <s v="va10dlvbam317" u="1"/>
        <s v="va10plvezz334" u="1"/>
        <s v="VA10TWVSQL413" u="1"/>
        <s v="VA33TLVWBS371" u="1"/>
        <s v="va10p30256" u="1"/>
        <s v="Hyperion Financial-Dev" u="1"/>
        <s v="VA10DWVISS312" u="1"/>
        <s v="VA10TUVWBS050" u="1"/>
        <s v="va10tuvwbs326" u="1"/>
        <s v="VA10P10153" u="1"/>
        <s v="VA10PLVIHS345" u="1"/>
        <s v="VA10PX2001" u="1"/>
        <s v="VA33TLVWBS563" u="1"/>
        <s v="va33plvmdb313" u="1"/>
        <s v="va10plvihs537" u="1"/>
        <s v="va10tlpwbs401" u="1"/>
        <s v="va10tlvnim313" u="1"/>
        <s v="VA33TUVIHS004" u="1"/>
        <s v="vaathmr421" u="1"/>
        <s v="VAATHMR605" u="1"/>
        <s v="va33tlvjre349" u="1"/>
        <s v="VA10DWVSQL389" u="1"/>
        <s v="VA10PLPEDN402" u="1"/>
        <s v="va33plvsaw306" u="1"/>
        <s v="VA10PWVISS649" u="1"/>
        <s v="VA10TWVISS600" u="1"/>
        <s v="VA33DLVMDB324" u="1"/>
        <s v="VA10TWPSQL040B" u="1"/>
        <s v="va33tuvihs012" u="1"/>
        <s v="va33tlvjre357" u="1"/>
        <s v="VA10PX0208" u="1"/>
        <s v="VA10DWVSQL397" u="1"/>
        <s v="VA10PWVSQL578" u="1"/>
        <s v="va33tlvjre401" u="1"/>
        <s v="CA47TWVSQL336" u="1"/>
        <s v="va10plvihs553" u="1"/>
        <s v="VA10TLVIHS460" u="1"/>
        <s v="VA10P10176" u="1"/>
        <s v="va10plvinf307" u="1"/>
        <s v="vaathmr284" u="1"/>
        <s v="va10plvedn302" u="1"/>
        <s v="va10tuvbas300" u="1"/>
        <s v="VA33DWVEAA319" u="1"/>
        <s v="VA10PWVCTX1113" u="1"/>
        <s v="VA10DWVISS392" u="1"/>
        <s v="va10p30255" u="1"/>
        <s v="VA10PUVDB2022" u="1"/>
        <s v="VA33DLVMDB340" u="1"/>
        <s v="FileNet Enterprise Content Management-Dev" u="1"/>
        <s v="Healthy Innovations Platform LTSS Admin Console-Prod" u="1"/>
        <s v="VA33TUVWBS009" u="1"/>
        <s v="VA10PLVWBS310" u="1"/>
        <s v="VA33TUVIHS304" u="1"/>
        <s v="va10n10162" u="1"/>
        <s v="VA10P10152" u="1"/>
        <s v="va33tlvjre373" u="1"/>
        <s v="VA33PWPSQL313" u="1"/>
        <s v="va10n10242" u="1"/>
        <s v="VA10PUVDB2306" u="1"/>
        <s v="VA10PUVMMS300" u="1"/>
        <s v="VA33DUVRMB308" u="1"/>
        <s v="VA33TUVRMB304" u="1"/>
        <s v="VA10TLVWBS457" u="1"/>
        <s v="va10tlvwbs549" u="1"/>
        <s v="VA10P51230" u="1"/>
        <s v="VA10PLVTCT305" u="1"/>
        <s v="va33tlvjre381" u="1"/>
        <s v="VA10PWVSQL354_O" u="1"/>
        <s v="VAATHMR604" u="1"/>
        <s v="VAATHMR1200" u="1"/>
        <s v="VA33TLVKAF309" u="1"/>
        <s v="VA10TUVEPS006" u="1"/>
        <s v="WellPoint Corporate Internal SharePoint 2013-Test" u="1"/>
        <s v="Product Admin Tool-Test" u="1"/>
        <s v="va10plvwbs466" u="1"/>
        <s v="VA10PLVWBS558" u="1"/>
        <s v="va10tlvwbs557" u="1"/>
        <s v="VA10TWVHRS302" u="1"/>
        <s v="DC04TWPSQL300A" u="1"/>
        <s v="va10plvwbs602" u="1"/>
        <s v="va10tlvwbs601" u="1"/>
        <s v="VAASHHSM02" u="1"/>
        <s v="VA10PLVTCT313" u="1"/>
        <s v="VA10PX0207" u="1"/>
        <s v="VA33TLVKAF317" u="1"/>
        <s v="VA33TWVSQL304" u="1"/>
        <s v="VA10PWVISS873" u="1"/>
        <s v="Internet Provider Finder-Dev" u="1"/>
        <s v="va10plvwbs566" u="1"/>
        <s v="va10plvwbs658" u="1"/>
        <s v="va10tlvwbs565" u="1"/>
        <s v="VA10TWVHRS310" u="1"/>
        <s v="va33tuvwbs309" u="1"/>
        <s v="va10plvwbs610" u="1"/>
        <s v="va10tlvwbs701" u="1"/>
        <s v="VA10TWVPEG361" u="1"/>
        <s v="va33tlvbam304" u="1"/>
        <s v="VA10P10175" u="1"/>
        <s v="vaathmr283" u="1"/>
        <s v="va10plpdkr401" u="1"/>
        <s v="Smart PCP Assignment-Dev" u="1"/>
        <s v="va10p30254" u="1"/>
        <s v="VA10PLVSAW308" u="1"/>
        <s v="VAATHMR639" u="1"/>
        <s v="va10plvrrx001" u="1"/>
        <s v="va10plvwbs666" u="1"/>
        <s v="va10tlvwbs573" u="1"/>
        <s v="VA10PWVPEG370" u="1"/>
        <s v="va10plvmdb415" u="1"/>
        <s v="VA10PLVMDB507" u="1"/>
        <s v="VA10TLVMDB506" u="1"/>
        <s v="VA10PLVPOS311" u="1"/>
        <s v="VA10VTWSFC002A" u="1"/>
        <s v="VA10TUVIHS014" u="1"/>
        <s v="va10n10241" u="1"/>
        <s v="California HMO Multi-Faceted-Dev" u="1"/>
        <s v="va10plvmdb331" u="1"/>
        <s v="va10plvmdb515" u="1"/>
        <s v="VAATHMR1325" u="1"/>
        <s v="va10plvwbs682" u="1"/>
        <s v="Anthem Vitals-Dev" u="1"/>
        <s v="va33dlvsps301" u="1"/>
        <s v="VA10TWPSQL040A" u="1"/>
        <s v="va10plvmdb523" u="1"/>
        <s v="VAASHHSM01" u="1"/>
        <s v="va10tuvihs306" u="1"/>
        <s v="VA10PWVCTX1124" u="1"/>
        <s v="PI Communication Controller-Dev" u="1"/>
        <s v="vaathmr1326" u="1"/>
        <s v="va33tlvihs499" u="1"/>
        <s v="VA10PLVMDB579" u="1"/>
        <s v="va33tlvihs451" u="1"/>
        <s v="va10plvmdb531" u="1"/>
        <s v="va10tuvrmb306" u="1"/>
        <s v="VA10P10174" u="1"/>
        <s v="va10puvorc016" u="1"/>
        <s v="VA10PWVNCI302" u="1"/>
        <s v="VAATHMR374" u="1"/>
        <s v="VA33PWVSAW300" u="1"/>
        <s v="VA10PWVCTX1112" u="1"/>
        <s v="VA10N10172" u="1"/>
        <s v="VA33TLVWBS348" u="1"/>
        <s v="va10plvjps309" u="1"/>
        <s v="VA10PLVMDB587" u="1"/>
        <s v="VA33DUVINF310" u="1"/>
        <s v="va10n10160" u="1"/>
        <s v="VA10TUVWBS027" u="1"/>
        <s v="va10tuvwbs119" u="1"/>
        <s v="HRS AccessHMC-Test" u="1"/>
        <s v="VA10N50606" u="1"/>
        <s v="VA10PLVMDB595" u="1"/>
        <s v="VA10PWVGID305" u="1"/>
        <s v="VA33TWVPEG428" u="1"/>
        <s v="VA10TUVWBS035" u="1"/>
        <s v="vaathmr602" u="1"/>
        <s v="VA33DWVISS583" u="1"/>
        <s v="va10plvbam307" u="1"/>
        <s v="VA10TWVSQL406" u="1"/>
        <s v="VA33DWVPOC334" u="1"/>
        <s v="Tidal -GBD-QA" u="1"/>
        <s v="VA10TLVPEG384" u="1"/>
        <s v="VA33TLVBAS314" u="1"/>
        <s v="SALES HIVE - Small Group Container-Test" u="1"/>
        <s v="va10tlvihs429" u="1"/>
        <s v="VA10PX0205" u="1"/>
        <s v="va10plvezz335" u="1"/>
        <s v="FileNet Enterprise Content Management-Test" u="1"/>
        <s v="VA33TLVESC306" u="1"/>
        <s v="VA10TWVSQL414" u="1"/>
        <s v="VA10PX0101" u="1"/>
        <s v="VA10DWVISS313" u="1"/>
        <s v="CCP-VSS-Test" u="1"/>
        <s v="VA10TUVWBS051" u="1"/>
        <s v="va10tuvwbs327" u="1"/>
        <s v="va10n10183" u="1"/>
        <s v="VA10P10173" u="1"/>
        <s v="va10tlvnim306" u="1"/>
        <s v="va33dlvwbs384" u="1"/>
        <s v="VA33TLVWBS564" u="1"/>
        <s v="VA10PLVPEG493" u="1"/>
        <s v="va33plvmdb314" u="1"/>
        <s v="va10plvihs538" u="1"/>
        <s v="va10plvsps300" u="1"/>
        <s v="va10tlvnim314" u="1"/>
        <s v="VA33TUVIHS005" u="1"/>
        <s v="VA10PLVEZZ351" u="1"/>
        <s v="Enterprise HEDIS Tier Med Application-Dev" u="1"/>
        <s v="VA10PLPEDN403" u="1"/>
        <s v="va33plvsaw307" u="1"/>
        <s v="VA10DWVSQL434" u="1"/>
        <s v="va33dlvwbs392" u="1"/>
        <s v="va10plvihs362" u="1"/>
        <s v="va33tuvihs013" u="1"/>
        <s v="VA10TUVINF300" u="1"/>
        <s v="va33tlvjre358" u="1"/>
        <s v="VA10DWVSQL398" u="1"/>
        <s v="va33tlvjre402" u="1"/>
        <s v="VA10PWPLHA400" u="1"/>
        <s v="VA10PWVISS610" u="1"/>
        <s v="CA47TWVSQL337" u="1"/>
        <s v="VA10TLVIHS461" u="1"/>
        <s v="VA10PWVCTX1123" u="1"/>
        <s v="VA10PWVISS758" u="1"/>
        <s v="VA10PUVDB2023" u="1"/>
        <s v="VA10PWVISS710" u="1"/>
        <s v="VA10PWVSAW310" u="1"/>
        <s v="VA10PLVWBS311" u="1"/>
        <s v="VA33TUVIHS305" u="1"/>
        <s v="VA10P10172" u="1"/>
        <s v="VA10P51366" u="1"/>
        <s v="va33tlvjre374" u="1"/>
        <s v="VA10PWVAPP351" u="1"/>
        <s v="VA10PWVCTX1111" u="1"/>
        <s v="CA47TLVEPC300" u="1"/>
        <s v="VA33TWVIQP300" u="1"/>
        <s v="VA33TUVRMB305" u="1"/>
        <s v="CA47TWVISS388" u="1"/>
        <s v="VA10TLVWBS458" u="1"/>
        <s v="CA47TWVISS340" u="1"/>
        <s v="VA33DX50VM01CLU01" u="1"/>
        <s v="VA10PLVTCT306" u="1"/>
        <s v="va33tlvjre382" u="1"/>
        <s v="VA10PLVSOA344" u="1"/>
        <s v="VA10PWVISS866" u="1"/>
        <s v="VA10TUVEPS007" u="1"/>
        <s v="VA10PWVISS910" u="1"/>
        <s v="va10pupsyb001" u="1"/>
        <s v="va33dlvofa314" u="1"/>
        <s v="VA33VDWFC003A" u="1"/>
        <s v="va10plvwbs467" u="1"/>
        <s v="va10tlvwbs558" u="1"/>
        <s v="VA10TWVHRS303" u="1"/>
        <s v="BDDVTS2KFCN7V" u="1"/>
        <s v="va10plvwbs603" u="1"/>
        <s v="va10tlvwbs602" u="1"/>
        <s v="Facets Price N Ship-Dev" u="1"/>
        <s v="VA10TWVPAR303" u="1"/>
        <s v="VA33TLVKAF318" u="1"/>
        <s v="VA10PWVISS874" u="1"/>
        <s v="EPDS R6-Test" u="1"/>
        <s v="NY Employer Web App-Test" u="1"/>
        <s v="VA10PLVMQS314" u="1"/>
        <s v="va10plvwbs567" u="1"/>
        <s v="va10plvwbs659" u="1"/>
        <s v="va10tlvwbs566" u="1"/>
        <s v="va10plvwbs611" u="1"/>
        <s v="va10tlvwbs702" u="1"/>
        <s v="VA10TWVPEG362" u="1"/>
        <s v="Enterprise EOB HUB-Dev" u="1"/>
        <s v="va10plvmdb316" u="1"/>
        <s v="Healthy Returns System-Dev" u="1"/>
        <s v="CA47PWVCTX372" u="1"/>
        <s v="va10p10091" u="1"/>
        <s v="VA10PLVJRE305" u="1"/>
        <s v="va10plvmqs322" u="1"/>
        <s v="VA10PWVRDP300" u="1"/>
        <s v="vaathmr475" u="1"/>
        <s v="va10plvwbs667" u="1"/>
        <s v="va10tlvrrx001" u="1"/>
        <s v="va10tlvwbs574" u="1"/>
        <s v="VA10PWVPEG371" u="1"/>
        <s v="VA10PLVMDB508" u="1"/>
        <s v="VA10TLVMDB507" u="1"/>
        <s v="VA33TLVBAM313" u="1"/>
        <s v="va10n10181" u="1"/>
        <s v="VA10PLVPOS312" u="1"/>
        <s v="FSS - Check Request-Prod" u="1"/>
        <s v="va10tlvcfe301" u="1"/>
        <s v="VA33TVWFC004B" u="1"/>
        <s v="VA33TWVSQL321" u="1"/>
        <s v="VA33TWVSQL413" u="1"/>
        <s v="VA10VTWSFC003A" u="1"/>
        <s v="VP100" u="1"/>
        <s v="CA47PWVCTX380" u="1"/>
        <s v="va10tlvjre312" u="1"/>
        <s v="VA10DX0503" u="1"/>
        <s v="VA33TLVWBS001" u="1"/>
        <s v="va10plvmdb516" u="1"/>
        <s v="VA33VTWSFC002B" u="1"/>
        <s v="VA10PLVPOS320" u="1"/>
        <s v="Initiate Master Data Service-Dev" u="1"/>
        <s v="VA10PLVCFE310" u="1"/>
        <s v="VA33DWVSQL517" u="1"/>
        <s v="va10plvjre369" u="1"/>
        <s v="va10plvwbs683" u="1"/>
        <s v="va10tlvwbs590" u="1"/>
        <s v="va10plvmdb432" u="1"/>
        <s v="va10plvmdb524" u="1"/>
        <s v="va10tlvmdb431" u="1"/>
        <s v="va10tuvorc008" u="1"/>
        <s v="VA33TWVSQL521" u="1"/>
        <s v="VA10PLVDKR310" u="1"/>
        <s v="va10tuvihs307" u="1"/>
        <s v="VA33TWPSQL316B" u="1"/>
        <s v="Anthem Database Support-Prod" u="1"/>
        <s v="va33tlvihs452" u="1"/>
        <s v="vPro-Dev" u="1"/>
        <s v="va10plvmdb440" u="1"/>
        <s v="va10plvmdb532" u="1"/>
        <s v="VA10TLVPEG313" u="1"/>
        <s v="VA33TWVSQL393" u="1"/>
        <s v="VA33TWVSQL485" u="1"/>
        <s v="va10puvorc017" u="1"/>
        <s v="VA10PWVNCI303" u="1"/>
        <s v="Bamboo Agent-Test" u="1"/>
        <s v="Legacy Provider Finder-Test" u="1"/>
        <s v="VA33PWVSAW301" u="1"/>
        <s v="VA10PWVCTX1122" u="1"/>
        <s v="Check Inquiry-Test" u="1"/>
        <s v="va10p10090" u="1"/>
        <s v="VA33TLVWBS349" u="1"/>
        <s v="National IT : NASCO - Backend Interface - Enrollment-Test" u="1"/>
        <s v="VA10PLVMDB588" u="1"/>
        <s v="Recovery Data Mart-Dev" u="1"/>
        <s v="va10plvmdb540" u="1"/>
        <s v="VA33DUVINF311" u="1"/>
        <s v="VA33DWVGRD011" u="1"/>
        <s v="va10n10180" u="1"/>
        <s v="VA10TUVWBS028" u="1"/>
        <s v="Subro Navigator-Dev" u="1"/>
        <s v="VP101" u="1"/>
        <s v="TrakWeb" u="1"/>
        <s v="VA10PWVCTX1110" u="1"/>
        <s v="VA10TWVSQL307" u="1"/>
        <s v="VA33TWVPEG429" u="1"/>
        <s v="BDPR2KFCN10V" u="1"/>
        <s v="CA47PWVEAA010" u="1"/>
        <s v="VA10DWVWBS300" u="1"/>
        <s v="VA33PAPSOA002" u="1"/>
        <s v="VA33TUVDB2305" u="1"/>
        <s v="VA10TWVSQL407" u="1"/>
        <s v="SAS-Prod" u="1"/>
        <s v="va10tlvmsq304" u="1"/>
        <s v="VA10TLVPEG385" u="1"/>
        <s v="VA10TWVISS302" u="1"/>
        <s v="va10tuvwbs136" u="1"/>
        <s v="VA33TLVBAS315" u="1"/>
        <s v="ACMS UM Intake-Test" u="1"/>
        <s v="VA33TWVISS680" u="1"/>
        <s v="VA33TLVESC307" u="1"/>
        <s v="VA10TWVSQL323" u="1"/>
        <s v="VA10TWVSQL415" u="1"/>
        <s v="Digital Provider Lifecycle Management-Dev" u="1"/>
        <s v="VA10TUVWBS052" u="1"/>
        <s v="va10tlvnim307" u="1"/>
        <s v="VA33TLVWBS565" u="1"/>
        <s v="VA10PLVPEG494" u="1"/>
        <s v="va10plvsps301" u="1"/>
        <s v="VA10TLVIHS446" u="1"/>
        <s v="va10tlvnim315" u="1"/>
        <s v="va10tlvsps300" u="1"/>
        <s v="va33tuvihs006" u="1"/>
        <s v="VA10VPWSFC003A" u="1"/>
        <s v="VA10PLPEDN404" u="1"/>
        <s v="VA10PWVSQL432" u="1"/>
        <s v="va33tlvwbs573" u="1"/>
        <s v="VA10DX0501" u="1"/>
        <s v="VA10TWVISS510" u="1"/>
        <s v="va10pupfct001b" u="1"/>
        <s v="IAM Webservices-Test" u="1"/>
        <s v="VA10PWPSQL043B" u="1"/>
        <s v="SOA-API - Enterprise Services-Perf" u="1"/>
        <s v="va10plvihs363" u="1"/>
        <s v="VA33TLVAPP300" u="1"/>
        <s v="VA10DWVSQL399" u="1"/>
        <s v="va33tlvjre403" u="1"/>
        <s v="OnePoint Siebel CRM-Prod" u="1"/>
        <s v="va33tlvwbs581" u="1"/>
        <s v="va10puvdb2016" u="1"/>
        <s v="VA10PWPLHA401" u="1"/>
        <s v="va33dlvxap312" u="1"/>
        <s v="DWBDTS1R5OG1V" u="1"/>
        <s v="VA10PAPSOA007C" u="1"/>
        <s v="HIX BI IM Risk Management Data Store-Test" u="1"/>
        <s v="va10tlvihs462" u="1"/>
        <s v="VA10PWVSQL540" u="1"/>
        <s v="mom9plvwbs349" u="1"/>
        <s v="VA10PWVISS759" u="1"/>
        <s v="VA33TWPSQL316A" u="1"/>
        <s v="California HMO Multi-Faceted-Test" u="1"/>
        <s v="VA10PWPSQL335B" u="1"/>
        <s v="va10plvihs471" u="1"/>
        <s v="va10tlvihs470" u="1"/>
        <s v="va33tuvihs306" u="1"/>
        <s v="va33dlveps001" u="1"/>
        <s v="Healthy Innovations Platform CM-DM-Test" u="1"/>
        <s v="va10plvsoa337" u="1"/>
        <s v="VA33TLVRRX300" u="1"/>
        <s v="VA10PWVCTX1121" u="1"/>
        <s v="CA47TLVEPC301" u="1"/>
        <s v="VA33TWVIQP301" u="1"/>
        <s v="va10tapsoa003" u="1"/>
        <s v="CA47TWVCTX300" u="1"/>
        <s v="CA47TWVISS389" u="1"/>
        <s v="VA10TLVWBS459" u="1"/>
        <s v="CA47TWVISS341" u="1"/>
        <s v="VA10PLVWBS320" u="1"/>
        <s v="DBG-HRS2.0-Test" u="1"/>
        <s v="VA10P51362" u="1"/>
        <s v="VA10PLVTCT307" u="1"/>
        <s v="va33tlvjre383" u="1"/>
        <s v="VA10PLVSOA345" u="1"/>
        <s v="VA10TUVEPS008" u="1"/>
        <s v="VA33VDWFC003B" u="1"/>
        <s v="va10tlvwbs559" u="1"/>
        <s v="VA10TWVHRS304" u="1"/>
        <s v="va10tlvwbs603" u="1"/>
        <s v="VA10P51522" u="1"/>
        <s v="va33tlvezz318" u="1"/>
        <s v="DBG Health Cloud-Dev" u="1"/>
        <s v="VA33TLVKAF319" u="1"/>
        <s v="VA33TWVSQL306" u="1"/>
        <s v="VA10PWVISS875" u="1"/>
        <s v="VA10N50600" u="1"/>
        <s v="VA10PLVMQS315" u="1"/>
        <s v="va10plvwbs568" u="1"/>
        <s v="va10tlvwbs567" u="1"/>
        <s v="va10plvwbs612" u="1"/>
        <s v="va10tlvwbs703" u="1"/>
        <s v="VA10TWVPEG363" u="1"/>
        <s v="va10plvmdb317" u="1"/>
        <s v="VA33TWPIFM406" u="1"/>
        <s v="Microsoft Intune-Test" u="1"/>
        <s v="Rx Migration HUB -IRx-Dev" u="1"/>
        <s v="CA47PWVCTX373" u="1"/>
        <s v="VA10PLVJRE306" u="1"/>
        <s v="VAATHMR679" u="1"/>
        <s v="va10plvwbs668" u="1"/>
        <s v="va10tlvwbs575" u="1"/>
        <s v="VA10PWVPEG372" u="1"/>
        <s v="VA10TLVWBS711" u="1"/>
        <s v="PeopleSoft - AP-Dev" u="1"/>
        <s v="va10plvmdb509" u="1"/>
        <s v="VA10TLVMDB508" u="1"/>
        <s v="VA33TLVBAM314" u="1"/>
        <s v="VA10PLVPOS313" u="1"/>
        <s v="Campaign Engine - Member Communication-Test" u="1"/>
        <s v="VA10TWVDSA303" u="1"/>
        <s v="VA33DWVSQL418" u="1"/>
        <s v="VA33TWVSQL414" u="1"/>
        <s v="VA33TWVISS357" u="1"/>
        <s v="Strategic Provider Cache -SPC-Test" u="1"/>
        <s v="CA47PWVCTX381" u="1"/>
        <s v="va10plvmqs331" u="1"/>
        <s v="va10tlvjre313" u="1"/>
        <s v="va10plvwbs492" u="1"/>
        <s v="VA10PLVWBS720" u="1"/>
        <s v="VA33TLVWBS002" u="1"/>
        <s v="va10plvmdb517" u="1"/>
        <s v="VA33VTWSFC003B" u="1"/>
        <s v="Loki-Prod" u="1"/>
        <s v="VA10P51361" u="1"/>
        <s v="va10dlvpoc012" u="1"/>
        <s v="VA10PLVCFE311" u="1"/>
        <s v="va10plvwbs684" u="1"/>
        <s v="va10tlvwbs591" u="1"/>
        <s v="VA10TWPSQL308" u="1"/>
        <s v="va10pupfct001a" u="1"/>
        <s v="va33dlvsps303" u="1"/>
        <s v="VA10PWPSQL043A" u="1"/>
        <s v="va10plvmdb433" u="1"/>
        <s v="va10plvmdb525" u="1"/>
        <s v="va10plvpeg307" u="1"/>
        <s v="VA33TWVSQL522" u="1"/>
        <s v="va10plvdkr311" u="1"/>
        <s v="VA33DWVISS377" u="1"/>
        <s v="VA33TWVISS649" u="1"/>
        <s v="Digital Provider Lifecycle Management-Test" u="1"/>
        <s v="VA33DWPSIS400" u="1"/>
        <s v="va10plvmdb397" u="1"/>
        <s v="VA33TLVIHS545" u="1"/>
        <s v="VA10PAPSOA007B" u="1"/>
        <s v="Sydney Care Central-Test" u="1"/>
        <s v="va10plvmdb533" u="1"/>
        <s v="VA10TLVPEG314" u="1"/>
        <s v="VA33TWVSQL394" u="1"/>
        <s v="VA10PUVORC018" u="1"/>
        <s v="VA10PWVNCI304" u="1"/>
        <s v="va33dlvwbl320" u="1"/>
        <s v="VAATHMR586" u="1"/>
        <s v="VAATHMR678" u="1"/>
        <s v="VA10PLVMDB589" u="1"/>
        <s v="va33tlvihs461" u="1"/>
        <s v="va33tlvnim330" u="1"/>
        <s v="VA10PWPSQL335A" u="1"/>
        <s v="PeopleSoft - AR-Dev" u="1"/>
        <s v="va10plvmdb541" u="1"/>
        <s v="VA33DWVGRD012" u="1"/>
        <s v="VA33TWVSQL494" u="1"/>
        <s v="VA10PWVCTX1120" u="1"/>
        <s v="SPIDER - Plan Configurator-Test" u="1"/>
        <s v="CA47PWVEAA011" u="1"/>
        <s v="va10puvwbs038" u="1"/>
        <s v="APIGEE-Microservices-Dev" u="1"/>
        <s v="VAATHMR550" u="1"/>
        <s v="Clinical Data Aquisition - Clinical Data Integration -CDI-CDA-Test" u="1"/>
        <s v="VA33TUVDB2306" u="1"/>
        <s v="Avatar-Test" u="1"/>
        <s v="Enterprise Blue Exchange-Test" u="1"/>
        <s v="VA10TWVSQL408" u="1"/>
        <s v="va33tlvwbs366" u="1"/>
        <s v="VA10TWVISS303" u="1"/>
        <s v="va10tuvwbs137" u="1"/>
        <s v="VA33TWVISS681" u="1"/>
        <s v="VA10PUVINF003" u="1"/>
        <s v="VA33TLVESC308" u="1"/>
        <s v="VA10TWVSQL324" u="1"/>
        <s v="VA10TUVWBS053" u="1"/>
        <s v="VA33TLVWBS566" u="1"/>
        <s v="VA10PLVPEG495" u="1"/>
        <s v="va33dlvmdb319" u="1"/>
        <s v="va33tlvmdb315" u="1"/>
        <s v="va10plpspl480" u="1"/>
        <s v="NE Employer-Dev" u="1"/>
        <s v="VA10TUVWBS061" u="1"/>
        <s v="va10tlvnim316" u="1"/>
        <s v="va10tlvsps301" u="1"/>
        <s v="va33tuvihs007" u="1"/>
        <s v="VA10PWVSQL389" u="1"/>
        <s v="VA33TLVMQS321" u="1"/>
        <s v="VA10PWVSQL617" u="1"/>
        <s v="VA10TWVSQL340" u="1"/>
        <s v="VA33TWVPEG370" u="1"/>
        <s v="VA10DWVISS331" u="1"/>
        <s v="VA10TWVISS511" u="1"/>
        <s v="va10pupfct002b" u="1"/>
        <s v="VA33VPWSFC003B" u="1"/>
        <s v="va10tlvnim324" u="1"/>
        <s v="VA33TLVAPP301" u="1"/>
        <s v="VA10TWVSQL396" u="1"/>
        <s v="va33tlvjre404" u="1"/>
        <s v="SOA-API - Enterprise Services-UAT" u="1"/>
        <s v="VA10PWVSAW304" u="1"/>
        <s v="va33dlvmdb335" u="1"/>
        <s v="va33dlvxap313" u="1"/>
        <s v="VA10PAPSOA008C" u="1"/>
        <s v="va10tlvihs463" u="1"/>
        <s v="VA33DWVBAM312" u="1"/>
        <s v="VA10PWVISS620" u="1"/>
        <s v="INFORMATICA POWERCENTER-Test" u="1"/>
        <s v="va10plvihs472" u="1"/>
        <s v="va10tlvihs471" u="1"/>
        <s v="va33tuvihs307" u="1"/>
        <s v="va33tlvjre376" u="1"/>
        <s v="va10plvsoa338" u="1"/>
        <s v="CA47TLVEPC302" u="1"/>
        <s v="VA10TWVISS583" u="1"/>
        <s v="va33tlveen302" u="1"/>
        <s v="VA10PWVSAW320" u="1"/>
        <s v="va10tapsoa004" u="1"/>
        <s v="VA10TUVDB2308" u="1"/>
        <s v="IBM Dynamic Automation-Prod" u="1"/>
        <s v="CA47TWVCTX301" u="1"/>
        <s v="OLS REFRESH-Test" u="1"/>
        <s v="CA47TWVISS342" u="1"/>
        <s v="VA10PLVWBS321" u="1"/>
        <s v="va10plvwbs413" u="1"/>
        <s v="VA33DX50VM01CLU02" u="1"/>
        <s v="VA10PLVTCT308" u="1"/>
        <s v="va33tlvjre384" u="1"/>
        <s v="VA10PWVISS868" u="1"/>
        <s v="VA10TUVEPS009" u="1"/>
        <s v="VAATHMR652" u="1"/>
        <s v="Anthem Sales Compensation System-Prod" u="1"/>
        <s v="BMS Nemo-UAT" u="1"/>
        <s v="CA47TWVISS350" u="1"/>
        <s v="va10tlvwbs604" u="1"/>
        <s v="VA33DLPORC003" u="1"/>
        <s v="VA33DX50VM02CLU01" u="1"/>
        <s v="VAATHMR824" u="1"/>
        <s v="va10plvehb300" u="1"/>
        <s v="VA10DWVADS307" u="1"/>
        <s v="CA47PWVCTX090" u="1"/>
        <s v="va10plvwbs569" u="1"/>
        <s v="va10tlvwbs568" u="1"/>
        <s v="BDDVTS2KFCN8V" u="1"/>
        <s v="va10plvwbs613" u="1"/>
        <s v="VA10PWVPEG365" u="1"/>
        <s v="va10tlvwbs704" u="1"/>
        <s v="VA10TWVPEG364" u="1"/>
        <s v="Strategic Provider System -SPS-Dev" u="1"/>
        <s v="va10plvmdb318" u="1"/>
        <s v="VA33TWPIFM407" u="1"/>
        <s v="VA10PLVPOS306" u="1"/>
        <s v="CA47PWVCTX374" u="1"/>
        <s v="VA10PLVJRE307" u="1"/>
        <s v="va10tlvmqs323" u="1"/>
        <s v="UDB DB2 Datatabase Support Systems-Test" u="1"/>
        <s v="Anthem BCBS Automated Commercial Underwriting System - ABACUS-Test" u="1"/>
        <s v="va10tlvwbs576" u="1"/>
        <s v="VA10TLVWBS712" u="1"/>
        <s v="va10plvmdb326" u="1"/>
        <s v="SOA-API - Enterprise Services-Dev" u="1"/>
        <s v="VA10PLVPOS314" u="1"/>
        <s v="BDPR2KFCN9V" u="1"/>
        <s v="VA33DWVSQL419" u="1"/>
        <s v="VA10PWVBAM303" u="1"/>
        <s v="CA47PWVCTX382" u="1"/>
        <s v="va10plvwbs493" u="1"/>
        <s v="VA10PLVWBS721" u="1"/>
        <s v="VA10PWVISS1016" u="1"/>
        <s v="va10plvmdb518" u="1"/>
        <s v="va33dlvihs302" u="1"/>
        <s v="VA10PLVCFE312" u="1"/>
        <s v="VA10PUVTCR001" u="1"/>
        <s v="va10n40119" u="1"/>
        <s v="va10p10075a" u="1"/>
        <s v="va10plvwbs685" u="1"/>
        <s v="va10tlvwbs592" u="1"/>
        <s v="VA10TWPSQL309" u="1"/>
        <s v="va10pupfct002a" u="1"/>
        <s v="VA33DLVIHS358" u="1"/>
        <s v="VA33TLVSPS300" u="1"/>
        <s v="General Request-Dev" u="1"/>
        <s v="va10plvmdb434" u="1"/>
        <s v="va10plvmdb526" u="1"/>
        <s v="VA33DLVIHS402" u="1"/>
        <s v="va10plvpeg308" u="1"/>
        <s v="VA10PLVDKR312" u="1"/>
        <s v="va10p10075b" u="1"/>
        <s v="va10plvmdb398" u="1"/>
        <s v="va33dlvihs366" u="1"/>
        <s v="VA33TLVIHS546" u="1"/>
        <s v="va10plvmdb350" u="1"/>
        <s v="va10plvmdb534" u="1"/>
        <s v="VA33DWPPEG303" u="1"/>
        <s v="VA10TLVPEG315" u="1"/>
        <s v="VA33PWVSAW303" u="1"/>
        <s v="va33dlvwbl321" u="1"/>
        <s v="VA33DLVORC303" u="1"/>
        <s v="va33tlvihs462" u="1"/>
        <s v="va33tlvnim331" u="1"/>
        <s v="va10plvmdb542" u="1"/>
        <s v="VA33DWVCTX537" u="1"/>
        <s v="BDPR2KFCN8V" u="1"/>
        <s v="VA33DWVISS486" u="1"/>
        <s v="VA10PWVFCT300" u="1"/>
        <s v="VA10PWVEAA345" u="1"/>
        <s v="va33dlvorc311" u="1"/>
        <s v="VA33TLVIHS470" u="1"/>
        <s v="VA33TWVSTA303" u="1"/>
        <s v="VA10PLVPEG516" u="1"/>
        <s v="VA10N50746" u="1"/>
        <s v="va10puvwbs039" u="1"/>
        <s v="VA33TUVDB2307" u="1"/>
        <s v="VA10TWVSQL409" u="1"/>
        <s v="va33tlvwbs367" u="1"/>
        <s v="va10n40118" u="1"/>
        <s v="Medicaid Mobile App-Dev" u="1"/>
        <s v="va10puvwbs047" u="1"/>
        <s v="VA10N10164A" u="1"/>
        <s v="VA33TWVISS682" u="1"/>
        <s v="LD ONLINE UW-Test" u="1"/>
        <s v="VA10PLVEZZ338" u="1"/>
        <s v="va10tlvihs200" u="1"/>
        <s v="VA10DLVHRS300" u="1"/>
        <s v="VS-Telephony_Routing_Genesys_WEST-Test" u="1"/>
        <s v="VA10DWVCOS300" u="1"/>
        <s v="VA10PWVISS1039" u="1"/>
        <s v="VA10TUVWBS054" u="1"/>
        <s v="VA10N10164B" u="1"/>
        <s v="va10tlvnim309" u="1"/>
        <s v="VA10TUVINF011" u="1"/>
        <s v="VA10TUVBAS004" u="1"/>
        <s v="va33dlvwbs387" u="1"/>
        <s v="VA33TLVWBS475" u="1"/>
        <s v="va33tlvwbs567" u="1"/>
        <s v="VA10PLVPEG496" u="1"/>
        <s v="Axway - GBD-Test" u="1"/>
        <s v="va10plpspl481" u="1"/>
        <s v="va10tlvnim317" u="1"/>
        <s v="va10tlvsps302" u="1"/>
        <s v="VA33TUVIHS008" u="1"/>
        <s v="BDPR2KFCN7V" u="1"/>
        <s v="VA33TLVMQS322" u="1"/>
        <s v="VA33TWVPEG371" u="1"/>
        <s v="VA10TWVISS512" u="1"/>
        <s v="VA10PWVISS1015" u="1"/>
        <s v="va10tlvihs456" u="1"/>
        <s v="va10tlvnim325" u="1"/>
        <s v="VA33TLVAPP302" u="1"/>
        <s v="Enterprise Broker Tiering and Bonus System-Test" u="1"/>
        <s v="VA10TLVIHS500" u="1"/>
        <s v="VA10TWVSQL397" u="1"/>
        <s v="OLS REFRESH-Dev" u="1"/>
        <s v="VA10PWVSQL534" u="1"/>
        <s v="VA10TWVSQL441" u="1"/>
        <s v="va33tlvwbs583" u="1"/>
        <s v="VA10TWVRBF300" u="1"/>
        <s v="va10n40117" u="1"/>
        <s v="VA10PWVISS613" u="1"/>
        <s v="VA10PWVSAW305" u="1"/>
        <s v="VA10TUVWBS170" u="1"/>
        <s v="va10dlvorc305" u="1"/>
        <s v="VA10PLVIHS465" u="1"/>
        <s v="va10tlvihs464" u="1"/>
        <s v="va10plvice300" u="1"/>
        <s v="VA10PWVISS621" u="1"/>
        <s v="va10plvihs473" u="1"/>
        <s v="va10tlvihs472" u="1"/>
        <s v="VA10TLVWBS313" u="1"/>
        <s v="va33tuvihs308" u="1"/>
        <s v="PeopleSoft - Billing-Dev" u="1"/>
        <s v="va33tlvjre377" u="1"/>
        <s v="va10plvsoa339" u="1"/>
        <s v="VA10PWVISS493" u="1"/>
        <s v="VA10TWVISS584" u="1"/>
        <s v="VA10PAPSOA006" u="1"/>
        <s v="VA10PWVSAW321" u="1"/>
        <s v="VA10TUVDB2033" u="1"/>
        <s v="Claims Intake and Workflow-Test" u="1"/>
        <s v="CA47TWVISS343" u="1"/>
        <s v="VA10PLVWBS322" u="1"/>
        <s v="VA10PLVTCT309" u="1"/>
        <s v="va33tlvjre385" u="1"/>
        <s v="va10dlvngx301" u="1"/>
        <s v="Provider Finder-Test" u="1"/>
        <s v="VA10PWVISS869" u="1"/>
        <s v="VA10PWVISS913" u="1"/>
        <s v="VA10TWVHRS306" u="1"/>
        <s v="VA33PLPSPL400" u="1"/>
        <s v="VA33TWPCEV001" u="1"/>
        <s v="The Consumer Portal-Dev" u="1"/>
        <s v="CA47TWVISS351" u="1"/>
        <s v="va10tlvwbs605" u="1"/>
        <s v="VA33DLPORC004" u="1"/>
        <s v="RightFax WebClient Access-Test" u="1"/>
        <s v="va10plvehb301" u="1"/>
        <s v="VA33TWVSQL308" u="1"/>
        <s v="va10n40116" u="1"/>
        <s v="SOA Atomic Services-Dev" u="1"/>
        <s v="VA10TLVWBS477" u="1"/>
        <s v="va10tlvwbs569" u="1"/>
        <s v="va10tlvwbs705" u="1"/>
        <s v="VA10TWVPEG365" u="1"/>
        <s v="VA10PLVPOS307" u="1"/>
        <s v="VA33TWVSQL316" u="1"/>
        <s v="CA47PWVCTX375" u="1"/>
        <s v="ASO Billing-CAU Contraxx-Dev" u="1"/>
        <s v="va10tlvwbs577" u="1"/>
        <s v="Anthem Claims Recovery-Dev" u="1"/>
        <s v="VA10PWVISS1038" u="1"/>
        <s v="Plan Management Tool-Dev" u="1"/>
        <s v="BMS Nemo-Test" u="1"/>
        <s v="va10plvmdb327" u="1"/>
        <s v="VA10PWVBIM300" u="1"/>
        <s v="CA47PWVCTX383" u="1"/>
        <s v="va10plvwbs494" u="1"/>
        <s v="va10tlvwbs585" u="1"/>
        <s v="Enterprise Broker Portal-Test" u="1"/>
        <s v="va10plvwbs630" u="1"/>
        <s v="VA33TLVWBS004" u="1"/>
        <s v="va10plvmdb519" u="1"/>
        <s v="va33plvihs300" u="1"/>
        <s v="VA10DLVPOC014" u="1"/>
        <s v="va10plvcfe313" u="1"/>
        <s v="VA10TWVOLS302" u="1"/>
        <s v="Large Group Client Reporting System-Test" u="1"/>
        <s v="Healthy Returns System-SIT" u="1"/>
        <s v="VA10PWVTDL300" u="1"/>
        <s v="va10tlvwbs593" u="1"/>
        <s v="VA10PLVWBS730" u="1"/>
        <s v="VA33TLVSPS301" u="1"/>
        <s v="VA10PWVISS1014" u="1"/>
        <s v="Actuarial Tools-Dev" u="1"/>
        <s v="VA10N50835" u="1"/>
        <s v="VA10P51561" u="1"/>
        <s v="va10plvpeg309" u="1"/>
        <s v="VA10N50823" u="1"/>
        <s v="va10n40115" u="1"/>
        <s v="va10plvmdb399" u="1"/>
        <s v="va33dlvihs367" u="1"/>
        <s v="VA33TLVIHS547" u="1"/>
        <s v="va10plvmdb351" u="1"/>
        <s v="va10plvmdb535" u="1"/>
        <s v="VA33DWPPEG304" u="1"/>
        <s v="VA33TWPPEG300" u="1"/>
        <s v="VA10TLVPEG316" u="1"/>
        <s v="VA33TWVISS611" u="1"/>
        <s v="VA10PWVEAA062" u="1"/>
        <s v="va33tlvihs463" u="1"/>
        <s v="va33tlvnim332" u="1"/>
        <s v="HCR Broker Portal-Test" u="1"/>
        <s v="va10plvmdb543" u="1"/>
        <s v="VA33DWVCTX538" u="1"/>
        <s v="VA33DWVSQL452" u="1"/>
        <s v="va33tlvsoa329" u="1"/>
        <s v="VA33DWVISS531" u="1"/>
        <s v="VA33TUVWBS361" u="1"/>
        <s v="Central Facets Upgrade Tool-Test" u="1"/>
        <s v="VA33DLVIHS383" u="1"/>
        <s v="va33tlvihs471" u="1"/>
        <s v="VA33TWVSTA304" u="1"/>
        <s v="VA10PWVFLE009" u="1"/>
        <s v="VA10TLPIIQ300" u="1"/>
        <s v="VA10PLVPEG517" u="1"/>
        <s v="Anthem Hygieia DevOps Dashboard-Test" u="1"/>
        <s v="VA33TUVDB2308" u="1"/>
        <s v="Managed Engine for O365-Dev" u="1"/>
        <s v="va33tlvwbs368" u="1"/>
        <s v="VAATHMR670" u="1"/>
        <s v="VA33PLVSNR303" u="1"/>
        <s v="Payment Hub-Test" u="1"/>
        <s v="VA10N50834" u="1"/>
        <s v="VA10P51560" u="1"/>
        <s v="va10puvwbs048" u="1"/>
        <s v="VA10N40218" u="1"/>
        <s v="MOM9PWVSQL316" u="1"/>
        <s v="VA33TWVISS683" u="1"/>
        <s v="VA10PLVEZZ339" u="1"/>
        <s v="va10n40114" u="1"/>
        <s v="ImpactPro-Dev" u="1"/>
        <s v="VA10PWVISS222" u="1"/>
        <s v="ACES -Anthem Consolidated East Systems-Test" u="1"/>
        <s v="Diamond-Dev" u="1"/>
        <s v="VA10DWVCOS301" u="1"/>
        <s v="va10plpspl474" u="1"/>
        <s v="VA10TUVWBS055" u="1"/>
        <s v="VA10TUVINF012" u="1"/>
        <s v="VA33TLVWBS476" u="1"/>
        <s v="va10duvwam002" u="1"/>
        <s v="VA10PLVPEG497" u="1"/>
        <s v="VA10TWVISS505" u="1"/>
        <s v="va33tlvmdb317" u="1"/>
        <s v="va10plpspl482" u="1"/>
        <s v="va10plvnim319" u="1"/>
        <s v="va10tlvnim318" u="1"/>
        <s v="va10tlvsps303" u="1"/>
        <s v="va33tuvihs009" u="1"/>
        <s v="VA10PWVSQL343" u="1"/>
        <s v="va33dlvwbs396" u="1"/>
        <s v="VA33TWVPEG372" u="1"/>
        <s v="Informatica BI-Dev" u="1"/>
        <s v="VA10PWVISS1209" u="1"/>
        <s v="Collateral Update Engine-Test" u="1"/>
        <s v="va10tlvihs457" u="1"/>
        <s v="va10tlvnim326" u="1"/>
        <s v="VA33TLVAPP303" u="1"/>
        <s v="va10n40057" u="1"/>
        <s v="VA10TLVIHS501" u="1"/>
        <s v="VA33TLVJRE314" u="1"/>
        <s v="VA10PWVSQL535" u="1"/>
        <s v="VA10TWVRBF301" u="1"/>
        <s v="va10p40127" u="1"/>
        <s v="VA10PWVISS614" u="1"/>
        <s v="VA10TUVWBS171" u="1"/>
        <s v="VA33TWVFSA302" u="1"/>
        <s v="VA10N50833" u="1"/>
        <s v="VA10PLVIHS466" u="1"/>
        <s v="VA10PLVWBS307" u="1"/>
        <s v="va10tlvihs465" u="1"/>
        <s v="VA33TWVBAM310" u="1"/>
        <s v="VA10PWVAPP347" u="1"/>
        <s v="VA10PWVSQL543" u="1"/>
        <s v="VA10PWVISS622" u="1"/>
        <s v="VA10PWVSIS301" u="1"/>
        <s v="va10plvihs474" u="1"/>
        <s v="va10tlvihs473" u="1"/>
        <s v="VA10TLVWBS314" u="1"/>
        <s v="Lighthouse Analytics-Prod" u="1"/>
        <s v="SPIDER Contract Configuration System-Test" u="1"/>
        <s v="BDDVTS2KFCN1V" u="1"/>
        <s v="va33tlvjre378" u="1"/>
        <s v="RHI Claims Explorer-Dev" u="1"/>
        <s v="VS-Telephony_Routing_Genesys-Dev" u="1"/>
        <s v="va33tlvjre330" u="1"/>
        <s v="VA10PWVISS630" u="1"/>
        <s v="CA47TWVCTX303" u="1"/>
        <s v="Anthem Life Renewal System-Test" u="1"/>
        <s v="CA47TWVISS344" u="1"/>
        <s v="VA33DX50VM01CLU03" u="1"/>
        <s v="va33tlvjre386" u="1"/>
        <s v="OneData-Prod" u="1"/>
        <s v="va10dlvngx302" u="1"/>
        <s v="VA10TWVHRS307" u="1"/>
        <s v="VA33PLPSPL401" u="1"/>
        <s v="CA47TWVISS352" u="1"/>
        <s v="va10dlvwbs334" u="1"/>
        <s v="va10tlvwbs606" u="1"/>
        <s v="VA33DX50VM02CLU02" u="1"/>
        <s v="SYSY-VP100" u="1"/>
        <s v="va10plvehb302" u="1"/>
        <s v="VA10PWVISS830" u="1"/>
        <s v="va10plvmqs318" u="1"/>
        <s v="CPS Common Components-Test" u="1"/>
        <s v="VA10TLVWBS478" u="1"/>
        <s v="CA47TWVISS360" u="1"/>
        <s v="VA10TWVPEG366" u="1"/>
        <s v="VA33DX50VM03CLU01" u="1"/>
        <s v="VA10N50832" u="1"/>
        <s v="VA33DLVAPS324" u="1"/>
        <s v="VA10DX1904" u="1"/>
        <s v="VA10PLVPOS308" u="1"/>
        <s v="Wellpoint Group System -WGS Membership-Dev" u="1"/>
        <s v="CA47PWVCTX376" u="1"/>
        <s v="VA10TLVMQS325" u="1"/>
        <s v="va10plvwbs579" u="1"/>
        <s v="va10tlvwbs578" u="1"/>
        <s v="BDDVTS2KFCN9V" u="1"/>
        <s v="va10plvwbs623" u="1"/>
        <s v="va10tlvwbs530" u="1"/>
        <s v="MOM92PWVBAS001" u="1"/>
        <s v="va10plvmdb328" u="1"/>
        <s v="va10tlvmdb327" u="1"/>
        <s v="va10plvapi320" u="1"/>
        <s v="VA10PLVCFE306" u="1"/>
        <s v="Individual Online Store Exchange-IOS-Test" u="1"/>
        <s v="Clinical Hub - Provider &amp; Clinical Data Analytics -Legacy LPR-Test" u="1"/>
        <s v="CA47PWVCTX384" u="1"/>
        <s v="va10tlvwbs586" u="1"/>
        <s v="va10plvwbs631" u="1"/>
        <s v="VA33TLVWBS005" u="1"/>
        <s v="va33plvihs301" u="1"/>
        <s v="va10dlvpoc015" u="1"/>
        <s v="VA10PLVPOS324" u="1"/>
        <s v="VA10PLVCFE314" u="1"/>
        <s v="VA10PLVAPP314" u="1"/>
        <s v="VA10PWVTDL301" u="1"/>
        <s v="va10plvwbs687" u="1"/>
        <s v="va10tlvwbs594" u="1"/>
        <s v="VA33TLVSPS302" u="1"/>
        <s v="DBG-HRS2.0-Dev" u="1"/>
        <s v="VA10PWVISS1208" u="1"/>
        <s v="Imanami GroupID-Dev" u="1"/>
        <s v="va10n40239" u="1"/>
        <s v="va10p40229" u="1"/>
        <s v="VA10PLVCFE322" u="1"/>
        <s v="Client Information Insights-Test" u="1"/>
        <s v="va10tupfct001" u="1"/>
        <s v="va10plvmdb352" u="1"/>
        <s v="va10plvmdb536" u="1"/>
        <s v="VA33DWPPEG305" u="1"/>
        <s v="va33tlvihs500" u="1"/>
        <s v="VA33TWPPEG301" u="1"/>
        <s v="VA10N50831" u="1"/>
        <s v="VA10N40215" u="1"/>
        <s v="Healthy Innovations Platform LTSS-Test" u="1"/>
        <s v="va10plvjre389" u="1"/>
        <s v="VA33TWVISS612" u="1"/>
        <s v="Brand Home Page-Dev" u="1"/>
        <s v="VA10PWVEAA063" u="1"/>
        <s v="VA33TWVCEV302" u="1"/>
        <s v="VA10DWVCIA300" u="1"/>
        <s v="va33tlvnim333" u="1"/>
        <s v="IBM Dynamic Automation-Dev" u="1"/>
        <s v="va10plvmdb544" u="1"/>
        <s v="EPIC Health Enterprise-Test" u="1"/>
        <s v="VA10PWVEGW002" u="1"/>
        <s v="Healthy Returns System-QA" u="1"/>
        <s v="VA10PWVOVV300" u="1"/>
        <s v="VA33DWVISS396" u="1"/>
        <s v="VA33TLVIHS472" u="1"/>
        <s v="VA33TWVSTA305" u="1"/>
        <s v="va10plpmsp017" u="1"/>
        <s v="va10plvmdb460" u="1"/>
        <s v="VA10TLPIIQ301" u="1"/>
        <s v="VA10PLVPEG518" u="1"/>
        <s v="Online Store (OLS)-Test" u="1"/>
        <s v="VA33TWVISS584" u="1"/>
        <s v="va10plvezz056" u="1"/>
        <s v="VA33DWVSIS311" u="1"/>
        <s v="VA33TUVDB2309" u="1"/>
        <s v="va33tlvwbs369" u="1"/>
        <s v="VA10TLPKAF400" u="1"/>
        <s v="VA10PLVMDB560" u="1"/>
        <s v="va33plvsnr304" u="1"/>
        <s v="VA10TUVWBS048" u="1"/>
        <s v="WLPPTMS1" u="1"/>
        <s v="VA33TWVISS684" u="1"/>
        <s v="PeopleSoft - GL-Test" u="1"/>
        <s v="Service Oriented Architecture-Test" u="1"/>
        <s v="VA33FX0702" u="1"/>
        <s v="va10plpspl475" u="1"/>
        <s v="VA10N50830" u="1"/>
        <s v="VA10TUVWBS056" u="1"/>
        <s v="va10plvezz300" u="1"/>
        <s v="VA10PWVSQL428" u="1"/>
        <s v="CCB Phone Database-Test" u="1"/>
        <s v="VA10TWVISS506" u="1"/>
        <s v="va10plpspl483" u="1"/>
        <s v="CCP-Solution_Central-Test" u="1"/>
        <s v="Technology Operations Healthcheck Dashboard-Dev" u="1"/>
        <s v="va10duvwbs020" u="1"/>
        <s v="va10tlvnim319" u="1"/>
        <s v="VA10TLVIHS402" u="1"/>
        <s v="VA10TWVSQL435" u="1"/>
        <s v="va33dlvwbs397" u="1"/>
        <s v="VA10PWVCTX1289" u="1"/>
        <s v="VA33TWVPEG373" u="1"/>
        <s v="Sales Compensation - National Accounts-Dev" u="1"/>
        <s v="NextGen Pega Grievance &amp; Appeals -GBD-FEP-Commercial-Test" u="1"/>
        <s v="DWPROD2COP1" u="1"/>
        <s v="VA10DWVVCD001" u="1"/>
        <s v="va10tlvihs458" u="1"/>
        <s v="va33tlvapp304" u="1"/>
        <s v="va10plvihs503" u="1"/>
        <s v="va10tlvihs502" u="1"/>
        <s v="VA10TWVRBF302" u="1"/>
        <s v="VA10PWVISS615" u="1"/>
        <s v="VA10TWVISS522" u="1"/>
        <s v="VA33DLVMDB338" u="1"/>
        <s v="eProvider - Central-Dev" u="1"/>
        <s v="VA10PWVISS1207" u="1"/>
        <s v="VA10TUVWBS172" u="1"/>
        <s v="VA10PLVIHS467" u="1"/>
        <s v="VA10PLVWBS308" u="1"/>
        <s v="va10tlvihs466" u="1"/>
        <s v="va10p40227" u="1"/>
        <s v="VA10DLVIHS330" u="1"/>
        <s v="VA10PWVSQL544" u="1"/>
        <s v="VA10TWVSQL451" u="1"/>
        <s v="VA33DWVPTS301" u="1"/>
        <s v="VA10PWVISS623" u="1"/>
        <s v="VA10TUVDB2027" u="1"/>
        <s v="va10tlvihs474" u="1"/>
        <s v="va33dlvitx300" u="1"/>
        <s v="Agent Tool Kit-Test" u="1"/>
        <s v="VA10DX1901" u="1"/>
        <s v="va10n40121" u="1"/>
        <s v="va33tlveps001" u="1"/>
        <s v="va33tlvjre379" u="1"/>
        <s v="va33tlvjre331" u="1"/>
        <s v="VA10PWVISS907" u="1"/>
        <s v="CA47TWVCTX304" u="1"/>
        <s v="VA10PLVIMP300" u="1"/>
        <s v="CA47TWVISS345" u="1"/>
        <s v="VA10PLVWBS324" u="1"/>
        <s v="Financial Claims System-Test" u="1"/>
        <s v="VA10PWVSQL560" u="1"/>
        <s v="va33tlvrxt300" u="1"/>
        <s v="VA10TWVHRS308" u="1"/>
        <s v="VA33PLPSPL402" u="1"/>
        <s v="Utilization Management Decision Engine-Test" u="1"/>
        <s v="CA47TWVISS353" u="1"/>
        <s v="va10dlvwbs335" u="1"/>
        <s v="va10tlvihs490" u="1"/>
        <s v="VA10PWPOVV001" u="1"/>
        <s v="VA10PWVISS831" u="1"/>
        <s v="Enterprise Optum System-Dev" u="1"/>
        <s v="va10plvmqs319" u="1"/>
        <s v="VA10TLVWBS479" u="1"/>
        <s v="VA10PWVPEG368" u="1"/>
        <s v="VA10TWVPEG367" u="1"/>
        <s v="VA33DLVAPS325" u="1"/>
        <s v="eWPD-WPD Data Warehouse-Test" u="1"/>
        <s v="va10p40226" u="1"/>
        <s v="CA47PWVCTX377" u="1"/>
        <s v="Informatica EDL-Dev" u="1"/>
        <s v="VA10TLVMQS326" u="1"/>
        <s v="va33dlvpeg344" u="1"/>
        <s v="va10tlvwbs579" u="1"/>
        <s v="va10tlvwbs531" u="1"/>
        <s v="va10plvmdb329" u="1"/>
        <s v="va10tlvmdb328" u="1"/>
        <s v="VA10PLVPOS317" u="1"/>
        <s v="SPIDER-Test" u="1"/>
        <s v="va10plvapi321" u="1"/>
        <s v="CA47PWVCTX385" u="1"/>
        <s v="VA10PLVMQS335" u="1"/>
        <s v="va10tlvwbs587" u="1"/>
        <s v="va10plvwbs632" u="1"/>
        <s v="Enterprise Broker Tiering and Bonus System-Dev" u="1"/>
        <s v="va33tlvbam326" u="1"/>
        <s v="va10plpgrp400" u="1"/>
        <s v="VA10PWVOVV001" u="1"/>
        <s v="VA33TWVISS505" u="1"/>
        <s v="VA10PWVCTX1288" u="1"/>
        <s v="VA10PWVTDL302" u="1"/>
        <s v="va10N40087" u="1"/>
        <s v="va10plvwbs596" u="1"/>
        <s v="va10plvwbs688" u="1"/>
        <s v="va10tlvwbs595" u="1"/>
        <s v="va10plvwbs640" u="1"/>
        <s v="va10plvwbs732" u="1"/>
        <s v="va33tlvihs449" u="1"/>
        <s v="VA33TLVSPS303" u="1"/>
        <s v="va33tlvbam334" u="1"/>
        <s v="VA10PLVCFE323" u="1"/>
        <s v="VA33TWVSQL526" u="1"/>
        <s v="BMS Rate Data Services -RDS-Test" u="1"/>
        <s v="Medisys-Test" u="1"/>
        <s v="VA33DWVISS333" u="1"/>
        <s v="VA33TWPSIS400" u="1"/>
        <s v="MEU AUDIT REPORTS-Dev" u="1"/>
        <s v="FEAR - Front-End Audit Reconciliation -GBD-Dev" u="1"/>
        <s v="va10tupfct002" u="1"/>
        <s v="va10n40155" u="1"/>
        <s v="va10tlvwbs695" u="1"/>
        <s v="VA10PWVISS1206" u="1"/>
        <s v="va10plvmdb353" u="1"/>
        <s v="va10plvmdb537" u="1"/>
        <s v="va33tlvihs501" u="1"/>
        <s v="VA33TWPPEG302" u="1"/>
        <s v="VA10PLVPOS341" u="1"/>
        <s v="Claims Overpayment Recovery Finance Database-Test" u="1"/>
        <s v="VA33DWVISS341" u="1"/>
        <s v="VA33TWVISS613" u="1"/>
        <s v="DWBDTEST1R6KC1V" u="1"/>
        <s v="VA33TWVCEV303" u="1"/>
        <s v="va33tlvnim334" u="1"/>
        <s v="Rx Migration HUB -IRx-Test" u="1"/>
        <s v="VA33DWVISS397" u="1"/>
        <s v="CCP-Genesys-Routing-Test" u="1"/>
        <s v="LITES Empire-Dev" u="1"/>
        <s v="va33tuvwbs363" u="1"/>
        <s v="VA33TLVIHS473" u="1"/>
        <s v="VA33TWVSTA306" u="1"/>
        <s v="va10plpmsp018" u="1"/>
        <s v="va10plvmdb461" u="1"/>
        <s v="VA33TWVISS585" u="1"/>
        <s v="DATACAP-Dev" u="1"/>
        <s v="VA10P50876" u="1"/>
        <s v="VA10N40086" u="1"/>
        <s v="va10tlpkaf401" u="1"/>
        <s v="va33dlvorc322" u="1"/>
        <s v="VA10PLVMDB561" u="1"/>
        <s v="VA10TUVWBS049" u="1"/>
        <s v="VA33TWVISS685" u="1"/>
        <s v="SPIDER Automation Engine-Test" u="1"/>
        <s v="va10n40154" u="1"/>
        <s v="VA33DLVORC330" u="1"/>
        <s v="va10plpspl476" u="1"/>
        <s v="va10plvezz301" u="1"/>
        <s v="VA10PLVSEC331" u="1"/>
        <s v="VA10PWVSQL429" u="1"/>
        <s v="VAP1DWPPOC001" u="1"/>
        <s v="SOA-API - Enterprise Services-SIT" u="1"/>
        <s v="Strategic Provider System -SPS-Test" u="1"/>
        <s v="VA10N40222" u="1"/>
        <s v="VA10TWVISS323" u="1"/>
        <s v="VA10TWVISS507" u="1"/>
        <s v="va10p40200" u="1"/>
        <s v="DWBDTEST1R1E" u="1"/>
        <s v="Informatica DX-Test" u="1"/>
        <s v="VA33TWVPEG374" u="1"/>
        <s v="VA33DWVSHA300" u="1"/>
        <s v="ImpactPro-Test" u="1"/>
        <s v="GSPI On-Prem-Test" u="1"/>
        <s v="VA10TUVWBS165" u="1"/>
        <s v="xPression-Test" u="1"/>
        <s v="Plan Management Tool-Test" u="1"/>
        <s v="VA10TLVIHS459" u="1"/>
        <s v="DBG-HRS2.0-Prod" u="1"/>
        <s v="va10plvihs504" u="1"/>
        <s v="va10tlvihs503" u="1"/>
        <s v="VA10TWVSQL352" u="1"/>
        <s v="VA10PWVCTX1287" u="1"/>
        <s v="VA10TWVRBF303" u="1"/>
        <s v="VA10PWVISS340" u="1"/>
        <s v="VA10PWVISS524" u="1"/>
        <s v="VA10PWVISS708" u="1"/>
        <s v="VA10TWVISS523" u="1"/>
        <s v="VA10PWVGEO300" u="1"/>
        <s v="VA10TUVWBS173" u="1"/>
        <s v="VA33DWPSRS400" u="1"/>
        <s v="VA10PLVIHS468" u="1"/>
        <s v="VA10PLVWBS309" u="1"/>
        <s v="va10tlvihs467" u="1"/>
        <s v="VA10PWVCFE301" u="1"/>
        <s v="VA10TWVCFE300" u="1"/>
        <s v="Pulse - Intranet Portal-Test" u="1"/>
        <s v="VA10PWVAPP301" u="1"/>
        <s v="VA10TWVAPP300" u="1"/>
        <s v="VA10TWVSQL452" u="1"/>
        <s v="va10n40153" u="1"/>
        <s v="va10p40235" u="1"/>
        <s v="VA10PWVISS624" u="1"/>
        <s v="va33dlvmdb347" u="1"/>
        <s v="VA10PWVISS1205" u="1"/>
        <s v="va10puvwbs090" u="1"/>
        <s v="ACMS UM Intake-Prod" u="1"/>
        <s v="va10tlvihs475" u="1"/>
        <s v="va33tlvjre332" u="1"/>
        <s v="VA33TWVCAE301" u="1"/>
        <s v="VA10PAPSOA009" u="1"/>
        <s v="VA10PWVISS908" u="1"/>
        <s v="VA10PLVIMP301" u="1"/>
        <s v="ACMS UM Intake-Dev" u="1"/>
      </sharedItems>
    </cacheField>
    <cacheField name="DependentType" numFmtId="0">
      <sharedItems containsNonDate="0" containsString="0" containsBlank="1"/>
    </cacheField>
    <cacheField name="DependentBundle" numFmtId="0">
      <sharedItems containsSemiMixedTypes="0" containsString="0" containsNumber="1" containsInteger="1" minValue="0" maxValue="0"/>
    </cacheField>
    <cacheField name="DataFlowFreq" numFmtId="0">
      <sharedItems containsNonDate="0" containsString="0" containsBlank="1"/>
    </cacheField>
    <cacheField name="DataFlowDirection" numFmtId="0">
      <sharedItems containsNonDate="0" containsString="0" containsBlank="1"/>
    </cacheField>
    <cacheField name="status" numFmtId="0">
      <sharedItems containsNonDate="0" containsString="0" containsBlank="1"/>
    </cacheField>
    <cacheField name="Type" numFmtId="0">
      <sharedItems containsNonDate="0" containsString="0" containsBlank="1"/>
    </cacheField>
    <cacheField name="Root" numFmtId="0">
      <sharedItems/>
    </cacheField>
    <cacheField name="OS" numFmtId="0">
      <sharedItems/>
    </cacheField>
    <cacheField name="App. Status" numFmtId="0">
      <sharedItems containsSemiMixedTypes="0" containsString="0" containsNumber="1" containsInteger="1" minValue="1" maxValue="1"/>
    </cacheField>
    <cacheField name="Env" numFmtId="0">
      <sharedItems/>
    </cacheField>
    <cacheField name="Dev" numFmtId="0">
      <sharedItems/>
    </cacheField>
    <cacheField name="DB" numFmtId="0">
      <sharedItems/>
    </cacheField>
    <cacheField name="F5/LB" numFmtId="0">
      <sharedItems/>
    </cacheField>
    <cacheField name="Src IP" numFmtId="0">
      <sharedItems/>
    </cacheField>
    <cacheField name="Group" numFmtId="0">
      <sharedItems containsNonDate="0" containsString="0" containsBlank="1"/>
    </cacheField>
    <cacheField name="Scope" numFmtId="0">
      <sharedItems containsMixedTypes="1" containsNumber="1" containsInteger="1" minValue="0" maxValue="0" count="2">
        <s v=""/>
        <n v="0" u="1"/>
      </sharedItems>
    </cacheField>
    <cacheField name="VIPs" numFmtId="0">
      <sharedItems containsSemiMixedTypes="0" containsString="0" containsNumber="1" containsInteger="1" minValue="0" maxValue="0"/>
    </cacheField>
    <cacheField name="SharedGrp"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246.523491666667" createdVersion="8" refreshedVersion="8" minRefreshableVersion="3" recordCount="1" xr:uid="{7CA125D4-858E-46DF-8A6F-F401075A1B3E}">
  <cacheSource type="worksheet">
    <worksheetSource name="tblApplications"/>
  </cacheSource>
  <cacheFields count="21">
    <cacheField name="common_id" numFmtId="0">
      <sharedItems containsNonDate="0" containsString="0" containsBlank="1"/>
    </cacheField>
    <cacheField name="common_assetName" numFmtId="0">
      <sharedItems containsNonDate="0" containsBlank="1" count="1048">
        <m/>
        <s v="Tableau MBM" u="1"/>
        <s v="ServiceNow Discovery and Service Mapping-Test" u="1"/>
        <s v="ServiceNow Discovery and Service Mapping-Dev" u="1"/>
        <s v="Reveille/FileNet-Dev" u="1"/>
        <s v="RabbitMQ-Dev" u="1"/>
        <s v="NaperSoft Audit Letter Processor-Dev" u="1"/>
        <s v="MongoDB Database (CMBM)  - Do not use as primary app or for server name-Dev" u="1"/>
        <s v="Letters File Process-Dev" u="1"/>
        <s v="ESS-InboundFaxes-v1-Dev" u="1"/>
        <s v="ESS-CaseEventProcessor-v1-Dev" u="1"/>
        <s v="Carelon MBM UIPath-Dev" u="1"/>
        <s v="PortalUserNotification-Dev" u="1"/>
        <s v="PDFRenderService-Test" u="1"/>
        <s v="PDFRenderService-Dev" u="1"/>
        <s v="MBM Enterprise Datawarehouse-DR" u="1"/>
        <s v="MBM - Elastic -Membersearch-Dev" u="1"/>
        <s v="UDB DB2 Datatabase Support Systems-Prod" u="1"/>
        <s v="Strategic Provider System (SPS)-Prod" u="1"/>
        <s v="SOA/API - Enterprise Services-Prod" u="1"/>
        <s v="Phoenix_Enterprise Provider Issue &amp; Escalation Resolution-Prod" u="1"/>
        <s v="Lighthouse Analytics-Prod" u="1"/>
        <s v="Informatica PRV-Prod" u="1"/>
        <s v="SYMPHONY-Test" u="1"/>
        <s v="Strategic Provider System (SPS)-Test" u="1"/>
        <s v="SQL Server System Database-Test" u="1"/>
        <s v="Specialty Enrollment System - AWS-Test" u="1"/>
        <s v="SOA Kafka-Test" u="1"/>
        <s v="Provider Chat-UAT" u="1"/>
        <s v="Provider Chat-SIT" u="1"/>
        <s v="NextGen Pega Grievance &amp; Appeals (GBD/FEP/Commercial)-Test" u="1"/>
        <s v="Lyric -  ClaimsXten v6.0 (CSBD)-DR" u="1"/>
        <s v="HRS AccessHMC-Prod" u="1"/>
        <s v="Healthy Returns System-Prod" u="1"/>
        <s v="Availity Applications and Services - EH Cloud-Test" u="1"/>
        <s v="Anthem Single Provider Experience Network-Test" u="1"/>
        <s v="Anthem Single Provider Experience Network-Dev" u="1"/>
        <s v="SOLIX-Prod" u="1"/>
        <s v="HHS Edge Servers (Govt Software)-Prod" u="1"/>
        <s v="CDA Cloverleaf Integration Engine-Prod" u="1"/>
        <s v="Automation and Analytics-Prod" u="1"/>
        <s v="Sybase System Database (AIM) - Do not use as primary app or for server name-Dev" u="1"/>
        <s v="Carelon MBM OPSWAT MetaDefender-Dev" u="1"/>
        <s v="SailPoint IIQCE-Prod" u="1"/>
        <s v="AD Audit Plus (CM)-Prod" u="1"/>
        <s v="UiPath-Prod" u="1"/>
        <s v="System Center Configuration Manager (CM)-Prod" u="1"/>
        <s v="Microsoft System Center Configuration Manager-Test" u="1"/>
        <s v="Microsoft System Center Configuration Manager Agent-Prod" u="1"/>
        <s v="Kafka-Prod" u="1"/>
        <s v="Globalscape (CM)-Prod" u="1"/>
        <s v="Enterprise EDI Gateway-Prod" u="1"/>
        <s v="Axway (GBD)-DR" u="1"/>
        <s v="Sybase System Database (AIM)  - Do not use as primary app or for server name-Test" u="1"/>
        <s v="MBM Enterprise Datawarehouse-Test" u="1"/>
        <s v="Axway (GBD)-Prod" u="1"/>
        <s v="Axway (GBD) - Pre Prod Acct-Prod" u="1"/>
        <s v="Web-Based Coaching Tool-Prod" u="1"/>
        <s v="Tableau-Prod" u="1"/>
        <s v="SQL Server System Database-Prod" u="1"/>
        <s v="SOA Kafka-Prod" u="1"/>
        <s v="LITES Consumer Driven Health Plan System-Prod" u="1"/>
        <s v="IBM Security Key Lifecycle Manager(SKLM)-Prod" u="1"/>
        <s v="Business Objects Business Intelligence CII-Prod" u="1"/>
        <s v="APIGEE-Enterprise-OnPrem-Prod" u="1"/>
        <s v="APIGEE Microservices-Prod" u="1"/>
        <s v="AOC Oracle Id Provisioning tool-Prod" u="1"/>
        <s v="Anthem Oracle Exadata Cloud Database-Prod" u="1"/>
        <s v="10Xengineering NLP (On Prem)-Prod" u="1"/>
        <s v="WAS 8.5-Test" u="1"/>
        <s v="Vantage-Test" u="1"/>
        <s v="Vantage-Dev" u="1"/>
        <s v="Tivoli ITM Monitoring-Test" u="1"/>
        <s v="SOLIX-Test" u="1"/>
        <s v="SOLIX-NON-Prod" u="1"/>
        <s v="SOA/API - Enterprise Services-Test" u="1"/>
        <s v="SOA Atomic Services-Test" u="1"/>
        <s v="SOA - Enterprise 27X HIPAA Application-Test" u="1"/>
        <s v="SailPoint IIQCE-Dev" u="1"/>
        <s v="Quality In-Sights Hospital Incentive Program-Test" u="1"/>
        <s v="OPTUM Price Normalizer-Test" u="1"/>
        <s v="Midrange Management System-Dev" u="1"/>
        <s v="Meridian Connect-Test" u="1"/>
        <s v="HMC Data Sourcing Hub (DSH)-Test" u="1"/>
        <s v="GBD Service Oriented Architecture Center of Excellence-Test" u="1"/>
        <s v="Elv Anthem Extras-Test" u="1"/>
        <s v="eHub - Enterprise Information Hub-Test" u="1"/>
        <s v="CompassI-Test" u="1"/>
        <s v="Bi-Directional EMR Abstraction Layer-Dev" u="1"/>
        <s v="WellPoint Decision Support System-Prod" u="1"/>
        <s v="Utilization Management Decision Engine-Prod" u="1"/>
        <s v="SQL Sentry Power Suite-Prod" u="1"/>
        <s v="Preauthorization Look Up Tool Online (Web UI and web services)-Prod" u="1"/>
        <s v="Preauthorization Look Up Tool Online (Internal UI and database)-Prod" u="1"/>
        <s v="NPI Update Service-Prod" u="1"/>
        <s v="NPI Search Service-Prod" u="1"/>
        <s v="NPI Register Relationship Service-Prod" u="1"/>
        <s v="NPI Register Provider Service-Prod" u="1"/>
        <s v="NPI Pre-Register Service-Prod" u="1"/>
        <s v="NPI Online Access-Prod" u="1"/>
        <s v="NPI Multiple NPI Lookup Service-Prod" u="1"/>
        <s v="NPI Lookup Service-Prod" u="1"/>
        <s v="NPI Enterprise Business Services-Prod" u="1"/>
        <s v="NPI Delete Service-Prod" u="1"/>
        <s v="NPI Delete by System Signature Service-Prod" u="1"/>
        <s v="NPI Database-Prod" u="1"/>
        <s v="NPI Crosswalk Service-Prod" u="1"/>
        <s v="NPI Crosswalk Export File Service-Prod" u="1"/>
        <s v="NPI Batch Engine-Prod" u="1"/>
        <s v="LiveEngage - Agent Health Trigger  Widget-Prod" u="1"/>
        <s v="HealthCore SAS (HC)-Prod" u="1"/>
        <s v="Enterprise Reimbursement Library-Prod" u="1"/>
        <s v="Enterprise Provider Pricing System-Prod" u="1"/>
        <s v="Enterprise Modeler-Prod" u="1"/>
        <s v="Enterprise Data Store-Prod" u="1"/>
        <s v="Enterprise Auth API-Prod" u="1"/>
        <s v="EagleEye-Prod" u="1"/>
        <s v="E&amp;B SBE Data Warehouse-Prod" u="1"/>
        <s v="DDS Dental Provider Data System (DPDS)-Prod" u="1"/>
        <s v="Citrix XenApp (CSBD)-Dev" u="1"/>
        <s v="CCP-E&amp;B-Desktop-Prod" u="1"/>
        <s v="CCP-Carelon Solution Central-Prod" u="1"/>
        <s v="Care Management Gateway DB-Prod" u="1"/>
        <s v="Authorization Standard Rules Optimizer (ASTRO)-Prod" u="1"/>
        <s v="ACMP UMOPS-Prod" u="1"/>
        <s v="ACMP COMMON JAR-Prod" u="1"/>
        <s v="ACMP Batch-Prod" u="1"/>
        <s v="Risk Reimbursement PEGA-Test" u="1"/>
        <s v="EDM V3.0 - Analytic Shared Data Services-Dev" u="1"/>
        <s v="Single Sign On (CM)-DR" u="1"/>
        <s v="ServiceNow Discovery and Service Mapping-Prod" u="1"/>
        <s v="Serv-U Gateway Serv-U MFT server (SolarWinds)(SHP)-DR" u="1"/>
        <s v="Provider Portal (CM)-DR" u="1"/>
        <s v="Ping Identity-DR" u="1"/>
        <s v="Patient Quick View(CM)-DR" u="1"/>
        <s v="EPIC(CM)-Prod" u="1"/>
        <s v="EPIC(CM)-DR" u="1"/>
        <s v="EPIC Health Enterprise-DR" u="1"/>
        <s v="Epic (PC)-Prod" u="1"/>
        <s v="Epic (PC)-DR" u="1"/>
        <s v="CareMore - Single Sign On (SSO) (CM)-DR" u="1"/>
        <s v="Virtual Directory Server-Prod" u="1"/>
        <s v="Transparent Data Migration Facility-Prod" u="1"/>
        <s v="Reference Data Manager (RDM)-Prod" u="1"/>
        <s v="Provider Care Management Solutions-Prod" u="1"/>
        <s v="Ping Identity-Prod" u="1"/>
        <s v="Pega Knowledge Management-Prod" u="1"/>
        <s v="Payment Innovations - Program maintenance-Prod" u="1"/>
        <s v="Payment Innovation-Prod" u="1"/>
        <s v="Midrange - WMQ Support - Enterprise-Prod" u="1"/>
        <s v="Kollective eCDN On Prem Component-Prod" u="1"/>
        <s v="Ivanti Security Controls-Prod" u="1"/>
        <s v="iServer-Prod" u="1"/>
        <s v="Infrastructure Support Services-Prod" u="1"/>
        <s v="Exchange Edge Server-Prod" u="1"/>
        <s v="eshare (Knowledge Library)-Prod" u="1"/>
        <s v="Enterprise Management Assistant (EMA)-Prod" u="1"/>
        <s v="Enterprise Collaboration Ops Utilities-Prod" u="1"/>
        <s v="ECHO - VOICE OF CUSTOMER PEGA APP-Prod" u="1"/>
        <s v="EAP ATrack Tracking System-Prod" u="1"/>
        <s v="DBID Data Collection-Prod" u="1"/>
        <s v="CCQM Delegation Oversight Database-Prod" u="1"/>
        <s v="BigFix Tier1 (Tivoli Endpoint Manager Security and Compliance Manager)-Prod" u="1"/>
        <s v="BigFix (Tivoli Endpoint Manager Security and Compliance Manager)-Prod" u="1"/>
        <s v="Anthem Blue Squared-Prod" u="1"/>
        <s v="1099 Healthcare-Prod" u="1"/>
        <s v="WellPoint Content Framework-Prod" u="1"/>
        <s v="IBM Enterprise Records-Prod" u="1"/>
        <s v="IBM Content Navigator-Prod" u="1"/>
        <s v="IBM Case Manager-Prod" u="1"/>
        <s v="FileNet WorkPlace-Prod" u="1"/>
        <s v="FileNet P8-Prod" u="1"/>
        <s v="FileNet P8 Process Engine-Prod" u="1"/>
        <s v="Filenet P8 Content Engine-Prod" u="1"/>
        <s v="Filenet P8 Application Engine-Prod" u="1"/>
        <s v="FileNet Image Viewer-Prod" u="1"/>
        <s v="FileNet Enterprise Content Management-Prod" u="1"/>
        <s v="FileNet Batch: WellPoint Enrollment Application Processor-Prod" u="1"/>
        <s v="FileNet Batch: APCD Extract and FTP Delivery-Prod" u="1"/>
        <s v="Content Services: Anthem Content Management API (ACMA)-Prod" u="1"/>
        <s v="Content Services: ACMA Web Service-Prod" u="1"/>
        <s v="Content Import: IBM Content Collector-Prod" u="1"/>
        <s v="Content Import: Content Engine Bulk Import Tool-Prod" u="1"/>
        <s v="Concord Fax Distribution -Prod" u="1"/>
        <s v="BPM Framework: Configuration Console-Prod" u="1"/>
        <s v="BPM Framework-Prod" u="1"/>
        <s v="BPM Batch: HIX WGS Inquiry-Prod" u="1"/>
        <s v="BPM Batch: BPM Pend Process-Prod" u="1"/>
        <s v="BPM Batch: BPM Claim Extract-Prod" u="1"/>
        <s v="WellPoint Product Database Large Group-Prod" u="1"/>
        <s v="WCS - WWC EPS Batch2-Prod" u="1"/>
        <s v="WCS - WWC EPS Batch1-Prod" u="1"/>
        <s v="SPIDER-Prod" u="1"/>
        <s v="SPIDER Batch Interface Program-Prod" u="1"/>
        <s v="SPIDER Automation Engine-Prod" u="1"/>
        <s v="SPIDER - Users Management Module-Prod" u="1"/>
        <s v="SPIDER - Plan Configurator-Prod" u="1"/>
        <s v="SPIDER - Benefit Query Service-Prod" u="1"/>
        <s v="SPIDER - Benefit Query Application-Prod" u="1"/>
        <s v="Rule Maintenance Application-Prod" u="1"/>
        <s v="Provider Online Reporting (POIT/POR/RnR)-Prod" u="1"/>
        <s v="PPMS - Product package management system-Prod" u="1"/>
        <s v="Plan-it-Prod" u="1"/>
        <s v="Plan Management Tool-Prod" u="1"/>
        <s v="ISG Product Profile Tool-Prod" u="1"/>
        <s v="GBD Service Oriented Architecture Center of Excellence-Prod" u="1"/>
        <s v="Financial Income System-Prod" u="1"/>
        <s v="Enterprise Wellpoint Product Database-Prod" u="1"/>
        <s v="Enterprise Health Products-Prod" u="1"/>
        <s v="Enterprise Health Product Services-Prod" u="1"/>
        <s v="Enterprise Customer Exception Management-Prod" u="1"/>
        <s v="Enterprise Blue Exchange-Prod" u="1"/>
        <s v="Document Posting Site-Prod" u="1"/>
        <s v="Document Posting Site Internal-Prod" u="1"/>
        <s v="DocGen Adapter-Prod" u="1"/>
        <s v="CPS Common Components-Prod" u="1"/>
        <s v="Contract Management Application-Prod" u="1"/>
        <s v="Contract Management Application - Individual/Small Group-Prod" u="1"/>
        <s v="Contract Configuration System-Prod" u="1"/>
        <s v="CMA Mass Update Tool-Prod" u="1"/>
        <s v="Automated Benefit Administration-Prod" u="1"/>
        <s v="Voyager - Model Office Testing - IngenioRx" u="1"/>
        <s v="Universal File Manager Tool-Prod" u="1"/>
        <s v="Sumo Logic SIEM Ingest Node-Prod" u="1"/>
        <s v="Stealthaudit for Active Directory-Prod" u="1"/>
        <s v="SPS-Data Distribution Kafka-Prod" u="1"/>
        <s v="Salesforce.com Integration Services-Prod" u="1"/>
        <s v="RDSA Request Intake-Prod" u="1"/>
        <s v="QDM_Outreach_Support-Prod" u="1"/>
        <s v="PulsePoint Spaces-Prod" u="1"/>
        <s v="Pulse - Intranet Portal-Prod" u="1"/>
        <s v="Postfix-Prod" u="1"/>
        <s v="Plan-it-" u="1"/>
        <s v="OpenText Exstream-Prod" u="1"/>
        <s v="OpenText Exstream-Dev" u="1"/>
        <s v="NY Billing and Enrollment Systems-Prod" u="1"/>
        <s v="Health and Wellness Sales Tool-Dev" u="1"/>
        <s v="HART Claim Review Database-Prod" u="1"/>
        <s v="EPMO Reporting Portal-Prod" u="1"/>
        <s v="EPIC Health Enterprise-Prod" u="1"/>
        <s v="EOC Ordering System" u="1"/>
        <s v="Enterprise Search (eSearch)-Prod" u="1"/>
        <s v="EMAP reporting tool-Prod" u="1"/>
        <s v="Digital Microsite-Prod" u="1"/>
        <s v="Benefit Plan Interface (BPI)-Prod" u="1"/>
        <s v="Benchmark Insights Model-Prod" u="1"/>
        <s v="APDS Data Collector-Prod" u="1"/>
        <s v="APCD History Databases-Prod" u="1"/>
        <s v="Anthem Vitals-Prod" u="1"/>
        <s v="Anthem Associate Assistant-Prod" u="1"/>
        <s v="WSO2(CM)-Prod" u="1"/>
        <s v="TriZetto HIPPA Gateway(CM)-Prod" u="1"/>
        <s v="Tricerat Simplify Printing(CM)-Prod" u="1"/>
        <s v="Tidal(CM)-Prod" u="1"/>
        <s v="Specialist Capitation(CM)-Prod" u="1"/>
        <s v="Senior Variable Database (SVDB)(CM)-Prod" u="1"/>
        <s v="SBI(CM)-Prod" u="1"/>
        <s v="Reporting Data Platform - RDP(CM)-Prod" u="1"/>
        <s v="RAPS(CM)-Prod" u="1"/>
        <s v="Provider Portal(CM)-Prod" u="1"/>
        <s v="Provider Outreach Directory Solution (CM)-Prod" u="1"/>
        <s v="PaymentSolution(CM)-Prod" u="1"/>
        <s v="Patient App-CareMore Anytime(CM)-Prod" u="1"/>
        <s v="Optum(CM)-Prod" u="1"/>
        <s v="NEXTGEN WEST(CM)-Prod" u="1"/>
        <s v="NEXTGEN EAST(CM)-Prod" u="1"/>
        <s v="NEXTGEN AGP(CM)-Prod" u="1"/>
        <s v="Navigator Outreach(CM)-Prod" u="1"/>
        <s v="Member Search(CM)-Prod" u="1"/>
        <s v="MDX(CM)-Prod" u="1"/>
        <s v="INFORMATICA IICS (CM)-Prod" u="1"/>
        <s v="INFORMATICA IICS (CM)" u="1"/>
        <s v="ICEDQ (CM)-Prod" u="1"/>
        <s v="GlobalScape(CM)-UAT" u="1"/>
        <s v="GlobalScape(CM)-Prod" u="1"/>
        <s v="FileTracker(CM)-Prod" u="1"/>
        <s v="FileRouterUI(CM)-Prod" u="1"/>
        <s v="FACETS(CM)-Prod" u="1"/>
        <s v="Facets Security Management Tool-SMT(CM)-Prod" u="1"/>
        <s v="Facets Configuration Migration Utility-Prod" u="1"/>
        <s v="Facets BusinessConfig(CM)-Prod" u="1"/>
        <s v="Enterprise Data Hub (CM)-Prod" u="1"/>
        <s v="Encounter Data Processing System(CM)-Prod" u="1"/>
        <s v="EDW(CM)-Prod" u="1"/>
        <s v="EdiFecs(CM)-Prod" u="1"/>
        <s v="CUE Correspondence Generation(CM)-Prod" u="1"/>
        <s v="Clinical Analytics &amp; Reporting-CARS(CM)-Prod" u="1"/>
        <s v="ClaimsDashboard(CM)-Prod" u="1"/>
        <s v="CareMore Operational Data Store (CODS)(CM)-Prod" u="1"/>
        <s v="CareMore Enterprise Content Management - FileNet(CM)-Prod" u="1"/>
        <s v="CareMore - Enterprise Data Hub (EDH)(CM)-Prod" u="1"/>
        <s v="Carelon Jira-Prod" u="1"/>
        <s v="Carelon Confluence-Prod" u="1"/>
        <s v="Carelon Confluence" u="1"/>
        <s v="Care Utilization Platform-CUP(CM)-Prod" u="1"/>
        <s v="Business Intelligence Center (CM)" u="1"/>
        <s v="Aspire ODS (Operational Data Store)-Prod" u="1"/>
        <s v="FileNet Post Index-Prod" u="1"/>
        <s v="Filenet Image Services-Prod" u="1"/>
        <s v="FileNet Image Services - West Repository-Prod" u="1"/>
        <s v="FileNet Image Services - FNDocs Repository-Prod" u="1"/>
        <s v="FileNet Image Services - Central Repository-Prod" u="1"/>
        <s v="FileNet Batch: WellPoint Enrollment Application Processor-Test" u="1"/>
        <s v="EDI Claim Viewer API-Test" u="1"/>
        <s v="EDI Claim Viewer API-Prod" u="1"/>
        <s v="Datacap-Prod" u="1"/>
        <s v="Content Services: FileNet FEP Web Service (DOCWS)-Prod" u="1"/>
        <s v="Content Import: High Performance Image Import-Prod" u="1"/>
        <s v="Content Import: FileNet COLD-Prod" u="1"/>
        <s v="Concord Folder Fax-Prod" u="1"/>
        <s v="Windows Server Print Services Proxy (CM)-Prod" u="1"/>
        <s v="Tricerat Simplify Printing(CM)-Test" u="1"/>
        <s v="Tricerat Simplify Printing(CM)-Dev" u="1"/>
        <s v="TFS(CM)-Prod" u="1"/>
        <s v="Robotic Process Automation (CM)-Prod" u="1"/>
        <s v="Quest Archive Manager(CM)-Prod" u="1"/>
        <s v="Provider Interaction(CM)-Prod" u="1"/>
        <s v="Production Control Dashboard (CM)-Prod" u="1"/>
        <s v="Patient Quick View(CM)-Prod" u="1"/>
        <s v="PAHAF(CM)-Prod" u="1"/>
        <s v="NEXTGEN WEST(CM)-STAGE" u="1"/>
        <s v="NetScaler-Prod" u="1"/>
        <s v="Micro Focus Application Performance Management-Prod" u="1"/>
        <s v="INFORMATICA IICS (CM)-Test" u="1"/>
        <s v="INFORMATICA IICS (CM)-Stage" u="1"/>
        <s v="Footprints (CM)-Prod" u="1"/>
        <s v="eG Innovation-Prod" u="1"/>
        <s v="DxGaps(CM)-Prod" u="1"/>
        <s v="CUE Correspondence Generation(CM)-Stage" u="1"/>
        <s v="CMHCC(CM)-Prod" u="1"/>
        <s v="CMGI.com(CM)-Prod" u="1"/>
        <s v="CareMore.com(CM)-Prod" u="1"/>
        <s v="CareMore Enterprise Content Management - FileNet(CM)-Stage" u="1"/>
        <s v="CareMore DevOps (CMDEVOPS)(CM)-Prod" u="1"/>
        <s v="CareMore Data Utility Platform (CM)-Prod" u="1"/>
        <s v="CareMore - Single Sign On (SSO) (CM)-Prod" u="1"/>
        <s v="AMAZE(CM)-Prod" u="1"/>
        <s v="xPression-Prod" u="1"/>
        <s v="xPression Web Services-Prod" u="1"/>
        <s v="xPression Template-Prod" u="1"/>
        <s v="xPression Revise-Prod" u="1"/>
        <s v="xPression Dashboard-Prod" u="1"/>
        <s v="xPression Batch-Prod" u="1"/>
        <s v="xPression Admin-Prod" u="1"/>
        <s v="WPS Reporting and Analytics-Prod" u="1"/>
        <s v="OpenText Exstream- Dev" u="1"/>
        <s v="Reconciliation and Balancing-Prod" u="1"/>
        <s v="IBM Enterprise Records-Test" u="1"/>
        <s v="Content Services: FileNet Content Manager Web Service (CMWS)-Prod" u="1"/>
        <s v="BPM Batch: PSCCR Extract-Prod" u="1"/>
        <s v="BPM Batch: HRS Processor-Prod" u="1"/>
        <s v="BPM Batch: BPM InfoPac Batch Process-Prod" u="1"/>
        <s v="Tricerat Simplify Printing(CM)-Stage" u="1"/>
        <s v="Robotic Process Automation (CM)-Test" u="1"/>
        <s v="Reporting Data Platform - RDP(CM)-Test" u="1"/>
        <s v="Reporting Data Platform - RDP(CM)-Stage" u="1"/>
        <s v="RAPS(CM)-Test" u="1"/>
        <s v="RAPS(CM)-Stage" u="1"/>
        <s v="RAPS(CM)-Dev" u="1"/>
        <s v="Provider Portal(CM)-Stage" u="1"/>
        <s v="Production Control Dashboard (CM)-Dev" u="1"/>
        <s v="Patient Portal (CM) - Stage" u="1"/>
        <s v="Optum(CM)-Test" u="1"/>
        <s v="MDX(CM)-Stage" u="1"/>
        <s v="INFORMATICA IICS (CM)-Dev" u="1"/>
        <s v="Idera(CM)-Dev" u="1"/>
        <s v="Encounter Data Processing System(CM)-Test" u="1"/>
        <s v="Encounter Data Processing System(CM)-Stage" u="1"/>
        <s v="Encounter Data Processing System(CM)-Dev" u="1"/>
        <s v="EDW(CM)-UAT" u="1"/>
        <s v="EDW(CM)-Test" u="1"/>
        <s v="DxGaps(CM)-Stage" u="1"/>
        <s v="CMHCC(CM)-Test" u="1"/>
        <s v="CMHCC(CM)-Dev" u="1"/>
        <s v="Clinical Analytics &amp; Reporting-CARS(CM)-Dev" u="1"/>
        <s v="Centralized Encounter Processing (CM)-Test" u="1"/>
        <s v="Centralized Encounter Processing (CM)-Stage" u="1"/>
        <s v="Centralized Encounter Processing (CM)-Dev" u="1"/>
        <s v="CareMore - Single Sign On (SSO) (CM)-Dev" u="1"/>
        <s v="Care Utilization Platform-CUP(CM)-Stage" u="1"/>
        <s v="Aspire ODS (Operational Data Store)-Test" u="1"/>
        <s v="Aspire ODS (Operational Data Store)-Stage" u="1"/>
        <s v="AD Audit Plus (CM)-Test" u="1"/>
        <s v="Quest STAT-Prod" u="1"/>
        <s v="PeopleSoft - CPM-Prod" u="1"/>
        <s v="MLR Rebates-Prod" u="1"/>
        <s v="ITS Intraplan - Finance-Prod" u="1"/>
        <s v="820 Splitter - Exchange-Prod" u="1"/>
        <s v="Inventory Management System (WGS)-Prod" u="1"/>
        <s v="TRAQ Value Tracker-Dev" u="1"/>
        <s v="Strategic Provider System (SPS)-Dev" u="1"/>
        <s v="IIS WebApplications Farm-Dev" u="1"/>
        <s v="HRS AccessHMC-Test" u="1"/>
        <s v="Healthcore Standard Operating Procedures &amp; Policies (HC)-Dev" u="1"/>
        <s v="HealthCore Automated Data Extraction and Profiling Tool (HC)-Dev" u="1"/>
        <s v="HealthCore Automated Data Development Plan Tool (HC)-Dev" u="1"/>
        <s v="Enterprise Alpha Prefix Router for IAS-Test" u="1"/>
        <s v="Compass Online-Test" u="1"/>
        <s v="Cockpit - Dev" u="1"/>
        <s v="Clinical Interventions Opt-Out Maintenance (IRx)-Test" u="1"/>
        <s v="Cancer Care Quality Program Reporting system-Dev" u="1"/>
        <s v="California HMO Multi-Faceted-Dev" u="1"/>
        <s v="Blue View Vision Loader-Test" u="1"/>
        <s v="Benefit Builder (IRx)-Test" u="1"/>
        <s v="AVATAR-Test" u="1"/>
        <s v="Anthem Care Management Platform-Test" u="1"/>
        <s v="Anthem BCBS Automated Commercial Underwriting System - ABACUS-Test" u="1"/>
        <s v="ACMS UM Intake-Test" u="1"/>
        <s v="1099-Test" u="1"/>
        <s v="WCS - WWC EPS Batch2-Test" u="1"/>
        <s v="WCS - WWC EPS Batch1-Test" u="1"/>
        <s v="Tidal (GBD)-Test" u="1"/>
        <s v="Tidal (GBD)-Dev" u="1"/>
        <s v="SPIDER Reporting System-Test" u="1"/>
        <s v="SPIDER Batch Interface Program-Test" u="1"/>
        <s v="ServiceNow Event Management MID Servers-Dev" u="1"/>
        <s v="Rational - Udeploy-Test" u="1"/>
        <s v="PeopleSoft - CPM-Dev" u="1"/>
        <s v="Member Web Payment-Test" u="1"/>
        <s v="Member Web Payment-Dev" u="1"/>
        <s v="Initial Payment Portal-Test" u="1"/>
        <s v="Initial Payment Portal-Dev" u="1"/>
        <s v="Informatica EHUB-Dev" u="1"/>
        <s v="Identity Manager-Test" u="1"/>
        <s v="GBD Service Oriented Architecture Center of Excellence-Dev" u="1"/>
        <s v="Enterprise Blue Exchange-Test" u="1"/>
        <s v="CPS Common Components-Test" u="1"/>
        <s v="Control-M Distributed-Test" u="1"/>
        <s v="Collateral Update Engine-Dev" u="1"/>
        <s v="CCP-Solution_Central-Test" u="1"/>
        <s v="CCP-Solution_Central-Dev" u="1"/>
        <s v="Axway (GBD)-Dev" u="1"/>
        <s v="ACMS UM Intake-Dev" u="1"/>
        <s v="WellPoint Decision Support System-Test" u="1"/>
        <s v="Sydney Health-Prod" u="1"/>
        <s v="SOA/API/DATAPOWER - Enterprise Services-Prod" u="1"/>
        <s v="SIMON (Service Information Management Online)-Prod" u="1"/>
        <s v="PS-DigitalProducts-IDCMS-Prod" u="1"/>
        <s v="PS-DigitalProducts-EDA-Prod" u="1"/>
        <s v="PS-DigitalProducts-AAE-Prod" u="1"/>
        <s v="Infrastructure Lifecycle Management Portal-Prod" u="1"/>
        <s v="Identity Manager-Prod" u="1"/>
        <s v="Guardian Visitor Management (AlertEnterprise)-Prod" u="1"/>
        <s v="Dental Business Intelligence-Prod" u="1"/>
        <s v="CCP-LivePerson_Digital Messaging-Prod" u="1"/>
        <s v="Care Management Gateway ( Cloud Instance )-Test" u="1"/>
        <s v="LITES Empire-Test" u="1"/>
        <s v="Informatica WCC-Dev" u="1"/>
        <s v="CRE/RHI DataExchanges-Test" u="1"/>
        <s v="WGS Claims Archive Inquiry-Test" u="1"/>
        <s v="System Center Configuration Manager (CM)-Dev" u="1"/>
        <s v="RapidCAPTURE-Dev" u="1"/>
        <s v="Performance Guarantee Management System (IRx)-Test" u="1"/>
        <s v="NurseLine Application-Test" u="1"/>
        <s v="MEA112 No Application Information" u="1"/>
        <s v="Healthy Returns System-Test" u="1"/>
        <s v="Healthy Innovations Platform CM/DM-Test" u="1"/>
        <s v="Facets SBI - Central Facets-Test" u="1"/>
        <s v="eWPD-WPD Data Warehouse-Test" u="1"/>
        <s v="ePact-Test" u="1"/>
        <s v="Enterprise EDI Gateway-Test" u="1"/>
        <s v="Enterprise EDI Clearinghouse-Test" u="1"/>
        <s v="Carelon-HRS 2.0-Test" u="1"/>
        <s v="CA Application Performance Management (APM)-Dev" u="1"/>
        <s v="Anthem Blue Squared-Test" u="1"/>
        <s v="Anthem Blue Squared-Dev" u="1"/>
        <s v="Websphere-Enterprise-Prod" u="1"/>
        <s v="Unit Price Trend Model-Prod" u="1"/>
        <s v="UniFlow-Prod" u="1"/>
        <s v="RxInsightsStrategy (IRx)-Prod" u="1"/>
        <s v="Provider Finder Services Layer-Prod" u="1"/>
        <s v="Pharmacy Home System (IRx)-Prod" u="1"/>
        <s v="Online Group Billing-Prod" u="1"/>
        <s v="NurseLine Application-Prod" u="1"/>
        <s v="NetApp - RVA-Prod" u="1"/>
        <s v="ITGAIN Speedgain-Prod" u="1"/>
        <s v="IRS Reporting-Test" u="1"/>
        <s v="Employer Reimagine-Prod" u="1"/>
        <s v="eHub - Enterprise Information Hub-Prod" u="1"/>
        <s v="CRE/RHI DataExchanges-Prod" u="1"/>
        <s v="CRE/RHI Clinical Tools-Prod" u="1"/>
        <s v="Control-M Distributed-Prod" u="1"/>
        <s v="CognitiveScale Claim Assist - On Prem-Prod" u="1"/>
        <s v="Cloud Automation Tools-Prod" u="1"/>
        <s v="Client Information Insights-Prod" u="1"/>
        <s v="Carelon-HRS 2.0-Prod" u="1"/>
        <s v="BootXray-Prod" u="1"/>
        <s v="Ariba Integration-Prod" u="1"/>
        <s v="St.Louis-HealthLink Anita-Dev" u="1"/>
        <s v="HealthLink Portals - ProviderInfoSource-Prod" u="1"/>
        <s v="Healthlink PeopleSoft Financials - Billing - AR-Prod" u="1"/>
        <s v="Healthlink PeopleSoft Financials - AP-Prod" u="1"/>
        <s v="HealthLink IIS-Prod" u="1"/>
        <s v="HealthLink IIS - www.healthlinkeap.com-Prod" u="1"/>
        <s v="HealthLink IIS - www.healthlink.com-Prod" u="1"/>
        <s v="HealthLink IIS - www.anthemwc.com-Prod" u="1"/>
        <s v="HealthLink IIS - www.allianceepo.com-Prod" u="1"/>
        <s v="HealthLink IIS - Intranet Site-Prod" u="1"/>
        <s v="HealthLink EC Gateway-Prod" u="1"/>
        <s v="HealthLink Data Warehouse (DW)-Prod" u="1"/>
        <s v="HealthLink Anita-Prod" u="1"/>
        <s v="HealthLink Anita - Provider Database-Prod" u="1"/>
        <s v="Healthlink Anita - PRC (Program Revision Control)-Prod" u="1"/>
        <s v="HealthLink Anita - Pinnacle Work Flow-Prod" u="1"/>
        <s v="HealthLink Anita - Eligibility-Prod" u="1"/>
        <s v="HealthLink Anita - Customer Service-Prod" u="1"/>
        <s v="HealthLink Anita - Claims Processing-Prod" u="1"/>
        <s v="Enterprise Grievances and Appeals system-Dev" u="1"/>
        <s v="ME &amp; CT Firm Tracking Dbs-Prod" u="1"/>
        <s v="St.Louis-BR_ImpExp-Prod" u="1"/>
        <s v="Enterprise Health Products-Test" u="1"/>
        <s v="STARS.AI (EAI)-Prod" u="1"/>
        <s v="SPIDER-Perf2" u="1"/>
        <s v="St.Louis-HealthLink IIS - RightChoice Intel IPF-Prod" u="1"/>
        <s v="MemberPro SQL -GBD-Dev" u="1"/>
        <s v="WellPoint Services Layer-Test" u="1"/>
        <s v="St.Louis-HealthLink Anita - Pinnacle Work Flow-Prod" u="1"/>
        <s v="Cisco Application Centric Infrastructure-Prod" u="1"/>
        <s v="GBD PDO oFeed-Dev" u="1"/>
        <s v="Specialty Batch Process-Prod" u="1"/>
        <s v="searchMemberESI - EIS -IRx-Dev" u="1"/>
        <s v="Facets Integrated NetworX - Central Facets-Perf" u="1"/>
        <s v="Tidal-GBD-Dev" u="1"/>
        <s v="St.Louis-HealthLink IIS - www.healthlinkeap.com-Prod" u="1"/>
        <s v="HealthLink DW -DRug Claims Data Mart-Test" u="1"/>
        <s v="BMS Rate Data Services -RDS-Perf" u="1"/>
        <s v="Specialty Acumen WebSite-Prod" u="1"/>
        <s v="Member Provider Outreach System-Dev" u="1"/>
        <s v="COSMO-Test" u="1"/>
        <s v="GBD ID Cards-Prod" u="1"/>
        <s v="Avaya Communication Manager (GBD)-Dev" u="1"/>
        <s v="Business Distributor System-Prod" u="1"/>
        <s v="WellPoint Corporate Internal SharePoint 2013-Dev" u="1"/>
        <s v="Enterprise Reporting Segmentation Utility - ERSU-Test" u="1"/>
        <s v="Comix-Test" u="1"/>
        <s v="Middletier Individual Enrollment System -IES-Test" u="1"/>
        <s v="CSSD - Atomic Services-Test" u="1"/>
        <s v="IOS Product Integration-Prod" u="1"/>
        <s v="St.Louis-SOA/API - Enterprise Service Bus - GBD-Prod" u="1"/>
        <s v="CCP-Verint-Quality-Speech_Analytics v11-Prod" u="1"/>
        <s v="Oracle Revenue Management Billing-Test" u="1"/>
        <s v="EPDS SSB-Test" u="1"/>
        <s v="Division of Financial Responsibilities -DOFR-Dev" u="1"/>
        <s v="Benefit Builder -IRx-Dev" u="1"/>
        <s v="Alchemy-Prod" u="1"/>
        <s v="HMC SAS Scheduling-Prod" u="1"/>
        <s v="Tidal Enterprise Scheduler-HMC (TES)-Prod" u="1"/>
        <s v="IOS-Siebel-CRM-Prod" u="1"/>
        <s v="Internet Provider Finder-Test" u="1"/>
        <s v="Consumer Driven Health Middle Tier - Integrated Accumulations -IRx-Test" u="1"/>
        <s v="DDS Oracle Financials-Dev7" u="1"/>
        <s v="Benefit Builder ACES Import -IRx-Test" u="1"/>
        <s v="Campaign Engine - Member Communication-Dev" u="1"/>
        <s v="Facets Client Server App - Central Facets-Prod" u="1"/>
        <s v="CLAIMS_INVENTORY (GBD)-Dev" u="1"/>
        <s v="Unprocessed Rebill Report-GBD-Dev" u="1"/>
        <s v="INF-RSA Authentication Manager-Prod" u="1"/>
        <s v="Provider Operational Data Store-Perf" u="1"/>
        <s v="Northeast Operational Data Store-Prod" u="1"/>
        <s v="ESI Rebate Reporting -IRx-Prod" u="1"/>
        <s v="Automation and Analytics-Dev" u="1"/>
        <s v="CVS Service Delivery-IngenioRx -IRx-Test" u="1"/>
        <s v="INF-Siteminder-Prod" u="1"/>
        <s v="Content Management Pharmacy-Test" u="1"/>
        <s v="820 Splitter - Exchange-Dev" u="1"/>
        <s v="PPMS - Product package management system-Test" u="1"/>
        <s v="Quest STAT-Dev" u="1"/>
        <s v="PeopleSoft - AM-Test" u="1"/>
        <s v="IOS Shop &amp; Quote-Prod" u="1"/>
        <s v="PALLM Individual L&amp;D-Test" u="1"/>
        <s v="Anthem PeopleSoft GL Translator-Prod" u="1"/>
        <s v="Division of Financial Responsibilities -DOFR-Staging" u="1"/>
        <s v="FileNet - Batches West Repository-Prod" u="1"/>
        <s v="RightFax Remote DocTransport Servers-Prod" u="1"/>
        <s v="Access Express(CM)-Dev" u="1"/>
        <s v="Virtual Auditor Bot-Prod" u="1"/>
        <s v="System for Continuous Operational Results Excellence-Perf" u="1"/>
        <s v="Facilitated Enrollment Electronic Application (GBD)-Test" u="1"/>
        <s v="searchMemberESI - EIS -IRx-Test" u="1"/>
        <s v="National Dental Grid-Dev7" u="1"/>
        <s v="Enterprise Rate Engine -ERE-Dev" u="1"/>
        <s v="PeopleSoft - AP-Test" u="1"/>
        <s v="CT Legacy Data Warehouse-Prod" u="1"/>
        <s v="BMS Web Small Group Renewal System-Dev" u="1"/>
        <s v="HealthLink DW - Customer Service Data Mart-Prod" u="1"/>
        <s v="WGS Claims-Dev" u="1"/>
        <s v="DDS Dental System (DDS) - Adjudication-Dev7" u="1"/>
        <s v="Letter Generator System-Perf" u="1"/>
        <s v="Provider Onboarding-Prod" u="1"/>
        <s v="OnDemand-Test" u="1"/>
        <s v="OrgPublisher-Prod" u="1"/>
        <s v="Payment Hub-Dev" u="1"/>
        <s v="PeopleSoft - AR-Test" u="1"/>
        <s v="SailPoint IIQ PE-Test" u="1"/>
        <s v="Facets Price N Ship-Prod" u="1"/>
        <s v="BMS WellQuote-Perf" u="1"/>
        <s v="L &amp; D Operational Data Store-Dev" u="1"/>
        <s v="PeopleSafe -IRx-Test" u="1"/>
        <s v="Enterprise Product Document Generator-Test" u="1"/>
        <s v="Small Group Quoting-Prod" u="1"/>
        <s v="WGS - RPC Backend Routines-Gateway-Test" u="1"/>
        <s v="APIGEE-Microservices-Test" u="1"/>
        <s v="Datanet 3-Prod" u="1"/>
        <s v="PPR -Product Profitability Reporting-Prod" u="1"/>
        <s v="Mobile INTACT-Prod" u="1"/>
        <s v="WGS Billing-Dev" u="1"/>
        <s v="NextGen Pega Grievance &amp; Appeals -GBD-FEP-Commercial-Dev" u="1"/>
        <s v="Enterprise Rate Engine Informatica Processes-Dev" u="1"/>
        <s v="InterAct-Test" u="1"/>
        <s v="St.Louis-HealthLink IIS - www.healthlink.com-Prod" u="1"/>
        <s v="Enterprise Reporting Segmentation Utility -ERSU-Test" u="1"/>
        <s v="Non-Associate Identity Management-Test" u="1"/>
        <s v="Healthy Innovations On Prem-Prod" u="1"/>
        <s v="Clinical Hub - Provider &amp; Clinical Data Analytics -Legacy LPR-Prod" u="1"/>
        <s v="Citrix XenApp (CM)-Prod" u="1"/>
        <s v="theSource -IRx-Test" u="1"/>
        <s v="ERDB Reporting Delivery-Prod" u="1"/>
        <s v="EPIC(CM)-TEST" u="1"/>
        <s v="DocGen-Test" u="1"/>
        <s v="CCP-Verint-Speech Analytics-Prod" u="1"/>
        <s v="ServiceNow Lookup Portal-Prod" u="1"/>
        <s v="WGS Batch Enrollment - EET-Test" u="1"/>
        <s v="Facets Generic UMI-Dev" u="1"/>
        <s v="FSS - Wire Transfer-Prod" u="1"/>
        <s v="STARS BI-Test" u="1"/>
        <s v="vPro-Prod" u="1"/>
        <s v="Avaya Message Mirror-Dev" u="1"/>
        <s v="COSMO-Perf" u="1"/>
        <s v="Provider Contract Repository Web Interface -GBD-Dev" u="1"/>
        <s v="FACETS_CITRIXservers-Prod" u="1"/>
        <s v="St.Louis-HealthLink Anita - Provider Database-Prod" u="1"/>
        <s v="Enterprise Common Services-Test" u="1"/>
        <s v="SBP_AlicsToMainframe-Prod" u="1"/>
        <s v="Informatica PRV-Dev" u="1"/>
        <s v="Broker Bonus Reporting-Prod" u="1"/>
        <s v="GP00-Provider GUI-Test" u="1"/>
        <s v="FSS-Escheated Data Lookup-Prod" u="1"/>
        <s v="FSS-FCS Check Void Lookup-Prod" u="1"/>
        <s v="RHUB-Dev" u="1"/>
        <s v="FIS Unearned Inbound Extract -GBD-Dev" u="1"/>
        <s v="Visual CACTUS-Prod" u="1"/>
        <s v="Large Group Rating System-Prod" u="1"/>
        <s v="Provider Finder Services Layer-Test" u="1"/>
        <s v="Discrepancy (X) Insights and remediation for Provider Data Space-Prod" u="1"/>
        <s v="Employer Reimagine-Test" u="1"/>
        <s v="IBM Sterling Transformation Extender (ITX) - GBD-Dev" u="1"/>
        <s v="INF-ControlM-Prod" u="1"/>
        <s v="INF-Citrix XenApp -CM-Prod" u="1"/>
        <s v="Infogix Assure-Test" u="1"/>
        <s v="SOA-API - Enterprise Services-Test" u="1"/>
        <s v="INF-Citrix XenApp -GBD-Prod" u="1"/>
        <s v="Vendor Invoicing Exchange-Dev" u="1"/>
        <s v="RightFax Database-Prod" u="1"/>
        <s v="APIGEE-Microservices-Perf" u="1"/>
        <s v="St.Louis-HealthLink Portals - MemberAccess-Prod" u="1"/>
        <s v="PeopleSoft - Billing-Prod" u="1"/>
        <s v="Publishing-Prod" u="1"/>
        <s v="GBD Pega Claims Repair-Dev" u="1"/>
        <s v="FSS - Treasury Reporting Database-Prod" u="1"/>
        <s v="CompassI-Prod" u="1"/>
        <s v="RHI Reporting-Dev" u="1"/>
        <s v="Infogix-Test" u="1"/>
        <s v="Document Posting Site-Test" u="1"/>
        <s v="HMC BIM Operations Portal -Ops Portal-Dev" u="1"/>
        <s v="UNICARE-Test" u="1"/>
        <s v="Client Online Services -IRx-Test" u="1"/>
        <s v="St.Louis-HealthLink Anita - Customer Service-Prod" u="1"/>
        <s v="RightFax (GBD)-Prod" u="1"/>
        <s v="Daily Census - FACETS -GBD-Dev" u="1"/>
        <s v="HealthLink DW -DRug Claims Reporting Portal-Prod" u="1"/>
        <s v="HMC Extracts-Test" u="1"/>
        <s v="INF-CA Application Performance Management -APM-Dev7" u="1"/>
        <s v="Cognitive Claims - AI-Prod" u="1"/>
        <s v="Specialty OnLine Experience-Dearborn-Prod" u="1"/>
        <s v="Manual Underwriting System for Individual-Test" u="1"/>
        <s v="Hiebus-Test" u="1"/>
        <s v="ALICS Online-Prod" u="1"/>
        <s v="HMC Data Sourcing Hub -DSH-Test" u="1"/>
        <s v="DDS External Online Store and Billing Renewal Tools-Dev7" u="1"/>
        <s v="HMC BIM Operations Portal -Ops Portal-Prod" u="1"/>
        <s v="CareAdvance Enterprise -GBD-Test" u="1"/>
        <s v="Informatica WCC-Test" u="1"/>
        <s v="Software Self Service-Prod" u="1"/>
        <s v="IOS User Profile-Prod" u="1"/>
        <s v="DualsMemberView-CM-Dev" u="1"/>
        <s v="CHI - Consumer Health Insights-Prod" u="1"/>
        <s v="St.Louis-HealthLink DW - MMR Data Mart-Prod" u="1"/>
        <s v="Product Admin Tool-SIT" u="1"/>
        <s v="Data Table Update System-Prod" u="1"/>
        <s v="FSS - Return Mail-Prod" u="1"/>
        <s v="Individual Online Store Admin and Reporting Tool-Prod" u="1"/>
        <s v="COMPASS-Test" u="1"/>
        <s v="Anthem Database Support-Dev" u="1"/>
        <s v="DDS Web Site and Apps-Dev7" u="1"/>
        <s v="SPIRE-Claims-Prod" u="1"/>
        <s v="DocGen Adapter-Test" u="1"/>
        <s v="HealthLink DW -DRug Claims Reporting Portal-Test" u="1"/>
        <s v="Claims Remittance Interest System-Test" u="1"/>
        <s v="EDWard - Master Consumer ID-Test" u="1"/>
        <s v="BMS Web Small Group Renewal System-Test" u="1"/>
        <s v="Service Oriented Architecture (SOA)" u="1"/>
        <s v="Medicare Supplement Explanation of Claims Paid - VA Only-Test" u="1"/>
        <s v="ECPPS business services-Test" u="1"/>
        <s v="Kafka-Test" u="1"/>
        <s v="Infrastructure Management-Prod" u="1"/>
        <s v="Pharm Tool (IRx)-Test" u="1"/>
        <s v="Claims Automated Processing Engine (CAPE)-Dev" u="1"/>
        <s v="DualsMemberView-CM-Test" u="1"/>
        <s v="Branding Hub -IRx-Prod" u="1"/>
        <s v="ClaimsRepository -IRx-Prod" u="1"/>
        <s v="Health and Wellness Sales Tool-Test" u="1"/>
        <s v="IT Demand Management Analytics Engine-Dev" u="1"/>
        <s v="QM Portal-Dev" u="1"/>
        <s v="LGCRS - Monthly Extracts &amp; Loads-Test" u="1"/>
        <s v="Healthy Innovations Platform CM-DM-Dev" u="1"/>
        <s v="Enterprise EDI Portal-Prod" u="1"/>
        <s v="MyDataPoint (LGCRS)-Test" u="1"/>
        <s v="Palo Alto EDL Web Host-Prod" u="1"/>
        <s v="Benchmark Insights Model-Test" u="1"/>
        <s v="EPDS v2.0-Test" u="1"/>
        <s v="RxClaim -IRx-Test" u="1"/>
        <s v="Confidentiality Agreement Database-Dev" u="1"/>
        <s v="DDS Dental System (DDS)-Dev7" u="1"/>
        <s v="WGS Billing-Test" u="1"/>
        <s v="Anthem Blue Squared-UAT" u="1"/>
        <s v="Corporate Individual Rights System -CIRS-Dev" u="1"/>
        <s v="Enterprise Rate Engine - ERE-Test" u="1"/>
        <s v="Vendor Load Management -GBD-Dev" u="1"/>
        <s v="Producer Tool Box 2.0 - On-prem-Prod" u="1"/>
        <s v="MCheck-Prod" u="1"/>
        <s v="BMC Configuration Automation for Networks-Prod" u="1"/>
        <s v="Operations Support Services - OSS-Dev" u="1"/>
        <s v="Oracle Revenue Management Billing-Dev" u="1"/>
        <s v="UWARROW-Prod" u="1"/>
        <s v="Provider Data Format - PDF -Test" u="1"/>
        <s v="VBrick REV-Dev" u="1"/>
        <s v="eSD Express-Scripts-ESI -IRx-Test" u="1"/>
        <s v="WebSphere Application Server(CM)-Dev" u="1"/>
        <s v="SQL Server System Database-Dev" u="1"/>
        <s v="ServiceNow PPM Reporting Replica-Test" u="1"/>
        <s v="Performance Center-Test" u="1"/>
        <s v="Sapience-Test" u="1"/>
        <s v="WellPoint Group System 2.0-Test" u="1"/>
        <s v="Azure AD Connect-Dev" u="1"/>
        <s v="Late Enrollment Penalty-Test" u="1"/>
        <s v="St.Louis-HealthLink EC Gateway-Prod" u="1"/>
        <s v="OLS Plan Match-Prod" u="1"/>
        <s v="St.Louis-HealthLink Anita - Claims Processing-Prod" u="1"/>
        <s v="DualsCoC-CM-Dev" u="1"/>
        <s v="St.Louis-Healthlink IIS - Internet Provider Finder-Prod" u="1"/>
        <s v="AOC Mainframe Ticket Closure-Prod" u="1"/>
        <s v="Avaya Message Mirror-Prod" u="1"/>
        <s v="Compensation Incentive System-Test" u="1"/>
        <s v="Facets Database - Central Facets-Prod" u="1"/>
        <s v="Benefit Builder - General -IRx-Test" u="1"/>
        <s v="IOS-eBroker-Integration-Prod" u="1"/>
        <s v="ALICS Reimagine-Prod" u="1"/>
        <s v="PAHub -Agadia -IRx-Test" u="1"/>
        <s v="FSS - Voucher Load-Prod" u="1"/>
        <s v="INF-ServiceNow MID Server-Test" u="1"/>
        <s v="System Access Maintenance Integration-Prod" u="1"/>
        <s v="COMPREHENSIVE HEALTH INSURANCE PROCESSING SYSTEM-Test" u="1"/>
        <s v="SPIDER Automation Engine" u="1"/>
        <s v="Ingenio Financial System Standalone -IFSS -IRx-Prod" u="1"/>
        <s v="FSS - Account Reconciliation Tracker-Prod" u="1"/>
        <s v="PeopleSoft - AR-Prod" u="1"/>
        <s v="St.Louis-HealthLink Data Warehouse -DW-Prod" u="1"/>
        <s v="eHub - Enterprise Master Person Index -EMPI-Test" u="1"/>
        <s v="Guarantee Reconciliation Reporting and Payment System (IRx)-Test" u="1"/>
        <s v="MongoDB database program-Test" u="1"/>
        <s v="Claim Creation Tool - IRx-Test" u="1"/>
        <s v="Central Facets-Perf" u="1"/>
        <s v="Pharmacy Clinical Operations (IRx)-Test" u="1"/>
        <s v="FSS - High Dollar Diverts-Prod" u="1"/>
        <s v="Claims Payment Report-Prod" u="1"/>
        <s v="Packaged Automated Life/Liability Management-Prod" u="1"/>
        <s v="Pega - Claim Repair-Prod" u="1"/>
        <s v="Infogix Insight-Test" u="1"/>
        <s v="Enterprise EDI Transaction Insight-Prod" u="1"/>
        <s v="WMDS Reporting Ad-hoc Database-Test" u="1"/>
        <s v="Fee Schedule Polling-GBD-Development" u="1"/>
        <s v="FSS - Void Reissue Request Tool-Prod" u="1"/>
        <s v="Pharmacy Informatica Processes (IRx)-Test" u="1"/>
        <s v="Enterprise HEDIS Tier Med Application-Test" u="1"/>
        <s v="WPS Reporting and Analytics-Test" u="1"/>
        <s v="Enterprise EDI Clearinghouse-Prod" u="1"/>
        <s v="Operational Data Warehouse -GBD-Dev" u="1"/>
        <s v="ePremium Analysis System -GBD-Test" u="1"/>
        <s v="Change Healthcare ClaimsXten v6.0 -CSBD-Prod" u="1"/>
        <s v="Enterprise Pricing Engine-Test" u="1"/>
        <s v="SOA-API - Enterprise Service Bus - GBD-Test" u="1"/>
        <s v="WGS Capitation-UAT" u="1"/>
        <s v="FSS - AM Online Maintenance-Prod" u="1"/>
        <s v="Middletier Individual Web Service -IWS-Test" u="1"/>
        <s v="St.Louis-SOA-API - Enterprise Services-Prod" u="1"/>
        <s v="Citrix XenApp (CM)-Test" u="1"/>
        <s v="CareSpree (Cloud)-Test" u="1"/>
        <s v="Anthem HEDIS and Provider Analytics-Dev" u="1"/>
        <s v="Product Profitability Reporting Teradata-Prod" u="1"/>
        <s v="Enterprise Pricing Engine -Test" u="1"/>
        <s v="Infogix ACR-Dev" u="1"/>
        <s v="Intelligent Claims Platform (GBD)-Test" u="1"/>
        <s v="IOS Enrollment-Prod" u="1"/>
        <s v="GBD EFT MN oFeed-Dev" u="1"/>
        <s v="HealthLink DW -DRug Claims Data Mart-Prod" u="1"/>
        <s v="St.Louis-HealthLink DW - Customer Service Data Mart-Prod" u="1"/>
        <s v="CII- Discover -formerly ACIISST-Prod" u="1"/>
        <s v="St.Louis-HealthLink Anita - Eligibility-Prod" u="1"/>
        <s v="Healthy Innovations On Prem-Test" u="1"/>
        <s v="Desktop Process Analytics -GBD-Dev" u="1"/>
        <s v="SailPoint IIQ-Test" u="1"/>
        <s v="St.Louis-HealthLink Anita-Prod" u="1"/>
        <s v="Enterprise Lineage Intelligence-Prod" u="1"/>
        <s v="APIGEE-Microservices-UAT" u="1"/>
        <s v="Common File Format Inbound-Test" u="1"/>
        <s v="Care Management Gateway-Test" u="1"/>
        <s v="PI Communication Controller-Dev" u="1"/>
        <s v="Anthem Life Production Repository-Test" u="1"/>
        <s v="SQL Server System Database (HealthLink)-Prod" u="1"/>
        <s v="Enterprise Middleware - Composite 275 Services-Prod" u="1"/>
        <s v="ACI - Files Reporting (GBD)-Dev" u="1"/>
        <s v="California HMO Multi-Faceted-Prod" u="1"/>
        <s v="BDS Database-Prod" u="1"/>
        <s v="PALLM Individual L&amp;D-Prod" u="1"/>
        <s v="GBD PFS Shared Services-Test" u="1"/>
        <s v="Pega Onboarding-Test" u="1"/>
        <s v="eQuote - Central Small Group-Test" u="1"/>
        <s v="Letter Generator System-Test" u="1"/>
        <s v="FSS - Negative Balance Lookup-Prod" u="1"/>
        <s v="Meridian Resource Website-Test" u="1"/>
        <s v="eVIS-Dev" u="1"/>
        <s v="Plan-it -test" u="1"/>
        <s v="Access Express(CM)-Test" u="1"/>
        <s v="HealthLink Data Warehouse -DW-Test" u="1"/>
        <s v="Service ID Portal-Test" u="1"/>
        <s v="St.Louis-HealthLink Intranet Site-Prod" u="1"/>
        <s v="EPDS R6-Test" u="1"/>
        <s v="WebSphere Application Server-CM-Test" u="1"/>
        <s v="Healthy Returns System-Dev" u="1"/>
        <s v="Client Care Access -IRx-Test" u="1"/>
        <s v="DIS OpsHub-Dev" u="1"/>
        <s v="Oracle Support-Test" u="1"/>
        <s v="Initiate Master Data Service-Dev" u="1"/>
        <s v="Enterprise Rate Engine -ERE-Test" u="1"/>
        <s v="EPPS Front End-Dev" u="1"/>
        <s v="Pharmacy Rebate Files -GBD -IRx-Test" u="1"/>
        <s v="Anthem PeopleSoft GL Translator-Dev" u="1"/>
        <s v="Healthy Innovations Platform LTSS Admin Console-Test" u="1"/>
        <s v="Bamboo Agent-Test" u="1"/>
        <s v="Check Inquiry-Test" u="1"/>
        <s v="Operational Reporting Mapping Filter-Prod" u="1"/>
        <s v="MYANTHEMCHOICES APPOINTMENT SYSTEM-Prod" u="1"/>
        <s v="IMPERVA JSONAR-Prod" u="1"/>
        <s v="DDS Mobile Apps-Dev7" u="1"/>
        <s v="Master Data Engine Callout-Dev" u="1"/>
        <s v="GBD - Iris letter Hub-Test" u="1"/>
        <s v="Digital Provider Lifecycle Management-Dev" u="1"/>
        <s v="St.Louis-SQL Server System Database -HealthLink-Prod" u="1"/>
        <s v="Enterprise Lineage Intelligence, Discrepancy (X) Insights and remediation for Provider Data Space" u="1"/>
        <s v="SOA-API - Enterprise Services-Perf" u="1"/>
        <s v="Medicaid Member Self Service (Legacy)-Prod" u="1"/>
        <s v="Infogix ACR-Test" u="1"/>
        <s v="St.Louis-HealthLink IIS - www.allianceepo.com-Prod" u="1"/>
        <s v="IOS Multilingual-Prod" u="1"/>
        <s v="RFCode - Centerscape - Prod" u="1"/>
        <s v="Reject Correction and Recycle System-Test" u="1"/>
        <s v="System for Continuous Operational Results Excellence-Prod" u="1"/>
        <s v="SFA Integration-Prod" u="1"/>
        <s v="STARS BI-Dev" u="1"/>
        <s v="Express Scripts Landing Zone -ESI -IRx-Test" u="1"/>
        <s v="Sales Extract-Prod" u="1"/>
        <s v="INF-Citrix XenApp -CSBD-Prod" u="1"/>
        <s v="IOS Customer Service-Prod" u="1"/>
        <s v="Strategic Provider Cache -SPC-Test" u="1"/>
        <s v="Specialty Batch Process-Test" u="1"/>
        <s v="Specialty Online Experience - Enrollment &amp; Billing-Prod" u="1"/>
        <s v="Loki-Prod" u="1"/>
        <s v="eHub - Consumer Hub -CHUB-Prod" u="1"/>
        <s v="Life &amp; Disability Compass-Prod" u="1"/>
        <s v="Benefit Builder Data Change Initiative -IRx-Test" u="1"/>
        <s v="Digital Provider Lifecycle Management-Test" u="1"/>
        <s v="Sydney Care Central-Test" u="1"/>
        <s v="PeopleSoft - AR-Dev" u="1"/>
        <s v="Healthy Innovations Platform LTSS Admin Console-Dev" u="1"/>
        <s v="APIGEE-Microservices-Dev" u="1"/>
        <s v="Clinical Data Aquisition - Clinical Data Integration -CDI-CDA-Test" u="1"/>
        <s v="Enterprise Rate Engine -ERE-Perf" u="1"/>
        <s v="Senior Business Information -SBI Database and Web Tool-Prod" u="1"/>
        <s v="GenPact Titanium-Test" u="1"/>
        <s v="Finance Ops Reporting-Prod" u="1"/>
        <s v="Stars Informant -Cotiviti-Prod" u="1"/>
        <s v="Master Data Engine Callout-Test" u="1"/>
        <s v="LITES Accumulators-Test" u="1"/>
        <s v="LGCRS - Data Mart-Test" u="1"/>
        <s v="BMS Web Small Group Renewal System-Perf" u="1"/>
        <s v="Member Take on-Prod" u="1"/>
        <s v="SOA-API - Enterprise Services-UAT" u="1"/>
        <s v="Claims Intake and Workflow-Dev" u="1"/>
        <s v="CSSD - Service Development Center-Test" u="1"/>
        <s v="DDS External Portals-Dev7" u="1"/>
        <s v="Senior Broker Oversight-Test" u="1"/>
        <s v="RightFax Application Servers-Prod" u="1"/>
        <s v="SouthEast Drug Rebate-Test" u="1"/>
        <s v="RHI Rules Engine-Dev" u="1"/>
        <s v="SOA-API - Enterprise Services-Dev" u="1"/>
        <s v="RightFax -GBD-Prod" u="1"/>
        <s v="General Request-Dev" u="1"/>
        <s v="Nimbus OSS Framework-Test" u="1"/>
        <s v="eHub - Enterprise Master Person Index -EMPI-Dev" u="1"/>
        <s v="EPDS v2.0-Perf" u="1"/>
        <s v="Financial Integrated Rating System Tool-Test" u="1"/>
        <s v="GP00-Provider GUI-Prod" u="1"/>
        <s v="Broker Portal Integration-Prod" u="1"/>
        <s v="Desktop Software Repackaging-Prod" u="1"/>
        <s v="ESI Rebate Reporting Application - BOXI (IRx)-Test" u="1"/>
        <s v="LD ONLINE UW-Test" u="1"/>
        <s v="ERDB Reporting Delivery-Dev" u="1"/>
        <s v="ENTERPRISE ACCUMULATOR HUB-Dev" u="1"/>
        <s v="Operational Data Warehouse -GBD-Prod" u="1"/>
        <s v="Performance Guarantee Management System -Irx-Dev" u="1"/>
        <s v="RHI Replatform Intake DX-Test" u="1"/>
        <s v="Feature Repository Online (On-prem) (EAI)-Prod" u="1"/>
        <s v="Facets Integrated NetworX - Central Facets-Prod" u="1"/>
        <s v="Program Integrity Concept Management-Dev" u="1"/>
        <s v="WellPoint Product Database Individual/Small Group-Test" u="1"/>
        <s v="DDS Internal Websites and App Links-Dev7" u="1"/>
        <s v="Facets Business Process -Pega - Central Facets-Prod" u="1"/>
        <s v="IBM Initiate Inspector-Perf" u="1"/>
        <s v="PeopleSoft - Billing-Dev" u="1"/>
        <s v="SSB Data Warehouse-Prod" u="1"/>
        <s v="FSS-1099 Query Databases-Prod" u="1"/>
        <s v="Claims Intake and Workflow-Test" u="1"/>
        <s v="Provider Finder-Test" u="1"/>
        <s v="IOS Presentation Service-Prod" u="1"/>
        <s v="FACETS MED-D-Prod" u="1"/>
        <s v="RightFax WebClient Access-Test" u="1"/>
        <s v="ESAP_Valuation-Prod" u="1"/>
        <s v="SOA Atomic Services-Dev" u="1"/>
        <s v="NETWORKING_NETWORK SERVICES - DATA CENTER-Prod" u="1"/>
        <s v="IOS Batch-Prod" u="1"/>
        <s v="Anthem Claims Recovery-Dev" u="1"/>
        <s v="Plan Management Tool-Dev" u="1"/>
        <s v="BMS Nemo-Test" u="1"/>
        <s v="Facets Client Server App - Central Facets-Perf" u="1"/>
        <s v="Master Data Engine Callout-Perf" u="1"/>
        <s v="DDS External Websites-Dev7" u="1"/>
        <s v="Large Group Client Reporting System-Test" u="1"/>
        <s v="GBD ART iFeed-Dev" u="1"/>
        <s v="Healthy Returns System-SIT" u="1"/>
        <s v="GBD West Region Data Analytics : WRGBDDA- A SQL Server Database-Dev" u="1"/>
        <s v="WGS Pricing-Test" u="1"/>
        <s v="Big Data Hadoop - All Clusters-Prod" u="1"/>
        <s v="CCP-Member Care Workstation-Dev" u="1"/>
        <s v="CarePlanner Archival-Dev" u="1"/>
        <s v="FEP - FEHBP HMO-POS Member Enrollment Reporting-Prod" u="1"/>
        <s v="APIGEE-Microservices-SIT" u="1"/>
        <s v="EPSDT Datamart -GBD-Dev" u="1"/>
        <s v="Clinical Hub - Provider &amp; Clinical Data Analytics - Legacy LPR-Prod" u="1"/>
        <s v="IOS Analytics-Prod" u="1"/>
        <s v="Medicaid Member Self Service -Strategic-Root App-Test" u="1"/>
        <s v="DDS National Dental Grid (GRID)-Dev7" u="1"/>
        <s v="DEVELOP MODULAR PRODUCT CAPABILITIES FROM PRESALE THROUGH ACCOUNT INSTALLATION-Dev" u="1"/>
        <s v="SMART-Prod" u="1"/>
        <s v="Clinical Scheduling-Prod" u="1"/>
        <s v="RightFax FaxUtil and Print-to-Fax Clients-Prod" u="1"/>
        <s v="Enterprise Group Dataset 2.0 -EGD 2.0 -EDWard Redirect-Prod" u="1"/>
        <s v="ENTERPRISE ACCUMULATOR HUB-Test" u="1"/>
        <s v="RHI RxEOB-Test" u="1"/>
        <s v="MProducer-Prod" u="1"/>
        <s v="Enrollment Production and Inventory-Dev" u="1"/>
        <s v="Enterprise Provider Intake Credentialing System-Prod" u="1"/>
        <s v="Ultera-Test" u="1"/>
        <s v="Senior Member Mailing System-Prod" u="1"/>
        <s v="Rate Maintenance Facility-Test" u="1"/>
        <s v="Informatica Staging-Dev" u="1"/>
        <s v="Financial Integrated Rating System Tool-Perf" u="1"/>
        <s v="Business Objects Reports: RightFax MO-Prod" u="1"/>
        <s v="Wellpoint Group System -WGS Membership-Dev" u="1"/>
        <s v="FSS-PSC Query Databases-Prod" u="1"/>
        <s v="Oncology Datamart-Test" u="1"/>
        <s v="Clinical Hub - Provider &amp; Clinical Data Analytics -Legacy LPR-Test" u="1"/>
        <s v="DBG-HRS2.0-Dev" u="1"/>
        <s v="FSS-Accounts Payable Transaction Databases-Prod" u="1"/>
        <s v="Client Information Insights-Test" u="1"/>
        <s v="Initiate Master Data Service-Perf" u="1"/>
        <s v="Healthy Innovations Platform LTSS-Test" u="1"/>
        <s v="Kofax Capture -GBD-Prod" u="1"/>
        <s v="Healthy Returns System-QA" u="1"/>
        <s v="St.Louis-HealthLink Portals - ProviderInfoSource-Prod" u="1"/>
        <s v="HIX Revenue Optimization-Test" u="1"/>
        <s v="Online Pharmacy Resource for Anthem -IRx-Test" u="1"/>
        <s v="Change My Coverage-Prod" u="1"/>
        <s v="Citrix XenApp - CSBD-Prod" u="1"/>
        <s v="FSS - FinancialCorpPolicy-Prod" u="1"/>
        <s v="Provider Data Format - PDF -Dev" u="1"/>
        <s v="Anthem Life Production Repository-Prod" u="1"/>
        <s v="OGB Database-Prod" u="1"/>
        <s v="Technology Operations Healthcheck Dashboard-Dev" u="1"/>
        <s v="WGS Provider-Dev" u="1"/>
        <s v="Enterprise Modeler-Dev" u="1"/>
        <s v="GP00-Provider GUI-Perf" u="1"/>
        <s v="IBM Sterling Transformation Extender (ITX) - GBD-Test" u="1"/>
        <s v="EPDS v2.0 User Interface-Perf" u="1"/>
        <s v="HealthLink Data Warehouse -DW-Prod" u="1"/>
        <s v="St.Louis-HealthLink IIS - www.anthemwc.com-Prod" u="1"/>
        <s v="INF-Venafi-Dev-Dev" u="1"/>
        <s v="IOS Content-Prod" u="1"/>
        <s v="L &amp; D Operational Data Store-Prod" u="1"/>
        <s v="WGS Capitation-Perf" u="1"/>
        <s v="Provider Operational Data Store-Test" u="1"/>
        <s v="HMC Data Sourcing Hub -DSH-Prod" u="1"/>
        <s v="IngenioRx Operational Reporting Repository (IRx)-Test" u="1"/>
        <s v="Subro Navigator-Test" u="1"/>
        <s v="CHIPS Claims-Test" u="1"/>
        <s v="Rx Data Central -IRx-Test" u="1"/>
        <s v="Enrollment Loads -GBD-Test" u="1"/>
        <s v="RightFax Web Access-Prod" u="1"/>
        <s v="SPIDER-Test" u="1"/>
        <s v="IOS Rating Integration-Prod" u="1"/>
        <s v="Facets Online - Central Facets-Prod" u="1"/>
        <s v="Auto-BAGing Engine-Dev" u="1"/>
        <s v="SBP Book Of Business-Prod" u="1"/>
        <s v="BMS Rate Data Services -RDS-Test" u="1"/>
        <s v="ESI Rebate Reporting -IRx-Test" u="1"/>
        <s v="LITES Rx Integration-Test" u="1"/>
        <s v="RightFax WebClient Access-Prod" u="1"/>
        <s v="Oracle Support-Prod" u="1"/>
        <s v="Market Size and Share-Test" u="1"/>
        <s v="Cognitive Claims - AI-Dev" u="1"/>
        <s v="Facets Hyperion Reporting-Prod" u="1"/>
        <s v="Financial Drug Claim System -IRx-Test" u="1"/>
        <s v="Senior Enrollment Tracking Tool-Prod" u="1"/>
        <s v="WellPoint Product Database Large Group-Test" u="1"/>
        <s v="RightFax-Prod" u="1"/>
        <s v="SOA-API - Enterprise Services-SIT" u="1"/>
        <s v="Strategic Provider System -SPS-Test" u="1"/>
        <s v="Business Objects Reports: RightFax VA-Prod" u="1"/>
        <s v="Healthy Innovations Platform LTSS-Dev" u="1"/>
        <s v="GSPI On-Prem-Test" u="1"/>
        <s v="Plan Management Tool-Test" u="1"/>
        <s v="Publishing-Test" u="1"/>
        <s v="Firstlogic ACE-Test" u="1"/>
        <s v="Billing - Delinquency -GBD-Prod" u="1"/>
        <s v="INF-McAfee Endpoint Protection - VSE-Dev" u="1"/>
        <s v="Digital Thread Service-Test" u="1"/>
        <s v="QLIK-Dev" u="1"/>
        <s v="Member 360 and Patient 360-Test" u="1"/>
        <s v="CURS - Cost and Utilization Reporting System-Prod" u="1"/>
      </sharedItems>
    </cacheField>
    <cacheField name="common_description" numFmtId="0">
      <sharedItems containsNonDate="0" containsString="0" containsBlank="1"/>
    </cacheField>
    <cacheField name="application_custom5" numFmtId="0">
      <sharedItems containsNonDate="0" containsString="0" containsBlank="1"/>
    </cacheField>
    <cacheField name="common_moveBundle" numFmtId="0">
      <sharedItems containsNonDate="0" containsString="0" containsBlank="1"/>
    </cacheField>
    <cacheField name="application_appOwner" numFmtId="0">
      <sharedItems containsNonDate="0" containsString="0" containsBlank="1"/>
    </cacheField>
    <cacheField name="application_custom10" numFmtId="0">
      <sharedItems containsNonDate="0" containsString="0" containsBlank="1"/>
    </cacheField>
    <cacheField name="application_custom9" numFmtId="0">
      <sharedItems containsNonDate="0" containsString="0" containsBlank="1"/>
    </cacheField>
    <cacheField name="application_custom45" numFmtId="0">
      <sharedItems containsNonDate="0" containsBlank="1" count="241">
        <m/>
        <s v="Nandepu, Ashok" u="1"/>
        <s v="Herndon, Michaeljon" u="1"/>
        <s v="ASKEW, BERNITA" u="1"/>
        <s v="Gunti, Arun" u="1"/>
        <s v="Vattikuti, Sowjanya" u="1"/>
        <s v="Quiroz, Soledad" u="1"/>
        <s v="Subbarayudu, Ramesh" u="1"/>
        <s v="Subramanian, Nambi" u="1"/>
        <s v="Camp, Olga" u="1"/>
        <s v="Salazar, Erwin" u="1"/>
        <s v="Balakrishnan, Yogesh" u="1"/>
        <s v="Singh, Balraj" u="1"/>
        <s v="Hopkins, Frank" u="1"/>
        <s v="Dondla, Chandrakanth" u="1"/>
        <s v="Stewart, Stephanie Shouse" u="1"/>
        <s v="Samuel Rajendran, Paul" u="1"/>
        <s v="Sheafer, Jim" u="1"/>
        <s v="Young, Robert" u="1"/>
        <s v="Mohammed, Riyazuddin" u="1"/>
        <s v="Sahukari, Sunil" u="1"/>
        <s v="M, Jayasankar" u="1"/>
        <s v="Prabhakaran, Shankar" u="1"/>
        <s v="Natarajan, Sivaprakash" u="1"/>
        <s v="Mayhew, Charles" u="1"/>
        <s v="Durham, Clayborn" u="1"/>
        <s v="Scott, Joshua" u="1"/>
        <s v="Koul, Pankaj" u="1"/>
        <s v="Ackerley, Marc" u="1"/>
        <s v="Vishwakarma, Sanjay" u="1"/>
        <s v="Roberts, Keith" u="1"/>
        <s v="LAVALLEE, STEVEN" u="1"/>
        <s v="Colston, Jerrod" u="1"/>
        <s v="Trice, Vivian B." u="1"/>
        <s v="Torio, Edmund" u="1"/>
        <s v="Buente, Wesley" u="1"/>
        <s v="Jain, Shatayu" u="1"/>
        <s v="Conklin, Gary" u="1"/>
        <s v="Mathias, Gordon" u="1"/>
        <s v="Singh, Vinay" u="1"/>
        <s v="Lucero, Luisa" u="1"/>
        <s v="Modaresi, Ray" u="1"/>
        <s v="Andharmule, Alankar" u="1"/>
        <s v="Rajamanickam, Madhu" u="1"/>
        <s v="Sankarasubramanian, Ramakrishnan" u="1"/>
        <s v="Bose, Nitin" u="1"/>
        <s v="Southerland, Timothy" u="1"/>
        <s v="Kaushal, Rahul" u="1"/>
        <s v="Lindberg, Derek" u="1"/>
        <s v="Ponugupati, Pattabhi R." u="1"/>
        <s v="Argel, Roland" u="1"/>
        <s v="Hetrick, Chris" u="1"/>
        <s v="Mantha, Durga" u="1"/>
        <s v="Stanley, Vibin" u="1"/>
        <s v="Shetty, Preeti S." u="1"/>
        <s v="Zukowski, Jay" u="1"/>
        <s v="Varghese, Sanu Mary" u="1"/>
        <s v="Savago, Tracy" u="1"/>
        <s v="AKUNURI, SWAROOPA" u="1"/>
        <s v="Dejesus, Joseph" u="1"/>
        <s v="Jaime, Grace" u="1"/>
        <s v="Amarnath, Vijay" u="1"/>
        <s v="NA" u="1"/>
        <s v="Williams, Shana" u="1"/>
        <s v="Martin, David" u="1"/>
        <s v="Tripathi, Raghav" u="1"/>
        <s v="Hamid, Amin" u="1"/>
        <s v="Deegan, Andrew" u="1"/>
        <s v="Shapiro, Ryan" u="1"/>
        <s v="Sokoloff, Janet" u="1"/>
        <s v="Gibbs, Darren" u="1"/>
        <s v="Amante, Chris" u="1"/>
        <s v="Wright (HR), Rochelle" u="1"/>
        <s v="Mcgarrett, Brendan W." u="1"/>
        <s v="Cloncs, Todd" u="1"/>
        <s v="Menchaca, Christina" u="1"/>
        <s v="Stachowski, Scott" u="1"/>
        <s v="George, Den" u="1"/>
        <s v="Moore, Ken" u="1"/>
        <s v="Sunke, Deepak" u="1"/>
        <s v="Eigner, Scott D." u="1"/>
        <s v="Velayudhan, Lekshmy" u="1"/>
        <s v="D'Souza, Nigel" u="1"/>
        <s v="Wills, Ryan" u="1"/>
        <s v="Roberts, Michael" u="1"/>
        <s v="Cheng, Peter" u="1"/>
        <s v="Kodimala, Sanjeeva R." u="1"/>
        <s v="Loganathan, Suresh" u="1"/>
        <s v="Eberhard, Tom" u="1"/>
        <s v="Shellhamer, Chris" u="1"/>
        <s v="Erickson, Rolf B." u="1"/>
        <s v="Cyran, Douglas" u="1"/>
        <s v="Kidwell, Alison" u="1"/>
        <s v="Gorty, Vijayalakshmi" u="1"/>
        <s v="Bhogra, Anubhav" u="1"/>
        <s v="Pitchumani, GK" u="1"/>
        <s v="Tahvili, James" u="1"/>
        <s v="Saller, Tiffany" u="1"/>
        <s v="Faxio, Philip" u="1"/>
        <s v="ERROR:  #N/A" u="1"/>
        <s v="PK, Aneesh" u="1"/>
        <s v="Hollis, Karrie" u="1"/>
        <s v="Driscoll, Edward" u="1"/>
        <s v="Milligan, Brenda A." u="1"/>
        <s v="Richmond, Jason" u="1"/>
        <s v="Tapper, Daniel" u="1"/>
        <s v="Miller, Nicholas" u="1"/>
        <s v="Sekar, Prabu" u="1"/>
        <s v="Lewis, Tim" u="1"/>
        <s v="Kurtz, Craig" u="1"/>
        <s v="SHEAFER, JAMES C" u="1"/>
        <s v="Gandhi, Umesh" u="1"/>
        <s v="Shoemaker, George" u="1"/>
        <s v="Prashant, Krishna" u="1"/>
        <s v="Jagodzinski, Anthony" u="1"/>
        <s v="Heavrin, Eric" u="1"/>
        <s v="Devathu, Badri" u="1"/>
        <s v="PRATHAPA, JAYA" u="1"/>
        <s v="Halstead, Seth" u="1"/>
        <s v="Anderson, Bill" u="1"/>
        <s v="Jain, Rajneesh" u="1"/>
        <s v="Hess, Linda N." u="1"/>
        <s v="Veeradharan, Sathya" u="1"/>
        <s v="Iyer, Ravi" u="1"/>
        <s v="Amathi, Srini" u="1"/>
        <s v="HUTZEL, PAUL" u="1"/>
        <s v="Lukens, Graham" u="1"/>
        <s v="Bower, Tim" u="1"/>
        <s v="Reminjuse, Christopher" u="1"/>
        <s v="Edwards, John" u="1"/>
        <s v="Underwood, Eric" u="1"/>
        <s v="Nadimpalli, Sunil Kumar" u="1"/>
        <s v="Pal, Surajit" u="1"/>
        <s v="Sokolovskaya, Kate" u="1"/>
        <s v="Folks, Edward" u="1"/>
        <s v="Richmond (ATL SECURITY), Jason" u="1"/>
        <s v="Lacy, George G." u="1"/>
        <s v="Wolfe, Aaron S." u="1"/>
        <s v="NEBERGALL, MARK" u="1"/>
        <s v="Narayanan, Ashok" u="1"/>
        <s v="Bates, Rebecca M." u="1"/>
        <s v="Wagstaff, Dean A." u="1"/>
        <s v="Mister, Tom" u="1"/>
        <s v="Eigner, Scott D" u="1"/>
        <s v="GURUPRASAD, ARUNA" u="1"/>
        <s v="LaFornara, Lisa A." u="1"/>
        <s v="Karuppiah, Mohandoss" u="1"/>
        <s v="Verma, Abhishek" u="1"/>
        <s v="Vazquetelles, Erik" u="1"/>
        <s v="Weheba, Ahmed" u="1"/>
        <s v="Miller, Neal B." u="1"/>
        <s v="Getty, Pamela N." u="1"/>
        <s v="Saurin.Mehta@caremore.com" u="1"/>
        <s v="darren.gibbs@elevancehealth.com" u="1"/>
        <s v="Neog, Debananda" u="1"/>
        <s v="Brummer, Heather W." u="1"/>
        <s v="Patel, Rushi" u="1"/>
        <s v="Oakley, Mark A." u="1"/>
        <s v="Vultaggio, Stephen M." u="1"/>
        <s v="Marks, Shawn" u="1"/>
        <s v="Hammer, Jeff" u="1"/>
        <s v="Aggarwal, Varun" u="1"/>
        <s v="Bettigiri, Prasad A." u="1"/>
        <s v="Crane, Andrew" u="1"/>
        <s v="Edathil, Prasad" u="1"/>
        <s v="McGarvey, Pam" u="1"/>
        <s v="Breitwiser, Celeste" u="1"/>
        <s v="Habib, Mujtaba" u="1"/>
        <s v="Frayne, Christopher" u="1"/>
        <s v="Ramachandran, Rajesh" u="1"/>
        <s v="Inukurti, Ramakrishna" u="1"/>
        <s v="Byrd III, Fred" u="1"/>
        <s v="BATHINI, CHANDRA K." u="1"/>
        <s v="Sparks, Joel" u="1"/>
        <s v="Chouhan, Rahul" u="1"/>
        <s v="Gudla, Reddi T." u="1"/>
        <s v="Cox, Jason" u="1"/>
        <s v="Valsan, Ajith" u="1"/>
        <s v="Jacobs, Lissette" u="1"/>
        <s v="Kaslewicz, Fredric" u="1"/>
        <s v="Fischer, Jeff" u="1"/>
        <s v="Thumma, Divya" u="1"/>
        <s v="Gupta, Sharat" u="1"/>
        <s v="Manimuthu, Senthil" u="1"/>
        <s v="Raju, Ganeshkumar" u="1"/>
        <s v="Eason, David" u="1"/>
        <s v="Karki, Upendra" u="1"/>
        <s v="Borths, Rob" u="1"/>
        <s v="Young, Michael B." u="1"/>
        <s v="vinay.singh@elevancehealth.com" u="1"/>
        <s v="Batchu, Satish" u="1"/>
        <s v="praveenkumar.devarajan@caremore.com" u="1"/>
        <s v="Bolen, Peter" u="1"/>
        <s v="Riemenschneider, Bill" u="1"/>
        <s v="Betancourt, Roger" u="1"/>
        <s v="Murugan, Swarna Kohila" u="1"/>
        <s v="Kaeser, Mrinal" u="1"/>
        <s v="Query, Sean P." u="1"/>
        <s v="Hobson, Jennifer" u="1"/>
        <s v="Annamalai, Navanidhi" u="1"/>
        <s v="Adkins, Martha S" u="1"/>
        <s v="Rittenhouse, Dirk" u="1"/>
        <s v="Muoio, Trish" u="1"/>
        <s v="White, Derek D." u="1"/>
        <s v="Harianto, Widya" u="1"/>
        <s v="deborah leininger" u="1"/>
        <s v="Gijwani, Snigdha" u="1"/>
        <s v="Aguru, Niranjan" u="1"/>
        <s v="Kothamasa, Sathish" u="1"/>
        <s v="Sebastian, Nice" u="1"/>
        <s v="Tipirneni, Vish" u="1"/>
        <s v="Yermalkar, Sanjay" u="1"/>
        <s v="Chinthakuntla, Raj" u="1"/>
        <s v="Sanevelly, Raja" u="1"/>
        <s v="sathyanarayan veeradharan" u="1"/>
        <s v="Iyer, Shankar" u="1"/>
        <s v="Irmen, Richard" u="1"/>
        <s v="Nolen, Charles" u="1"/>
        <s v="Samuel, Clifford" u="1"/>
        <s v="Sataloff, Cheryl" u="1"/>
        <s v="Ise, Robyn" u="1"/>
        <s v="Somervill, Samantha" u="1"/>
        <s v="Marin, Denise" u="1"/>
        <s v="Wade, Abigail R" u="1"/>
        <s v="Davis, Bob" u="1"/>
        <s v="GK@Caremore.com" u="1"/>
        <s v="Hipp, Anthony" u="1"/>
        <s v="Johnson, Lisa" u="1"/>
        <s v="Huskisson, Jim" u="1"/>
        <s v="Blaisdell, Peter" u="1"/>
        <s v="Adkins, Martha S." u="1"/>
        <s v="Loadwick, Robert M." u="1"/>
        <s v="Khan, Samrah" u="1"/>
        <s v="Bowker, Greer" u="1"/>
        <s v="Meier, Keith" u="1"/>
        <s v="Kichler, Jason" u="1"/>
        <s v="Shaik, Madina Sharieff" u="1"/>
        <s v="Lacy, George G;Adigopula, Amarabalaji R." u="1"/>
        <s v="Maust, Reuben" u="1"/>
        <s v="Kanna, Pradeep V." u="1"/>
        <s v="Maroju, Sucharitha" u="1"/>
      </sharedItems>
    </cacheField>
    <cacheField name="application_custom46" numFmtId="0">
      <sharedItems containsNonDate="0" containsString="0" containsBlank="1"/>
    </cacheField>
    <cacheField name="application_custom6" numFmtId="0">
      <sharedItems containsNonDate="0" containsString="0" containsBlank="1"/>
    </cacheField>
    <cacheField name="application_sme" numFmtId="0">
      <sharedItems containsNonDate="0" containsBlank="1" count="463">
        <m/>
        <s v="Viney Garg" u="1"/>
        <s v="Behrouz Khosrownia" u="1"/>
        <s v="Sai Thimmapuram" u="1"/>
        <s v="Sweetali Bankar" u="1"/>
        <s v="Adam Ma" u="1"/>
        <s v="Rohith Gadipelli" u="1"/>
        <s v="Prakash Ganesan" u="1"/>
        <s v="Victor Paul" u="1"/>
        <s v="Harika Joginipally" u="1"/>
        <s v="Sanoop Damodaran" u="1"/>
        <s v="Bhargavi Kalluri" u="1"/>
        <s v="Seshu Goli" u="1"/>
        <s v="Lokesh Pandey" u="1"/>
        <s v="Sreedevi Ande" u="1"/>
        <s v="Subhash Battepati" u="1"/>
        <s v="Satheesh Kumar Thangaraj" u="1"/>
        <s v="Sowjanya Peta" u="1"/>
        <s v="Cynthia Cunningham" u="1"/>
        <s v="Sandeep K Perala" u="1"/>
        <s v="Evan Rosenthal" u="1"/>
        <s v="Timothy Devaughn" u="1"/>
        <s v="Ashwin Kollambalath" u="1"/>
        <s v="Kabilan Subramaniam" u="1"/>
        <s v="Prem Nath Selvin" u="1"/>
        <s v="Rhaghu Rhaaman" u="1"/>
        <s v="Baswanth Vaddavalli" u="1"/>
        <s v="Gautham Bodhanapalli" u="1"/>
        <s v="Lokesh Patel" u="1"/>
        <s v="Arslan Khan" u="1"/>
        <s v="Todd Smith" u="1"/>
        <s v="Kevin Bailey" u="1"/>
        <s v="Sreenivasulu Reddy Peram" u="1"/>
        <s v="Balaji Vijayan" u="1"/>
        <s v="Pavan Kumar Kannaiahgari" u="1"/>
        <s v="Brad Zabilla" u="1"/>
        <s v="Venkat Garikapati" u="1"/>
        <s v="Rick Cowan" u="1"/>
        <s v="Malarmannan Munusamy" u="1"/>
        <s v="Meseret Jembere" u="1"/>
        <s v="Adriano Pereira" u="1"/>
        <s v="Adrian Esguerra" u="1"/>
        <s v="Spencer Stefansic" u="1"/>
        <s v="Nagendra Bonam" u="1"/>
        <s v="James Montgomery" u="1"/>
        <s v="Farid Vastani" u="1"/>
        <s v="Vinoth Jayabalan" u="1"/>
        <s v="TJ Challstrom" u="1"/>
        <s v="Iftequar Mohammed" u="1"/>
        <s v="Renuka Kasilal" u="1"/>
        <s v="David A Caruso (IT)" u="1"/>
        <s v="Anoop Kumar" u="1"/>
        <s v="Shani Shahabudeen" u="1"/>
        <s v="Archana Narayanan" u="1"/>
        <s v="Subbu Garimella" u="1"/>
        <s v="Rod Schreiber" u="1"/>
        <s v="Michael Hassi" u="1"/>
        <s v="Harikrishna Srinivas Kavutharapu" u="1"/>
        <s v="Sheela Karthikeyan" u="1"/>
        <s v="Jie Zou" u="1"/>
        <s v="Vignesha S" u="1"/>
        <s v="Manobalan S" u="1"/>
        <s v="GARY KOLNICKI" u="1"/>
        <s v="Satish Batchu" u="1"/>
        <s v="Vinod Raja" u="1"/>
        <s v="Boyd Nichols" u="1"/>
        <s v="Gayathri Raveendran Nair" u="1"/>
        <s v="Vamsi Vattumilli" u="1"/>
        <s v="Roland Argel" u="1"/>
        <s v="Roopalini Bakthavachalam" u="1"/>
        <s v="Rajesh Subramanian" u="1"/>
        <s v="Papineni Divya" u="1"/>
        <s v="Yogesh Balakrishnan" u="1"/>
        <s v="Lakshmi Ravoori" u="1"/>
        <s v="Jay Zukowski" u="1"/>
        <s v="Lokesh Babu Mangalagiri" u="1"/>
        <s v="Xiaochun Ding" u="1"/>
        <s v="Sairam Barreddi" u="1"/>
        <s v="Vikram Harsha Redrouthu" u="1"/>
        <s v="Raghu Vegesna" u="1"/>
        <s v="Tim Cramer" u="1"/>
        <s v="Gurunath Nitturu" u="1"/>
        <s v="Jaishankar Inukonda" u="1"/>
        <s v="Karthik Manohar" u="1"/>
        <s v="Yosmel E Sanchez" u="1"/>
        <s v="Nischal Vasanth Shetty" u="1"/>
        <s v="Gayathri G" u="1"/>
        <s v="Cameron Eckman" u="1"/>
        <s v="Dhanya Krishnadas" u="1"/>
        <s v="NA" u="1"/>
        <s v="Umesh Paduvagere Chikkehucha" u="1"/>
        <s v="Ramakrishna Korada" u="1"/>
        <s v="KEVIN VITO-CRUZ" u="1"/>
        <s v="SURESH KUMAR NAGALLA" u="1"/>
        <s v="Adam Berger" u="1"/>
        <s v="Michael Litcher" u="1"/>
        <s v="Raghav Tripathi" u="1"/>
        <s v="Benarjee Sigireddy" u="1"/>
        <s v="Ryan Shapiro" u="1"/>
        <s v="Khiem Truong" u="1"/>
        <s v="James Kimmerle" u="1"/>
        <s v="Kristen Jacobs" u="1"/>
        <s v="Michael Gaskill" u="1"/>
        <s v="Dan Sirucek" u="1"/>
        <s v="Dan Desmet" u="1"/>
        <s v="Anthony Francisco" u="1"/>
        <s v="Thothathiri Krishnan Srinivasan" u="1"/>
        <s v="Anees Kottiliyil" u="1"/>
        <s v="Raghu Kiran" u="1"/>
        <s v="Krystel Biasotti" u="1"/>
        <s v="KRISTOPHER GREEN" u="1"/>
        <s v="Hameed Khan" u="1"/>
        <s v="Vivek Valsan" u="1"/>
        <s v="Ananda Murugan Nagarajan" u="1"/>
        <s v="Anup Mereddy" u="1"/>
        <s v="Steven Wallman" u="1"/>
        <s v="Charlie Brooks" u="1"/>
        <s v="DOUGLAS MANSMANN" u="1"/>
        <s v="Ruchir Bal" u="1"/>
        <s v="Anand Seshaiyer" u="1"/>
        <s v="Dawn Eschenbrenner" u="1"/>
        <s v="Vignesh Bollu Ramesh" u="1"/>
        <s v="Vaishnavi Pulluri" u="1"/>
        <s v="Jayakeerthana D" u="1"/>
        <s v="Frank Shaw" u="1"/>
        <s v="Shashidhar Reddy Iyyapareddy" u="1"/>
        <s v="Sekhar Mandaleeka" u="1"/>
        <s v="Adam Kennedy" u="1"/>
        <s v="Himanshu Kaushik" u="1"/>
        <s v="Karthik Kumar Nagarajan" u="1"/>
        <s v="Tagore Netala" u="1"/>
        <s v="Karthik Chavali" u="1"/>
        <s v="Jennifer Littell" u="1"/>
        <s v="Roy J Wilson" u="1"/>
        <s v="Leonardo Motta" u="1"/>
        <s v="Suresh Loganathan" u="1"/>
        <s v="Arun Reddy Shyamala" u="1"/>
        <s v="John McArdle" u="1"/>
        <s v="Manikandan Rajendran" u="1"/>
        <s v="Chris Shellhamer" u="1"/>
        <s v="Maruthi Prasad" u="1"/>
        <s v="Edward Croteau" u="1"/>
        <s v="Darren Sherman" u="1"/>
        <s v="Raja Raja V" u="1"/>
        <s v="Junho Cho" u="1"/>
        <s v="Douglas Wesseler" u="1"/>
        <s v="Nithiyanandam Kanniappan" u="1"/>
        <s v="Rahul Chouhan" u="1"/>
        <s v="Jerome Anthony" u="1"/>
        <s v="Praveen Kumar Bhojan" u="1"/>
        <s v="Sumant Garikaparthi" u="1"/>
        <s v="ArunKumar Bagathur Kaniappan" u="1"/>
        <s v="Sindhu Chitneni" u="1"/>
        <s v="Matthew Burstein" u="1"/>
        <s v="Christopher Hurd" u="1"/>
        <s v="Scott Kim" u="1"/>
        <s v="Bala Murugan Marimuthu" u="1"/>
        <s v="ERROR: #N/A" u="1"/>
        <s v="Shruthi Sama" u="1"/>
        <s v="Vinoth Kaladeepan" u="1"/>
        <s v="Danh Nguyen" u="1"/>
        <s v="Rajasekaran Natarajan" u="1"/>
        <s v="Luis Tellado" u="1"/>
        <s v="Elayaraja Sattara Vasudevan" u="1"/>
        <s v="Christopher Locker" u="1"/>
        <s v="Narasimha Vuntla" u="1"/>
        <s v="Prakash Raya" u="1"/>
        <s v="Nithyanraj Murugesan" u="1"/>
        <s v="Jeff Truitt" u="1"/>
        <s v="Sriram Lakshmi Narashimman" u="1"/>
        <s v="Michael B O'Brien" u="1"/>
        <s v="Brian Malette" u="1"/>
        <s v="Nandakumar Natarajan" u="1"/>
        <s v="Sasang Balachandran" u="1"/>
        <s v="Thara Jampa" u="1"/>
        <s v="Mohan Raj Rajendran" u="1"/>
        <s v="Nicholas Miller" u="1"/>
        <s v="Joe O'Sullivan" u="1"/>
        <s v="Vishnu V K" u="1"/>
        <s v="Soheb Syed" u="1"/>
        <s v="Anil Pachipala" u="1"/>
        <s v="Priyadarshini R" u="1"/>
        <s v="Subham Dasgupta" u="1"/>
        <s v="Prakash Ranjan" u="1"/>
        <s v="Darvin Davis Moonjely" u="1"/>
        <s v="SudhirKumar Shankar" u="1"/>
        <s v="Rammohan Raju" u="1"/>
        <s v="Abakar Abdoul Hady" u="1"/>
        <s v="Brian J. King" u="1"/>
        <s v="Anita Narayanaswamy" u="1"/>
        <s v="Lee Napier" u="1"/>
        <s v="MATTHEW J NAHODIL" u="1"/>
        <s v="Shafiulla khan Mohammed" u="1"/>
        <s v="Mohan Kumar Gunnampalli" u="1"/>
        <s v="Christopher Titzer" u="1"/>
        <s v="George Shoemaker" u="1"/>
        <s v="Cindi Williams" u="1"/>
        <s v="Patsy Henson" u="1"/>
        <s v="Sandeep K. Perala" u="1"/>
        <s v="Cameron Pimenta" u="1"/>
        <s v="Neville Smith" u="1"/>
        <s v="Vadim Gutkin" u="1"/>
        <s v="Thirumal Ranganathan" u="1"/>
        <s v="Miguel Lopez" u="1"/>
        <s v="Anupriya Bisane" u="1"/>
        <s v="Quesi Cato-Crooke" u="1"/>
        <s v="Marcus Benn" u="1"/>
        <s v="Michael A. Renick" u="1"/>
        <s v="Rajasekhar Vavilala" u="1"/>
        <s v="Daniel Campbell" u="1"/>
        <s v="Lajeesh Cheriyamadathil" u="1"/>
        <s v="Mohamed Musthaba Abubakkar" u="1"/>
        <s v="Srivalli Thondapu" u="1"/>
        <s v="Shawn P. Hayes" u="1"/>
        <s v="Rajneesh Jain" u="1"/>
        <s v="David Sicard" u="1"/>
        <s v="Ganesha Jagga Nedunuri-Sri" u="1"/>
        <s v="Mahesh Managalarapu" u="1"/>
        <s v="Vipul Govil" u="1"/>
        <s v="Donapati Kantha Reddy" u="1"/>
        <s v="Andrew Hughes" u="1"/>
        <s v="Sandeep Eti" u="1"/>
        <s v="Jeff Rauh" u="1"/>
        <s v="Archana Arekapudi" u="1"/>
        <s v="Comar Pyne" u="1"/>
        <s v="Phoebe Devore" u="1"/>
        <s v="Mohit Singhal" u="1"/>
        <s v="Brian Hayes" u="1"/>
        <s v="Manoj Varrier" u="1"/>
        <s v="BRADLY KERNS" u="1"/>
        <s v="VYSAKH Anto" u="1"/>
        <s v="Raihan Tharayil (GA)" u="1"/>
        <s v="Vincent Yen" u="1"/>
        <s v="Karunakar (Reddy K) Reddy" u="1"/>
        <s v="Manish Pandit" u="1"/>
        <s v="Daniel J. Whitehead" u="1"/>
        <s v="Sumit Ray" u="1"/>
        <s v="Venki Kodakirthi" u="1"/>
        <s v="Chris Selking" u="1"/>
        <s v="Ravi Kuraganti" u="1"/>
        <s v="Rhonda Stapleton" u="1"/>
        <s v="Maheswaran Kalaiselvan" u="1"/>
        <s v="Chaitanya Duddukuru" u="1"/>
        <s v="Larry E. Friedlander" u="1"/>
        <s v="Phoebe Sousa" u="1"/>
        <s v="Amy Ding" u="1"/>
        <s v="Ravi Iyer" u="1"/>
        <s v="Stephanie Venable" u="1"/>
        <s v="Jason Cox" u="1"/>
        <s v="Scott Withers" u="1"/>
        <s v="Garison Spaeth" u="1"/>
        <s v="Balaji Ranganathan" u="1"/>
        <s v="Karthick Prabhu Giridharaprabhu" u="1"/>
        <s v="FRANK SANZONE" u="1"/>
        <s v="Todd Rostorfer" u="1"/>
        <s v="Michelle D. Dorroh" u="1"/>
        <s v="Sukash Koley" u="1"/>
        <s v="Michelle D Dorroh" u="1"/>
        <s v="Sankar M Murali Mohan" u="1"/>
        <s v="Tawfiq Bajjali" u="1"/>
        <s v="Nagaraju Podili" u="1"/>
        <s v="Somnath Banerjee" u="1"/>
        <s v="Javed Raja" u="1"/>
        <s v="Oktay Gedik" u="1"/>
        <s v="Jim Huskisson" u="1"/>
        <s v="Leslie Rutyna" u="1"/>
        <s v="Pamela N. Getty" u="1"/>
        <s v="Jitesh Singh Chouhan" u="1"/>
        <s v="Suresh S. Bhat" u="1"/>
        <s v="Nicholas S. Lydakis" u="1"/>
        <s v="Renju Das" u="1"/>
        <s v="Amit Kumar" u="1"/>
        <s v="Jim Sheafer" u="1"/>
        <s v="Keith Beagle" u="1"/>
        <s v="Harish Singh Bora" u="1"/>
        <s v="Vasantkumar Krishnamurthy" u="1"/>
        <s v="Kishore Kumar" u="1"/>
        <s v="Mayur Chauhan" u="1"/>
        <s v="Jason P. McNulty" u="1"/>
        <s v="Nithin Raj" u="1"/>
        <s v="Kevin Ickes" u="1"/>
        <s v="Srini Amathi" u="1"/>
        <s v="Paul Westfall" u="1"/>
        <s v="Connor Freeman" u="1"/>
        <s v="Joy Bergenthal" u="1"/>
        <s v="Hope Zhou" u="1"/>
        <s v="Shanon Bonawitz" u="1"/>
        <s v="Balamurugan Guruswamy" u="1"/>
        <s v="SCOTT M MCKINLEY" u="1"/>
        <s v="Mahendar Chada" u="1"/>
        <s v="Prabhu Murugan" u="1"/>
        <s v="Lemoine Vilceus" u="1"/>
        <s v="Adam Sebastian" u="1"/>
        <s v="Veerakarthi Selva Pandiyan" u="1"/>
        <s v="Ajith Valsan" u="1"/>
        <s v="Heather M Barker" u="1"/>
        <s v="Vijay Chittempally" u="1"/>
        <s v="Dhanunjaya Singamsetty" u="1"/>
        <s v="Raghavendra Rao" u="1"/>
        <s v="Senthilkumar Govindaraj" u="1"/>
        <s v="Arunasri Papineni" u="1"/>
        <s v="Sivamurugan Sekar" u="1"/>
        <s v="Yoganathan Palanisamy" u="1"/>
        <s v="John Paverd" u="1"/>
        <s v="Christopher Schroeder" u="1"/>
        <s v="Madhu C" u="1"/>
        <s v="Widya Harianto" u="1"/>
        <s v="Samantha Somervill" u="1"/>
        <s v="Rajavelu Thangavelu" u="1"/>
        <s v="Tamilmaran Durairaj" u="1"/>
        <s v="Karthick Subramaniam" u="1"/>
        <s v="Sathishkumar Radhakrishnan" u="1"/>
        <s v="Patty Goy" u="1"/>
        <s v="Shaun Clarke" u="1"/>
        <s v="Sowmya Sridhar" u="1"/>
        <s v="Yaswanth Gundam" u="1"/>
        <s v="Christopher Mason" u="1"/>
        <s v="Sathish Kothamasa" u="1"/>
        <s v="Siva Sankara Kakularam" u="1"/>
        <s v="Dan Kovalcik" u="1"/>
        <s v="Sailaja Battula" u="1"/>
        <s v="Vipul Parashar" u="1"/>
        <s v="Soham Chakravarti" u="1"/>
        <s v="Rajdeep Mukherjee" u="1"/>
        <s v="Daniel Parrott" u="1"/>
        <s v="Mark A. Oakley" u="1"/>
        <s v="Edward Zaltsberg" u="1"/>
        <s v="Saravana Kumar Murugesan" u="1"/>
        <s v="Mridula Bhasin" u="1"/>
        <s v="Edward Zawoysky" u="1"/>
        <s v="Laxmikant Shenoy" u="1"/>
        <s v="Tim Lindy" u="1"/>
        <s v="Prapithu Gopi" u="1"/>
        <s v="Prajeesh Premraj" u="1"/>
        <s v="Timothy Southerland" u="1"/>
        <s v="JILL M FILUTA" u="1"/>
        <s v="Sreenivas Mamillapalli" u="1"/>
        <s v="Mudassar Ather" u="1"/>
        <s v="Jason Richmond (ATL SECURITY)" u="1"/>
        <s v="Eric Miller" u="1"/>
        <s v="Rushi Patel" u="1"/>
        <s v="Anjusha Akella" u="1"/>
        <s v="Raghavendra Suresh" u="1"/>
        <s v="Poli Reddy Muttumala" u="1"/>
        <s v="Jake Guinn" u="1"/>
        <s v="Nishith Gadige" u="1"/>
        <s v="CHRISTOPHER ALAN HOFFMAN" u="1"/>
        <s v="Anoop Philip" u="1"/>
        <s v="Patricia Mcwhinney" u="1"/>
        <s v="Marc Herre" u="1"/>
        <s v="Satish Dodamani" u="1"/>
        <s v="Tory Liesenfelt" u="1"/>
        <s v="Vivek Vardhan Kunta" u="1"/>
        <s v="Sivaprakash Natarajan" u="1"/>
        <s v="Meenakshi Chandrasekaran" u="1"/>
        <s v="Scott Smith" u="1"/>
        <s v="Raunak Singh" u="1"/>
        <s v="Rick Rosalez" u="1"/>
        <s v="Shatayu Jain" u="1"/>
        <s v="Kenneth J. Cowden" u="1"/>
        <s v="Sheryl R. Seligson" u="1"/>
        <s v="Appalaswamy Gondesi" u="1"/>
        <s v="JESSE FLIS" u="1"/>
        <s v="Sanjay S Yadav" u="1"/>
        <s v="Sriram Ravisankar" u="1"/>
        <s v="Vinodh Krishna Erramachetty Munaswamy" u="1"/>
        <s v="John Polk" u="1"/>
        <s v="Suresh Narasimhan" u="1"/>
        <s v="Renjith Mattappallil" u="1"/>
        <s v="Debbie M. Flood" u="1"/>
        <s v="Rajesh Dongari" u="1"/>
        <s v="Kirankumar Kolisetti" u="1"/>
        <s v="Anurag Gaur" u="1"/>
        <s v="Naisy Thomas" u="1"/>
        <s v="Deepak Malogi" u="1"/>
        <s v="Mahmud Hassan" u="1"/>
        <s v="Sandi Schiess" u="1"/>
        <s v="Davena M. Gramke" u="1"/>
        <s v="Ramnath Pantangi" u="1"/>
        <s v="Sara Bahoura" u="1"/>
        <s v="Seth Halstead" u="1"/>
        <s v="Gaurav Shah" u="1"/>
        <s v="Brantly Perry" u="1"/>
        <s v="Sherman Becraft" u="1"/>
        <s v="Lijo Thomas" u="1"/>
        <s v="Ritesh Bhambhani" u="1"/>
        <s v="Sanjay Yermalkar" u="1"/>
        <s v="Matthew J. Bowser" u="1"/>
        <s v="Shankar Iyer" u="1"/>
        <s v="Gordon Mathias" u="1"/>
        <s v="Stephen Basham" u="1"/>
        <s v="Gokulnath Gopinath" u="1"/>
        <s v="Gnanaalan Pushparaj" u="1"/>
        <s v="Linu Varghese" u="1"/>
        <s v="Shon Gallagher" u="1"/>
        <s v="Dharshan S" u="1"/>
        <s v="Vikramjit Singh" u="1"/>
        <s v="Chad Zima" u="1"/>
        <s v="Balaji Ramesh" u="1"/>
        <s v="Sudheer Bachina" u="1"/>
        <s v="Rajesh Ramachandran" u="1"/>
        <s v="Aleh H. Bul" u="1"/>
        <s v="Maneeswaran Sivandurai" u="1"/>
        <s v="Joseph Moro" u="1"/>
        <s v="Sravanthi Muralidharan" u="1"/>
        <s v="Gary Wicke" u="1"/>
        <s v="Steven Renigar" u="1"/>
        <s v="Muthu Ramaswamy" u="1"/>
        <s v="Paradesh Kumar Rapet" u="1"/>
        <s v="Gomathi Bakthavachalam" u="1"/>
        <s v="Balwant Singh" u="1"/>
        <s v="Michael Davidson" u="1"/>
        <s v="Santhosh Mereddy" u="1"/>
        <s v="Lisa A. LaFornara" u="1"/>
        <s v="Ommerson Constant" u="1"/>
        <s v="Ganeshkumar Raju" u="1"/>
        <s v="Michael A Dozier" u="1"/>
        <s v="Karthika Sivaranjani Manickam" u="1"/>
        <s v="Noravia Rodriguez" u="1"/>
        <s v="Premanand Natarajan" u="1"/>
        <s v="Vigneshwaran Selvan" u="1"/>
        <s v="Paul Dindy" u="1"/>
        <s v="Brian Byrne" u="1"/>
        <s v="Kris Simmons" u="1"/>
        <s v="Cameron R. Burns" u="1"/>
        <s v="Tony Wilson" u="1"/>
        <s v="Usman Ghani" u="1"/>
        <s v="Varun Vasudevan" u="1"/>
        <s v="Srinivasa Killada" u="1"/>
        <s v="Mohan Nandimandalam" u="1"/>
        <s v="Elias Ejo" u="1"/>
        <s v="Frank Sanchez" u="1"/>
        <s v="Eileen Pittman" u="1"/>
        <s v="K.u Sanju Kumar" u="1"/>
        <s v="Uday Kumar Veeranala" u="1"/>
        <s v="Clyde Ross" u="1"/>
        <s v="Mayank Khatri" u="1"/>
        <s v="Chandu Sarvadevabatla" u="1"/>
        <s v="Ron Furbish" u="1"/>
        <s v="Darron Stante" u="1"/>
        <s v="Philip K Majewski" u="1"/>
        <s v="Shirley Wang" u="1"/>
        <s v="Raghavendar Bojja" u="1"/>
        <s v="Manjunath Kunhikeloth" u="1"/>
        <s v="Abhinay Arram" u="1"/>
        <s v="George G. Lacy" u="1"/>
        <s v="Vidyadhar Rakonda" u="1"/>
        <s v="Daniel Strykiewicz" u="1"/>
        <s v="Kumaresan Neelakandan" u="1"/>
        <s v="Gangadhar Bidurakantha" u="1"/>
        <s v="UpendraNath Parol" u="1"/>
        <s v="Azheruddin Mohd Ahmed" u="1"/>
        <s v="Jimmy Joseph" u="1"/>
        <s v="Regie Asiatico" u="1"/>
        <s v="Nagendra Babu Ravilla" u="1"/>
        <s v="Deenadayalan Vijayakumar" u="1"/>
        <s v="Null" u="1"/>
        <s v="Eric Marnoch" u="1"/>
        <s v="Ram Shankar Nagarajan" u="1"/>
        <s v="Joe Honaker" u="1"/>
        <s v="Prasannakumar Bogunuva Ravindran" u="1"/>
        <s v="Rahul Rathi" u="1"/>
        <s v="Vishwajith Koneti" u="1"/>
      </sharedItems>
    </cacheField>
    <cacheField name="application_custom11" numFmtId="0">
      <sharedItems containsNonDate="0" containsString="0" containsBlank="1"/>
    </cacheField>
    <cacheField name="application_sme2" numFmtId="0">
      <sharedItems containsNonDate="0" containsBlank="1" count="344">
        <m/>
        <s v="Kavita Beazley" u="1"/>
        <s v="Sowjanya Peta" u="1"/>
        <s v="FORREST G CARTER" u="1"/>
        <s v="Boyd Nichols" u="1"/>
        <s v="RENJU DAS" u="1"/>
        <s v="Jean Knowles" u="1"/>
        <s v="Pawan Jaiswal" u="1"/>
        <s v="Azheruddin Mohd Ahmed" u="1"/>
        <s v="Sreenivasulu Reddy Peram" u="1"/>
        <s v="Brad Zabilla" u="1"/>
        <s v="Anjali Takpire" u="1"/>
        <s v="Roosevelt Poellnitz" u="1"/>
        <s v="DAVID A ESTEP" u="1"/>
        <s v="Michael B Young" u="1"/>
        <s v="Venkatesh Balasubramanian" u="1"/>
        <s v="Srini Amathi" u="1"/>
        <s v="Frank Soloman" u="1"/>
        <s v="Anees Kottiliyil" u="1"/>
        <s v="Jain Kurian John Iykara" u="1"/>
        <s v="Sheela Karthikeyan" u="1"/>
        <s v="Srinivasa Damacherla" u="1"/>
        <s v="Chandu Sarvadevabatla" u="1"/>
        <s v="Dhana Vignesh Kumar Athithan" u="1"/>
        <s v="Dinesh Jagarlamudi" u="1"/>
        <s v="Ranjith Wilson" u="1"/>
        <s v="Frank Wilhelm" u="1"/>
        <s v="Roopalini Bakthavachalam" u="1"/>
        <s v="Sekhar Rao Kanchala" u="1"/>
        <s v="Rajesh Subramanian" u="1"/>
        <s v="Chander S Chaudhary" u="1"/>
        <s v="John Goode" u="1"/>
        <s v="Narendra Devarapalli" u="1"/>
        <s v="Sairam Barreddi" u="1"/>
        <s v="NA" u="1"/>
        <s v="Cameron Eckman" u="1"/>
        <s v="Nicholas Boka" u="1"/>
        <s v="Poornima Tirumala" u="1"/>
        <s v="Michael Litcher" u="1"/>
        <s v="Prashanth Pagidimarri" u="1"/>
        <s v="Saeeda Shaikh" u="1"/>
        <s v="Prasanna Annambhotla" u="1"/>
        <s v="Tim Webster" u="1"/>
        <s v="Bart Elkins" u="1"/>
        <s v="Manas Jolapuram" u="1"/>
        <s v="Brian J King" u="1"/>
        <s v="Thothathiri Krishnan Srinivasan" u="1"/>
        <s v="Christina Menchaca" u="1"/>
        <s v="Vineet Kumar" u="1"/>
        <s v="Charlie Brooks" u="1"/>
        <s v="Piotr Luczycki" u="1"/>
        <s v="Yi Liu" u="1"/>
        <s v="Indra Narayan" u="1"/>
        <s v="Meesala Dileep Kumar" u="1"/>
        <s v="Anand Seshaiyer" u="1"/>
        <s v="Maheswaran Kalaiselvan" u="1"/>
        <s v="Sujeeth Narayan" u="1"/>
        <s v="Raghavendra Suresh" u="1"/>
        <s v="Monique Parker" u="1"/>
        <s v="Daniel Smith" u="1"/>
        <s v="Jason P McNulty" u="1"/>
        <s v="Arun Siddappa" u="1"/>
        <s v="Tim Schluttenhofer" u="1"/>
        <s v="Michael Gaskill" u="1"/>
        <s v="Prakash Balakrishnan" u="1"/>
        <s v="Gina Smolka" u="1"/>
        <s v="Jayakeerthana D" u="1"/>
        <s v="Roy J Wilson" u="1"/>
        <s v="Subramanya Shettigar" u="1"/>
        <s v="Dinesh Bandari" u="1"/>
        <s v="Chandra Konduru" u="1"/>
        <s v="Chacko Alex" u="1"/>
        <s v="Nithiyanandam Kanniappan" u="1"/>
        <s v="Rajasekaran Natarajan" u="1"/>
        <s v="Nischal Vasanth Shetty" u="1"/>
        <s v="Rahul Chouhan" u="1"/>
        <s v="Tiffany Saller" u="1"/>
        <s v="Lori Schweitzer" u="1"/>
        <s v="ERROR: #N/A" u="1"/>
        <s v="ArunKumar Bagathur Kaniappan" u="1"/>
        <s v="Vinoth Kaladeepan" u="1"/>
        <s v="MUHAMMAD SHAIK" u="1"/>
        <s v="SudhirKumar Shankar" u="1"/>
        <s v="Sumant Garikaparthi" u="1"/>
        <s v="Prakash Raya" u="1"/>
        <s v="Aravinth Loganathan" u="1"/>
        <s v="Darvin Davis Moonjely" u="1"/>
        <s v="Nandakumar Natarajan" u="1"/>
        <s v="Cornell Murrell" u="1"/>
        <s v="Kishore Balraj" u="1"/>
        <s v="Anmol Sharma" u="1"/>
        <s v="Nitika Agarwal" u="1"/>
        <s v="Terry Robertson" u="1"/>
        <s v="Deanna Sapp" u="1"/>
        <s v="Daryl Sorenson" u="1"/>
        <s v="Anthony Francisco" u="1"/>
        <s v="Abakar Abdoul Hady" u="1"/>
        <s v="Null" u="1"/>
        <s v="Shafiulla khan Mohammed" u="1"/>
        <s v="Anjaneyulu Kokkiligadda" u="1"/>
        <s v="James Pachan" u="1"/>
        <s v="Sarathkumar S" u="1"/>
        <s v="Bob Butkus" u="1"/>
        <s v="Rahul Kumar Singh" u="1"/>
        <s v="Dawn Eschenbrenner" u="1"/>
        <s v="Thomas Davis" u="1"/>
        <s v="Anthony Granitto" u="1"/>
        <s v="Priyadarshini R" u="1"/>
        <s v="Sriram Thorali Govardhan" u="1"/>
        <s v="Sai Vinnakota" u="1"/>
        <s v="Jasraj Sandhu" u="1"/>
        <s v="Vamshi Siddoju" u="1"/>
        <s v="Radhikamohan Kaka" u="1"/>
        <s v="Tu Lam" u="1"/>
        <s v="Sinoj E Palani Chettiyar" u="1"/>
        <s v="Shirley Crump" u="1"/>
        <s v="David Sicard" u="1"/>
        <s v="Sindhu M" u="1"/>
        <s v="Shon Das" u="1"/>
        <s v="Anupriya Bisane" u="1"/>
        <s v="Sambasivarao Ravipati" u="1"/>
        <s v="Raghavendra Murali Krishna Bhavanasi" u="1"/>
        <s v="Jayanth Chandran" u="1"/>
        <s v="Ketan Choksi" u="1"/>
        <s v="Baswanth Vaddavalli" u="1"/>
        <s v="Sameer Anand" u="1"/>
        <s v="Danny Ceralde" u="1"/>
        <s v="SHERRI FLEENER" u="1"/>
        <s v="Sandeep Eti" u="1"/>
        <s v="Marcus Benn" u="1"/>
        <s v="Shawn Driscoll" u="1"/>
        <s v="DAVID A. ESTEP" u="1"/>
        <s v="Jennifer Littell" u="1"/>
        <s v="Sapna Shah" u="1"/>
        <s v="Sarath Ullattil" u="1"/>
        <s v="Kamal Menon" u="1"/>
        <s v="Mohana Bangera" u="1"/>
        <s v="Shashidhar Reddy Iyyapareddy" u="1"/>
        <s v="Joel Sparks" u="1"/>
        <s v="Satyam Suthar" u="1"/>
        <s v="Mark Nebergall" u="1"/>
        <s v="Charles George" u="1"/>
        <s v="Vijayalaxmi Sadarahalli" u="1"/>
        <s v="Jitesh Singh Chouhan" u="1"/>
        <s v="Kishorekumar M" u="1"/>
        <s v="Phoebe Sousa" u="1"/>
        <s v="Mayank Khatri" u="1"/>
        <s v="Rhonda Stapleton" u="1"/>
        <s v="Leslie Rutyna" u="1"/>
        <s v="Gary Kolnicki" u="1"/>
        <s v="Sandeep Mohan" u="1"/>
        <s v="Vijay Sembeti" u="1"/>
        <s v="Manish Dhingra" u="1"/>
        <s v="Jaikumar Sharma" u="1"/>
        <s v="Joe A Alcantara" u="1"/>
        <s v="Patsy Henson" u="1"/>
        <s v="Robb Loving" u="1"/>
        <s v="Todd Rostorfer" u="1"/>
        <s v="Philip Nariyinchil" u="1"/>
        <s v="Siva Nageswara Rao Konda" u="1"/>
        <s v="Rohin Joy" u="1"/>
        <s v="Stuart Farber" u="1"/>
        <s v="Anish Mohan Kannath" u="1"/>
        <s v="Venkata Raman Jayanthi" u="1"/>
        <s v="Srinivas Karthala" u="1"/>
        <s v="Sriram T.G" u="1"/>
        <s v="Jason Chriss" u="1"/>
        <s v="Pamela N. Getty" u="1"/>
        <s v="Dayakar R. Malgireddy" u="1"/>
        <s v="Varma Datla" u="1"/>
        <s v="Ganga R. Bhandari" u="1"/>
        <s v="Nicholas S. Lydakis" u="1"/>
        <s v="Lakshmi Sindu Yanamadala" u="1"/>
        <s v="Nick Krestakos" u="1"/>
        <s v="Ishaque Moodadi" u="1"/>
        <s v="Vasantkumar Krishnamurthy" u="1"/>
        <s v="Satya Gouda" u="1"/>
        <s v="Kishore Kumar" u="1"/>
        <s v="Nithin Raj" u="1"/>
        <s v="Sanjay Durisheti" u="1"/>
        <s v="Fred Goetz" u="1"/>
        <s v="Shanon Bonawitz" u="1"/>
        <s v="Balakrishna Kilari" u="1"/>
        <s v="Balamurugan Guruswamy" u="1"/>
        <s v="Sabin Veeppanattu Jacob" u="1"/>
        <s v="Harshad Shirke" u="1"/>
        <s v="Dhinesh Kumar Rajendran" u="1"/>
        <s v="Vahid K" u="1"/>
        <s v="Mahendar Chada" u="1"/>
        <s v="Jaya Prathapa" u="1"/>
        <s v="Everette Moore" u="1"/>
        <s v="Dhatri Ravipati" u="1"/>
        <s v="Bashkor BB Biswas" u="1"/>
        <s v="Chaitanya Annadatha" u="1"/>
        <s v="Gowsalya Chinnusamy" u="1"/>
        <s v="Apurva Mehta" u="1"/>
        <s v="Linda N. Hess" u="1"/>
        <s v="Abhishek Thakur" u="1"/>
        <s v="Narasimha Vuntla" u="1"/>
        <s v="Steven G. Breitenstein" u="1"/>
        <s v="Thiagarajan Ramachandran" u="1"/>
        <s v="Vinay Kumar" u="1"/>
        <s v="Jagadeesh Gude" u="1"/>
        <s v="Srikanth Reddy Narala" u="1"/>
        <s v="Arunasri Papineni" u="1"/>
        <s v="Manohar Viswanathan" u="1"/>
        <s v="Venkatesan Rajagopalan" u="1"/>
        <s v="John Paverd" u="1"/>
        <s v="Miguel Lopez" u="1"/>
        <s v="Sayan Goswami" u="1"/>
        <s v="Madhu C" u="1"/>
        <s v="Mark Goodin" u="1"/>
        <s v="Pranaav B G" u="1"/>
        <s v="Girish Mohan" u="1"/>
        <s v="Jaishankar Inukonda" u="1"/>
        <s v="Scott Honn" u="1"/>
        <s v="Adam Centerbar" u="1"/>
        <s v="Maruthi Prasad" u="1"/>
        <s v="Yaswanth Gundam" u="1"/>
        <s v="Avinash Kumar Sinha" u="1"/>
        <s v="Paul Haze" u="1"/>
        <s v="Dan Kovalcik" u="1"/>
        <s v="Sara Berhane" u="1"/>
        <s v="Jennifer Heller" u="1"/>
        <s v="Sailaja Battula" u="1"/>
        <s v="Raghavendra Kesari" u="1"/>
        <s v="Venkata Teja Nallapaneni" u="1"/>
        <s v="Ginoop Chennekkattu Markose" u="1"/>
        <s v="Harish Kanna Krishnamoorthy" u="1"/>
        <s v="Rajneesh Jain" u="1"/>
        <s v="Dale R Wyttenbach" u="1"/>
        <s v="Chaitanya Duddukuru" u="1"/>
        <s v="Sherri L. Frye" u="1"/>
        <s v="Pratik Kumar Modi" u="1"/>
        <s v="Vinaya Kumar Vuppala" u="1"/>
        <s v="Billy Landers" u="1"/>
        <s v="Cindi Williams" u="1"/>
        <s v="Dan Desmet" u="1"/>
        <s v="Min Wang" u="1"/>
        <s v="Tim Lindy" u="1"/>
        <s v="Krista Ogg" u="1"/>
        <s v="Kenny Moneymaker" u="1"/>
        <s v="Naresh Kumar Guptha Athukuri" u="1"/>
        <s v="James Strange" u="1"/>
        <s v="Debbie M Flood" u="1"/>
        <s v="Karthika Viswam" u="1"/>
        <s v="Bharath Parepally" u="1"/>
        <s v="Sreenivas Mamillapalli" u="1"/>
        <s v="Frank Hopkins" u="1"/>
        <s v="Sampath Ravuri" u="1"/>
        <s v="Anjusha Akella" u="1"/>
        <s v="Charlie Trotter" u="1"/>
        <s v="Sundar Raj Kasi" u="1"/>
        <s v="Nishith Gadige" u="1"/>
        <s v="Jason Knopinski" u="1"/>
        <s v="Shambhu Gouda" u="1"/>
        <s v="Sucharitha Maroju" u="1"/>
        <s v="Yaomin Hu" u="1"/>
        <s v="Syam Krishnan" u="1"/>
        <s v="Daniel Campbell" u="1"/>
        <s v="Meenakshi Chandrasekaran" u="1"/>
        <s v="Santhosh P" u="1"/>
        <s v="Raunak Singh" u="1"/>
        <s v="Sankar Mohan Murali Mohan" u="1"/>
        <s v="Swayam Ganguly" u="1"/>
        <s v="Kishan Kumar" u="1"/>
        <s v="Pratima Ravi" u="1"/>
        <s v="Vinodh Krishna Erramachetty Munaswamy" u="1"/>
        <s v="Suresh Narasimhan" u="1"/>
        <s v="Rajesh Kiran Korrapati" u="1"/>
        <s v="Todd Smith" u="1"/>
        <s v="Ashok Kumar Reddy Kattamreddy" u="1"/>
        <s v="Daniel Pease" u="1"/>
        <s v="Jose Sanchez" u="1"/>
        <s v="Rajini Gonuguntalla" u="1"/>
        <s v="Susan Nitso" u="1"/>
        <s v="Priyatama Sisodiya" u="1"/>
        <s v="Santhosh Kumar Boredha" u="1"/>
        <s v="Manoj Varrier" u="1"/>
        <s v="Mahesh Managalarapu" u="1"/>
        <s v="Stephanie M. Sadler" u="1"/>
        <s v="Tom Healy" u="1"/>
        <s v="Vivek Ravichandran" u="1"/>
        <s v="Ger Morrison" u="1"/>
        <s v="Gordon Mathias" u="1"/>
        <s v="Marat Goykhman" u="1"/>
        <s v="Timothy Devaughn" u="1"/>
        <s v="Linu Varghese" u="1"/>
        <s v="Mithlesh Gupta" u="1"/>
        <s v="Rajesh Ramachandran" u="1"/>
        <s v="Tracy Savago" u="1"/>
        <s v="Maneeswaran Sivandurai" u="1"/>
        <s v="Ben Cassel" u="1"/>
        <s v="Sreedevi Ande" u="1"/>
        <s v="Daniel Tellado" u="1"/>
        <s v="Evan Rosenthal" u="1"/>
        <s v="Thomas Tyler" u="1"/>
        <s v="Joseph D Putrus" u="1"/>
        <s v="Muni Kumar Inti" u="1"/>
        <s v="Cristopher R Ingalls" u="1"/>
        <s v="Suresh Reddy" u="1"/>
        <s v="Pavithra Raja" u="1"/>
        <s v="Ganeshkumar Raju" u="1"/>
        <s v="Christopher Deiser" u="1"/>
        <s v="Meenakshi Senthilkumar" u="1"/>
        <s v="Premanand Natarajan" u="1"/>
        <s v="Vigneshwaran Selvan" u="1"/>
        <s v="Siddharthan Subramanian" u="1"/>
        <s v="Harold Reed" u="1"/>
        <s v="Nelson Torre" u="1"/>
        <s v="Yogesh Balakrishnan" u="1"/>
        <s v="Robert Spradlin" u="1"/>
        <s v="Varun Vasudevan" u="1"/>
        <s v="Eileen Pittman" u="1"/>
        <s v="Judith Lecount" u="1"/>
        <s v="Robert Behling" u="1"/>
        <s v="Tarena E. McCall" u="1"/>
        <s v="Paulina Velez" u="1"/>
        <s v="Patrick Garman" u="1"/>
        <s v="Harry William Turkette" u="1"/>
        <s v="Darron Stante" u="1"/>
        <s v="Johnny Michael" u="1"/>
        <s v="Shirley Wang" u="1"/>
        <s v="Sue Ristucci" u="1"/>
        <s v="Manjunath Kunhikeloth" u="1"/>
        <s v="Al Carnevale" u="1"/>
        <s v="Abhinay Arram" u="1"/>
        <s v="George G. Lacy" u="1"/>
        <s v="Naveen Kumar Jaundur" u="1"/>
        <s v="Gangadhar Bidurakantha" u="1"/>
        <s v="Jimmy Joseph" u="1"/>
        <s v="Regie Asiatico" u="1"/>
        <s v="David Dennis" u="1"/>
        <s v="Meeran Moideen" u="1"/>
        <s v="Scott W. Secondino" u="1"/>
        <s v="Yuvarajan Nithiyanandam" u="1"/>
        <s v="Debra Fox" u="1"/>
        <s v="Joe Honaker" u="1"/>
        <s v="Lynn Dowell" u="1"/>
        <s v="Rahul Rathi" u="1"/>
        <s v="Bruce Johnson" u="1"/>
        <s v="John Saunders" u="1"/>
        <s v="Anneliese Hatcher" u="1"/>
        <s v="Vishwajith Koneti" u="1"/>
      </sharedItems>
    </cacheField>
    <cacheField name="application_custom19" numFmtId="0">
      <sharedItems containsNonDate="0" containsString="0" containsBlank="1"/>
    </cacheField>
    <cacheField name="application_custom23" numFmtId="0">
      <sharedItems containsNonDate="0" containsString="0" containsBlank="1"/>
    </cacheField>
    <cacheField name="common_planStatus" numFmtId="0">
      <sharedItems containsNonDate="0" containsString="0" containsBlank="1"/>
    </cacheField>
    <cacheField name="common_assetClass" numFmtId="0">
      <sharedItems containsNonDate="0" containsString="0" containsBlank="1"/>
    </cacheField>
    <cacheField name="common_assetType" numFmtId="0">
      <sharedItems containsNonDate="0" containsString="0" containsBlank="1"/>
    </cacheField>
    <cacheField name="common_commentCount" numFmtId="0">
      <sharedItems containsNonDate="0" containsString="0" containsBlank="1"/>
    </cacheField>
    <cacheField name="common_taskCoun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246.523491782405" createdVersion="8" refreshedVersion="8" minRefreshableVersion="3" recordCount="1" xr:uid="{63C3CAF7-8F05-4E74-9506-D67B09CA69A4}">
  <cacheSource type="worksheet">
    <worksheetSource name="tblAppServers"/>
  </cacheSource>
  <cacheFields count="31">
    <cacheField name="Supported Application" numFmtId="0">
      <sharedItems count="625">
        <s v=""/>
        <s v="Epic (PC)-Prod" u="1"/>
        <s v="Epic DMZ-DR" u="1"/>
        <s v="Tivoli Storage Manager-Prod" u="1"/>
        <s v="Carelon MBM ETL-Dev" u="1"/>
        <s v="Carelon MBM UIPath-Dev" u="1"/>
        <s v="Curion Platform (on-prem)-Dev" u="1"/>
        <s v="Curion Platform-Test" u="1"/>
        <s v="ESS-CaseEventProcessor-v1-Dev" u="1"/>
        <s v="Integrations - TIBCO-Dev" u="1"/>
        <s v="MBM - Elastic -Membersearch-Dev" u="1"/>
        <s v="MBM ECM FileNet-Dev" u="1"/>
        <s v="member-search (MBM)-Dev" u="1"/>
        <s v="MongoDB Database (CMBM)  - Do not use as primary app or for server name-Dev" u="1"/>
        <s v="NaperSoft Audit Letter Processor-Dev" u="1"/>
        <s v="RabbitMQ-Dev" u="1"/>
        <s v="RabbitMQ-Test" u="1"/>
        <s v="rrdconcatenate-Dev" u="1"/>
        <s v="Sybase System Database (AIM)  - Do not use as primary app or for server name-Dev" u="1"/>
        <s v="Tableau MBM" u="1"/>
        <s v="User Profile Event Service-Dev" u="1"/>
        <s v="AIMReportingEventService-Test" u="1"/>
        <s v="Carelon DataStage-Prod" u="1"/>
        <s v="Carelon DataStage-Test" u="1"/>
        <s v="Carelon MBM ETL-Test" u="1"/>
        <s v="Carelon MBM OPSWAT MetaDefender-Test" u="1"/>
        <s v="clinical-clinical-reference-data-Test" u="1"/>
        <s v="Curion Platform (on-prem)-Test" u="1"/>
        <s v="Curion-Test" u="1"/>
        <s v="ELK logging-Test" u="1"/>
        <s v="Fax File Watcher-Test" u="1"/>
        <s v="Integrations - TIBCO-Test" u="1"/>
        <s v="member-search (MBM)-Test" u="1"/>
        <s v="MongoDB Database (CMBM)  - Do not use as primary app or for server name-Test" u="1"/>
        <s v="NaperSoft Audit Letter Processor-Test" u="1"/>
        <s v="NaperSoft-Test" u="1"/>
        <s v="PDFRenderService-Test" u="1"/>
        <s v="PortalUserNotification-Dev" u="1"/>
        <s v="rrdconcatenate-Test" u="1"/>
        <s v="Lighthouse Analytics-Prod" u="1"/>
        <s v="Phoenix_Enterprise Provider Issue &amp; Escalation Resolution-Prod" u="1"/>
        <s v="SOA/API - Enterprise Services-Prod" u="1"/>
        <s v="UDB DB2 Datatabase Support Systems-Prod" u="1"/>
        <s v="Anthem Single Provider Experience Network-Test" u="1"/>
        <s v="Facets (GBD)-Test" u="1"/>
        <s v="HRS AccessHMC-Prod" u="1"/>
        <s v="Lyric -  ClaimsXten v6.0 (CSBD)-DR" u="1"/>
        <s v="NextGen Pega Grievance &amp; Appeals (GBD/FEP/Commercial)-Test" u="1"/>
        <s v="SOA/API - Enterprise Services-Test" u="1"/>
        <s v="SPIRE-Ford-MEU-Dev" u="1"/>
        <s v="Strategic Provider System (SPS)-Test" u="1"/>
        <s v="Automation and Analytics-Prod" u="1"/>
        <s v="Dental Operations Apps-Prod" u="1"/>
        <s v="HHS Edge Servers (Govt Software)-Prod" u="1"/>
        <s v="SOLIX-Prod" u="1"/>
        <s v="Carelon MBM OPSWAT MetaDefender-Dev" u="1"/>
        <s v="Sybase System Database (AIM) - Do not use as primary app or for server name-Dev" u="1"/>
        <s v="AD Audit Plus (PC)-Prod" u="1"/>
        <s v="SailPoint IIQCE-Prod" u="1"/>
        <s v="Strategic Provider System (SPS)-Prod" u="1"/>
        <s v="Enterprise EDI Gateway-Prod" u="1"/>
        <s v="Globalscape (PC)-Prod" u="1"/>
        <s v="Kafka-Prod" u="1"/>
        <s v="Microsoft System Center Configuration Manager Agent-Prod" u="1"/>
        <s v="Microsoft System Center Configuration Manager-Test" u="1"/>
        <s v="System Center Configuration Manager (CM)-Prod" u="1"/>
        <s v="Sybase System Database (AIM)  - Do not use as primary app or for server name-Test" u="1"/>
        <s v="ESS-InboundFaxes-v1-Dev" u="1"/>
        <s v="Letters File Process-Dev" u="1"/>
        <s v="ServiceNow Discovery and Service Mapping-Dev" u="1"/>
        <s v="ServiceNow Discovery and Service Mapping-Test" u="1"/>
        <s v="Axway (GBD)-Prod" u="1"/>
        <s v="Business Objects Business Intelligence CII-Prod" u="1"/>
        <s v="IBM Security Key Lifecycle Manager(SKLM)-Prod" u="1"/>
        <s v="Member Validation Routing Process-Prod" u="1"/>
        <s v="Tivoli ITM Monitoring-DR" u="1"/>
        <s v="CompassI-Test" u="1"/>
        <s v="Elv Anthem Extras-Test" u="1"/>
        <s v="Quality In-Sights Hospital Incentive Program-Test" u="1"/>
        <s v="SailPoint IIQCE-Dev" u="1"/>
        <s v="SOA - Enterprise 27X HIPAA Application-Test" u="1"/>
        <s v="SOLIX-Test" u="1"/>
        <s v="Tivoli ITM Monitoring-Test" u="1"/>
        <s v="Vantage-Dev" u="1"/>
        <s v="Vantage-Test" u="1"/>
        <s v="WAS 8.5-Test" u="1"/>
        <s v="IBM UrbanCode Deploy-Prod" u="1"/>
        <s v="10Xengineering NLP (On Prem)-Prod" u="1"/>
        <s v="820 Splitter - Exchange-Prod" u="1"/>
        <s v="ACMP Batch-Prod" u="1"/>
        <s v="ACMP COMMON JAR-Prod" u="1"/>
        <s v="ACMS UM Intake-Prod" u="1"/>
        <s v="Anthem Claims Recovery-Prod" u="1"/>
        <s v="Authorization Standard Rules Optimizer (ASTRO)-Prod" u="1"/>
        <s v="BDS Database-Prod" u="1"/>
        <s v="BPM Framework-Prod" u="1"/>
        <s v="Campaign Engine - Member Communication-Prod" u="1"/>
        <s v="Care Management Gateway DB-Prod" u="1"/>
        <s v="CareEvolution BEACON-DR" u="1"/>
        <s v="CCP-Carelon Solution Central-Prod" u="1"/>
        <s v="Citrix XenApp (CM)-DR" u="1"/>
        <s v="Comix-Prod" u="1"/>
        <s v="Compensation Incentive System-Dev" u="1"/>
        <s v="Enterprise Data Store-Prod" u="1"/>
        <s v="Enterprise Modeler-Prod" u="1"/>
        <s v="Enterprise Provider Pricing System-Prod" u="1"/>
        <s v="Enterprise Reimbursement Library-Prod" u="1"/>
        <s v="Facets Batch - Central Facets-Prod" u="1"/>
        <s v="LiveEngage - Agent Health Trigger  Widget-Prod" u="1"/>
        <s v="Medisys-DR" u="1"/>
        <s v="Midrange - WMQ Support - Enterprise-Prod" u="1"/>
        <s v="NPI Enterprise Business Services-Prod" u="1"/>
        <s v="PCP Reassignment for Members UI-Test" u="1"/>
        <s v="Preauthorization Look Up Tool Online (Web UI and web services)-Prod" u="1"/>
        <s v="SOA-API - Enterprise Services-Prod" u="1"/>
        <s v="SQL Server System Database-Prod" u="1"/>
        <s v="WellPoint Decision Support System-Prod" u="1"/>
        <s v="Anthem Single Provider Experience Network-Dev" u="1"/>
        <s v="Digital Thread Service-Test" u="1"/>
        <s v="EDM V3.0 - Analytic Shared Data Services-Dev" u="1"/>
        <s v="FORD Eligibility Reconciliation Utility-Dev" u="1"/>
        <s v="Provider Chat-SIT" u="1"/>
        <s v="Provider Chat-UAT" u="1"/>
        <s v="Risk Reimbursement PEGA-Test" u="1"/>
        <s v="SOA Kafka-Test" u="1"/>
        <s v="SYMPHONY-Test" u="1"/>
        <s v="CareMore - Single Sign On (SSO) (CM)-DR" u="1"/>
        <s v="Epic (PC)-DR" u="1"/>
        <s v="EPIC Health Enterprise-DR" u="1"/>
        <s v="Globalscape (CM)-Prod" u="1"/>
        <s v="Healthy Returns System-Prod" u="1"/>
        <s v="Patient Quick View (CM)-Prod" u="1"/>
        <s v="Ping Identity-DR" u="1"/>
        <s v="Provider Portal (CM)-DR" u="1"/>
        <s v="Serv-U Gateway Serv-U MFT server (SolarWinds)(SHP)-DR" u="1"/>
        <s v="1099 Healthcare-Prod" u="1"/>
        <s v="Anthem Blue Squared-Prod" u="1"/>
        <s v="BigFix (Tivoli Endpoint Manager Security and Compliance Manager)-Prod" u="1"/>
        <s v="CCQM Delegation Oversight Database-Prod" u="1"/>
        <s v="Compass - GBD-Prod" u="1"/>
        <s v="DBID Data Collection-Prod" u="1"/>
        <s v="EAP ATrack Tracking System-Prod" u="1"/>
        <s v="ECHO - VOICE OF CUSTOMER PEGA APP-Prod" u="1"/>
        <s v="Enterprise Collaboration Ops Utilities-Prod" u="1"/>
        <s v="Enterprise Management Assistant (EMA)-Prod" u="1"/>
        <s v="eshare (Knowledge Library)-Prod" u="1"/>
        <s v="Exchange Edge Server-Prod" u="1"/>
        <s v="Hospital Negotiator-Prod" u="1"/>
        <s v="Infrastructure Support Services-Prod" u="1"/>
        <s v="iServer-Prod" u="1"/>
        <s v="Ivanti Security Controls-Prod" u="1"/>
        <s v="Kollective eCDN On Prem Component-Prod" u="1"/>
        <s v="Payment Innovation (including PDL) -Cloud-Prod" u="1"/>
        <s v="Payment Innovations - Program maintenance-Prod" u="1"/>
        <s v="Pega Knowledge Management-Prod" u="1"/>
        <s v="Ping Identity-Prod" u="1"/>
        <s v="Provider Care Management Solutions-Prod" u="1"/>
        <s v="Reference Data Manager (RDM)-Prod" u="1"/>
        <s v="SOA/API/DATAPOWER - Enterprise Services-Prod" u="1"/>
        <s v="Transparent Data Migration Facility-Prod" u="1"/>
        <s v="Virtual Directory Server-Prod" u="1"/>
        <s v="BPM Batch: BPM Claim Extract-Prod" u="1"/>
        <s v="BPM Batch: HIX WGS Inquiry-Prod" u="1"/>
        <s v="Concord Fax Distribution -Prod" u="1"/>
        <s v="Content Import: Content Engine Bulk Import Tool-Prod" u="1"/>
        <s v="Content Import: IBM Content Collector-Prod" u="1"/>
        <s v="Content Services: Anthem Content Management API (ACMA)-Prod" u="1"/>
        <s v="EPDS v2.0-Prod" u="1"/>
        <s v="FileNet Batch: APCD Extract and FTP Delivery-Prod" u="1"/>
        <s v="FileNet Enterprise Content Management-Prod" u="1"/>
        <s v="FileNet Image Viewer-Prod" u="1"/>
        <s v="Filenet P8 Content Engine-Prod" u="1"/>
        <s v="FileNet P8 Process Engine-Prod" u="1"/>
        <s v="FileNet P8-Prod" u="1"/>
        <s v="IBM Case Manager-Prod" u="1"/>
        <s v="IBM Content Navigator-Prod" u="1"/>
        <s v="835 Governance Framework-Prod" u="1"/>
        <s v="Automated Benefit Administration-Prod" u="1"/>
        <s v="CMA Mass Update Tool-Prod" u="1"/>
        <s v="Contract Configuration System-Prod" u="1"/>
        <s v="Contract Management Application-Prod" u="1"/>
        <s v="CPS Common Components-Prod" u="1"/>
        <s v="DocGen Adapter-Prod" u="1"/>
        <s v="Document Posting Site-Prod" u="1"/>
        <s v="Enterprise Blue Exchange-Prod" u="1"/>
        <s v="Enterprise Customer Exception Management-Prod" u="1"/>
        <s v="Enterprise Health Product Services-Prod" u="1"/>
        <s v="Enterprise Wellpoint Product Database-Prod" u="1"/>
        <s v="eWPD-WPD Data Warehouse-Prod" u="1"/>
        <s v="GBD Service Oriented Architecture Center of Excellence-Prod" u="1"/>
        <s v="ISG Product Profile Tool-Prod" u="1"/>
        <s v="Plan-it-Prod" u="1"/>
        <s v="SPIDER - Benefit Query Service-Prod" u="1"/>
        <s v="Anthem Vitals-Prod" u="1"/>
        <s v="Benchmark Insights Model-Prod" u="1"/>
        <s v="Citrix XenApp (CSBD)-Prod" u="1"/>
        <s v="Digital Microsite-Prod" u="1"/>
        <s v="Document Posting Site Internal-Prod" u="1"/>
        <s v="Enterprise Search (eSearch)-Prod" u="1"/>
        <s v="EPIC Health Enterprise-Prod" u="1"/>
        <s v="OpenText Exstream-Prod" u="1"/>
        <s v="Postfix-Prod" u="1"/>
        <s v="PPMS - Product package management system-Prod" u="1"/>
        <s v="QDM_Outreach_Support-Prod" u="1"/>
        <s v="RDSA Request Intake-Prod" u="1"/>
        <s v="SPIDER - Benefit Query Application-Prod" u="1"/>
        <s v="SPS-Data Distribution Kafka-Prod" u="1"/>
        <s v="Stealthaudit for Active Directory-Prod" u="1"/>
        <s v="Sumo Logic SIEM Ingest Node-Prod" u="1"/>
        <s v="Voyager - Model Office Testing - IngenioRx" u="1"/>
        <s v="Aspire ODS (Operational Data Store)-Prod" u="1"/>
        <s v="Business Intelligence Center (CM)" u="1"/>
        <s v="CA TDM (CM)-Prod" u="1"/>
        <s v="Capitation Deduction(CM)-Prod" u="1"/>
        <s v="Care Utilization Platform-CUP(CM)-Prod" u="1"/>
        <s v="CareMore - Enterprise Data Hub (EDH)(CM)-Prod" u="1"/>
        <s v="CareMore Data Utility Platform (CM)-Prod" u="1"/>
        <s v="CareMore Enterprise Content Management - FileNet(CM)-Prod" u="1"/>
        <s v="CareMore.com(CM)-Prod" u="1"/>
        <s v="caremore-portal-patient-Prod" u="1"/>
        <s v="caremore-providerportal-ui-Prod" u="1"/>
        <s v="Citrix XenApp (CM)-Prod" u="1"/>
        <s v="ClaimsDashboard(CM)-Prod" u="1"/>
        <s v="Clinical Analytics &amp; Reporting-CARS(CM)-Prod" u="1"/>
        <s v="CUE Correspondence Generation(CM)-Prod" u="1"/>
        <s v="EdiFecs(CM)-Prod" u="1"/>
        <s v="EDW(CM)-Prod" u="1"/>
        <s v="Enterprise Data Hub (CM)-Prod" u="1"/>
        <s v="Facets BusinessConfig(CM)-Prod" u="1"/>
        <s v="Facets Configuration Migration Utility-Prod" u="1"/>
        <s v="Facets Security Management Tool-SMT(CM)-Prod" u="1"/>
        <s v="FACETS(CM)-Prod" u="1"/>
        <s v="GlobalScape(CM)-Prod" u="1"/>
        <s v="GlobalScape(CM)-UAT" u="1"/>
        <s v="ICEDQ (CM)-Prod" u="1"/>
        <s v="MDX(CM)-Prod" u="1"/>
        <s v="Microsoft System Center Configuration Manager-Prod" u="1"/>
        <s v="Navigator Outreach(CM)-Prod" u="1"/>
        <s v="NEXTGEN AGP(CM)-Prod" u="1"/>
        <s v="NEXTGEN EAST(CM)-Prod" u="1"/>
        <s v="NEXTGEN WEST(CM)-Prod" u="1"/>
        <s v="Optum(CM)-Prod" u="1"/>
        <s v="Patient App-CareMore Anytime(CM)-Prod" u="1"/>
        <s v="Provider Portal(CM)-Prod" u="1"/>
        <s v="Reporting Data Platform - RDP(CM)-Prod" u="1"/>
        <s v="SBI(CM)-Prod" u="1"/>
        <s v="Specialist Capitation(CM)-Prod" u="1"/>
        <s v="Tidal(CM)-Prod" u="1"/>
        <s v="Tricerat Simplify Printing(CM)-Prod" u="1"/>
        <s v="WSO2(CM)-Prod" u="1"/>
        <s v="Datacap-Prod" u="1"/>
        <s v="FileNet Batch: WellPoint Enrollment Application Processor-Prod" u="1"/>
        <s v="AD Audit Plus (CM)-Prod" u="1"/>
        <s v="AMAZE(CM)-Prod" u="1"/>
        <s v="CareMore - Single Sign On (SSO) (CM)-Prod" u="1"/>
        <s v="CareMore DevOps (CMDEVOPS)(CM)-Prod" u="1"/>
        <s v="CareMore Enterprise Content Management - FileNet(CM)-Stage" u="1"/>
        <s v="CMHCC(CM)-Prod" u="1"/>
        <s v="DxGaps(CM)-Prod" u="1"/>
        <s v="EDW(CM)-Test" u="1"/>
        <s v="eG Innovation-Prod" u="1"/>
        <s v="Footprints (CM)-Prod" u="1"/>
        <s v="Micro Focus Application Performance Management-Prod" u="1"/>
        <s v="NEXTGEN AGP(CM)-Test" u="1"/>
        <s v="NEXTGEN EAST(CM)-Test" u="1"/>
        <s v="NEXTGEN WEST(CM)-Dev" u="1"/>
        <s v="PAHAF(CM)-Prod" u="1"/>
        <s v="Patient Quick View(CM)-Prod" u="1"/>
        <s v="Production Control Dashboard (CM)-Prod" u="1"/>
        <s v="Quest Archive Manager(CM)-Prod" u="1"/>
        <s v="Robotic Process Automation (CM)-Prod" u="1"/>
        <s v="TFS(CM)-Prod" u="1"/>
        <s v="Anthem Associate Assistant-Prod" u="1"/>
        <s v="Cloud Automation Tools-Prod" u="1"/>
        <s v="Provider Finder Services Layer-Prod" u="1"/>
        <s v="WPS Reporting and Analytics-Prod" u="1"/>
        <s v="xPression Admin-Prod" u="1"/>
        <s v="xPression-Prod" u="1"/>
        <s v="BPM Framework: Configuration Console-Prod" u="1"/>
        <s v="Content Services: FileNet Content Manager Web Service (CMWS)-Prod" u="1"/>
        <s v="AD Audit Plus (CM)-Test" u="1"/>
        <s v="Aspire ODS (Operational Data Store)-Stage" u="1"/>
        <s v="Aspire ODS (Operational Data Store)-Test" u="1"/>
        <s v="Care Utilization Platform-CUP(CM)-Stage" u="1"/>
        <s v="CareMore - Single Sign On (SSO) (CM)-Dev" u="1"/>
        <s v="CareMore Operational Data Store (CODS)(CM)-Stage" u="1"/>
        <s v="Centralized Encounter Processing (CM)-Dev" u="1"/>
        <s v="Centralized Encounter Processing (CM)-Stage" u="1"/>
        <s v="Centralized Encounter Processing (CM)-Test" u="1"/>
        <s v="Clinical Analytics &amp; Reporting-CARS(CM)-Dev" u="1"/>
        <s v="CMHCC(CM)-Dev" u="1"/>
        <s v="CMHCC(CM)-Test" u="1"/>
        <s v="DxGaps(CM)-Stage" u="1"/>
        <s v="Idera(CM)-Dev" u="1"/>
        <s v="INFORMATICA IICS (CM)-Dev" u="1"/>
        <s v="MDX(CM)-Stage" u="1"/>
        <s v="Optum(CM)-Test" u="1"/>
        <s v="Patient Portal (CM) - Stage" u="1"/>
        <s v="Production Control Dashboard (CM)-Dev" u="1"/>
        <s v="RAPS(CM)-Stage" u="1"/>
        <s v="Reporting Data Platform - RDP(CM)-Stage" u="1"/>
        <s v="Reporting Data Platform - RDP(CM)-Test" u="1"/>
        <s v="Robotic Process Automation (CM)-Test" u="1"/>
        <s v="PeopleSoft - AM-Prod" u="1"/>
        <s v="Quest STAT-Prod" u="1"/>
        <s v="Inventory Management System (WGS)-Prod" u="1"/>
        <s v="ACMS UM Intake-Dev" u="1"/>
        <s v="ACMS UM Intake-Test" u="1"/>
        <s v="Anthem BCBS Automated Commercial Underwriting System - ABACUS-Test" u="1"/>
        <s v="Anthem Care Management Platform-Test" u="1"/>
        <s v="AVATAR-Test" u="1"/>
        <s v="Benefit Builder (IRx)-Test" u="1"/>
        <s v="CHI - Consumer Health Insights-Test" u="1"/>
        <s v="Cockpit - Dev" u="1"/>
        <s v="ePremium Analysis System (GBD)-Test" u="1"/>
        <s v="HealthCore Automated Data Development Plan Tool (HC)-Dev" u="1"/>
        <s v="Healthcore Standard Operating Procedures &amp; Policies (HC)-Dev" u="1"/>
        <s v="Healthy Innovations Platform CM/DM-Test" u="1"/>
        <s v="HRS AccessHMC-Test" u="1"/>
        <s v="IIS WebApplications Farm-Dev" u="1"/>
        <s v="Pulse - Intranet Portal-Test" u="1"/>
        <s v="AGPDM (GBD)-Dev" u="1"/>
        <s v="AGPDM (GBD)-Test" u="1"/>
        <s v="Axway (GBD)-Dev" u="1"/>
        <s v="CCP-Solution_Central-Dev" u="1"/>
        <s v="Collateral Update Engine-Dev" u="1"/>
        <s v="Control-M Distributed-Test" u="1"/>
        <s v="CPS Common Components-Test" u="1"/>
        <s v="Enterprise Sales Compensation System-Dev" u="1"/>
        <s v="GBD Service Oriented Architecture Center of Excellence-Dev" u="1"/>
        <s v="GBD Service Oriented Architecture Center of Excellence-Test" u="1"/>
        <s v="Identity Manager-Test" u="1"/>
        <s v="Informatica EHUB-Dev" u="1"/>
        <s v="Initial Payment Portal-Test" u="1"/>
        <s v="Member Web Payment-Dev" u="1"/>
        <s v="Member Web Payment-Test" u="1"/>
        <s v="Meridian Connect-Test" u="1"/>
        <s v="PeopleSoft - CPM-Dev" u="1"/>
        <s v="Rational - Udeploy-Prod" u="1"/>
        <s v="Rational - Udeploy-Test" u="1"/>
        <s v="ServiceNow Event Management MID Servers-Dev" u="1"/>
        <s v="SOA/API - Enterprise Services-Dev" u="1"/>
        <s v="Tidal (GBD)-Dev" u="1"/>
        <s v="Tidal (GBD)-Test" u="1"/>
        <s v="Anthem Reimagine On-Premise DR-Prod" u="1"/>
        <s v="APIGEE Microservices-Prod" u="1"/>
        <s v="Care Management Gateway DB-Test" u="1"/>
        <s v="CCP-LivePerson_Digital Messaging-Prod" u="1"/>
        <s v="Control-M Distributed-Prod" u="1"/>
        <s v="Datanet 3-Prod" u="1"/>
        <s v="Dental Business Intelligence-Prod" u="1"/>
        <s v="eHub - Enterprise Information Hub-Prod" u="1"/>
        <s v="ExacqVision VMS-Prod" u="1"/>
        <s v="Guardian Visitor Management (AlertEnterprise)-Prod" u="1"/>
        <s v="Identity Manager-Prod" u="1"/>
        <s v="Okta On Prem-Prod" u="1"/>
        <s v="Provider Chat-Prod" u="1"/>
        <s v="SIMON (Service Information Management Online)-Prod" u="1"/>
        <s v="Siteminder-Prod" u="1"/>
        <s v="Initial Payment Portal-Dev" u="1"/>
        <s v="LITES Empire-Test" u="1"/>
        <s v="10Xengineering NLP (On Prem)-Test" u="1"/>
        <s v="APIGEE Microservices-Test" u="1"/>
        <s v="Carelon-HRS 2.0-Test" u="1"/>
        <s v="CRE/RHI DataExchanges-Test" u="1"/>
        <s v="Predictive Scale models for Command Center-Prod" u="1"/>
        <s v="SOA Atomic Services-Test" u="1"/>
        <s v="UDB DB2 Datatabase Support Systems-Test" u="1"/>
        <s v="Anthem Blue Squared-Dev" u="1"/>
        <s v="Anthem Blue Squared-Test" u="1"/>
        <s v="CA Application Performance Management (APM)-Dev" u="1"/>
        <s v="Enterprise EDI Clearinghouse-Test" u="1"/>
        <s v="Enterprise EDI Gateway-Test" u="1"/>
        <s v="ePact-Test" u="1"/>
        <s v="eWPD-WPD Data Warehouse-Test" u="1"/>
        <s v="Performance Guarantee Management System (IRx)-Test" u="1"/>
        <s v="RapidCAPTURE-Dev" u="1"/>
        <s v="Strategic Provider System (SPS)-Dev" u="1"/>
        <s v="APDS Data Collector-Prod" u="1"/>
        <s v="Ariba Integration-Prod" u="1"/>
        <s v="BootXray-Prod" u="1"/>
        <s v="CA LG Sales Effectiveness-Prod" u="1"/>
        <s v="CA Medicaid Enablement SQL Server-Prod" u="1"/>
        <s v="Carelon-HRS 2.0-Prod" u="1"/>
        <s v="Client Information Insights-Prod" u="1"/>
        <s v="CognitiveScale Claim Assist - On Prem-Prod" u="1"/>
        <s v="Corporate FTP Server-Prod" u="1"/>
        <s v="CRE/RHI Claims Explorer-Test" u="1"/>
        <s v="CRE/RHI Clinical Tools-Prod" u="1"/>
        <s v="CRE/RHI DataExchanges-Prod" u="1"/>
        <s v="CRM Extensions" u="1"/>
        <s v="Ebiz Asset Lookup Tool-Prod" u="1"/>
        <s v="EMAP reporting tool-Prod" u="1"/>
        <s v="Employer Reimagine-Prod" u="1"/>
        <s v="Financial Forecasting and Reporting System-Prod" u="1"/>
        <s v="IRS Reporting-Test" u="1"/>
        <s v="ITGAIN Speedgain-Prod" u="1"/>
        <s v="NetApp - RVA-Prod" u="1"/>
        <s v="NurseLine Application-Prod" u="1"/>
        <s v="Online Group Billing-Prod" u="1"/>
        <s v="Pharmacy Home System (IRx)-Prod" u="1"/>
        <s v="Tableau-Prod" u="1"/>
        <s v="UniFlow-Prod" u="1"/>
        <s v="Unit Price Trend Model-Prod" u="1"/>
        <s v="Websphere-Enterprise-Prod" u="1"/>
        <s v="HealthLink Anita - Claims Processing-Prod" u="1"/>
        <s v="HealthLink Anita - Eligibility-Prod" u="1"/>
        <s v="HealthLink Anita - Pinnacle Work Flow-Prod" u="1"/>
        <s v="HealthLink Anita-Prod" u="1"/>
        <s v="HealthLink Data Warehouse (DW)-Prod" u="1"/>
        <s v="HealthLink EC Gateway-Prod" u="1"/>
        <s v="HealthLink IIS - Intranet Site-Prod" u="1"/>
        <s v="HealthLink IIS - www.allianceepo.com-Prod" u="1"/>
        <s v="HealthLink Portals - ProviderInfoSource-Prod" u="1"/>
        <s v="SQL Server System Database (HealthLink)-Prod" u="1"/>
        <s v="Enterprise Grievances and Appeals system-Dev" u="1"/>
        <s v="Claims Acquisition - GBD-Test" u="1"/>
        <s v="Stars Informant -Cotiviti-Prod" u="1"/>
        <s v="Corporate Individual Rights System -CIRS-Dev" u="1"/>
        <s v="IBM Sterling Transformation Extender (ITX) - GBD-Dev" u="1"/>
        <s v="Guarantee Reconciliation Reporting and Payment System (IRx)-Test" u="1"/>
        <s v="GBD ART iFeed-Dev" u="1"/>
        <s v="SOA-API - Enterprise Services-Perf" u="1"/>
        <s v="DDS Dental System (DDS) - Adjudication-Dev" u="1"/>
        <s v="vPro-Prod" u="1"/>
        <s v="Togetherness(CM)-Test" u="1"/>
        <s v="Citrix XenApp (CM)-Test" u="1"/>
        <s v="Vendor Load Management -GBD-Dev" u="1"/>
        <s v="CHI - Consumer Health Insights-Prod" u="1"/>
        <s v="Enterprise EDI Transaction Insight-Prod" u="1"/>
        <s v="DDS National Dental Grid (GRID) - Fee Request Processing-Dev" u="1"/>
        <s v="eHub - Consumer Hub -CHUB-Prod" u="1"/>
        <s v="Individual Online Store Exchange-IOS-Prod" u="1"/>
        <s v="GBD EFT MN oFeed-Dev" u="1"/>
        <s v="St.Louis-HealthLink Data Warehouse -DW-Prod" u="1"/>
        <s v="St.Louis-SQL Server System Database -HealthLink-Prod" u="1"/>
        <s v="PeopleSoft - AR-Prod" u="1"/>
        <s v="DDS Mobile Apps - BCBS FEP-Dev" u="1"/>
        <s v="Operational Data Warehouse -GBD-Dev" u="1"/>
        <s v="DDS Dental System (DDS) - Actuarial-Dev" u="1"/>
        <s v="Healthlink PeopleSoft Financials - AP-Prod" u="1"/>
        <s v="St.Louis-HealthLink Portals - MemberAccess-Prod" u="1"/>
        <s v="EPIC(CM)-Prod" u="1"/>
        <s v="Healthy Innovations Platform CM-DM-Test" u="1"/>
        <s v="IOS Batch-Prod" u="1"/>
        <s v="ALICS Reimagine-Prod" u="1"/>
        <s v="Senior Business Information -SBI Database and Web Tool-Prod" u="1"/>
        <s v="ENTERPRISE ACCUMULATOR HUB-Prod" u="1"/>
        <s v="Dental Provider System and Workflow-Test" u="1"/>
        <s v="WellPoint Product Database Large Group-Test" u="1"/>
        <s v="Feature Repository Online (On-prem) (EAI)-Prod" u="1"/>
        <s v="Anthem Reimagine -RCP-Prod" u="1"/>
        <s v="Online Pharmacy Resource for Anthem -IRx-Test" u="1"/>
        <s v="Infrastructure Lifecycle Management Portal-Prod" u="1"/>
        <s v="Change Healthcare ClaimsXten (GBD)-Prod" u="1"/>
        <s v="Member Provider Outreach System-Dev" u="1"/>
        <s v="Medicaid Member Self Service (Legacy)-Prod" u="1"/>
        <s v="Claims Intake and Workflow-Dev" u="1"/>
        <s v="WGS Pricing-Test" u="1"/>
        <s v="Performance Center-Test" u="1"/>
        <s v="ERDB Reporting Delivery-Dev" u="1"/>
        <s v="ME &amp; CT Firm Tracking Dbs-Prod" u="1"/>
        <s v="DDS External Portals - Agent Portal Multibrand-Dev" u="1"/>
        <s v="IBM Sterling Transformation Extender (ITX) - GBD-Test" u="1"/>
        <s v="Daily Census - FACETS -GBD-Dev" u="1"/>
        <s v="CCP-Verint-Quality-Speech_Analytics v11-Prod" u="1"/>
        <s v="SOA Kafka-Prod" u="1"/>
        <s v="Enterprise CognitiveAI-Prod" u="1"/>
        <s v="Enterprise Provider Database Solution-Test" u="1"/>
        <s v="SOA Atomic Services-Dev" u="1"/>
        <s v="Specialty Batch Process-Prod" u="1"/>
        <s v="Sales Extract-Prod" u="1"/>
        <s v="Billing Data Sync (GBD)-Test" u="1"/>
        <s v="Interactive Care Reviewer-Prod" u="1"/>
        <s v="Advanced Life and Income Claim System-Test" u="1"/>
        <s v="CareSpree (Cloud)-Test" u="1"/>
        <s v="CopayBilling -GBD-Prod" u="1"/>
        <s v="Plan Management Tool-Test" u="1"/>
        <s v="Infrastructure Management-Prod" u="1"/>
        <s v="CII- Discover (formerly ACIISST)-Prod" u="1"/>
        <s v="Facets Client Server App - Central Facets-Prod" u="1"/>
        <s v="Specialty Acumen WebSite-Prod" u="1"/>
        <s v="Comix-Test" u="1"/>
        <s v="Virtual Auditor Bot-Prod" u="1"/>
        <s v="Data Table Update System-Prod" u="1"/>
        <s v="RxTicket (IRx)-Prod" u="1"/>
        <s v="NurseLine Application-Test" u="1"/>
        <s v="Operational Data Warehouse -GBD-Test" u="1"/>
        <s v="Data Issue Management System (DIMS)-Prod" u="1"/>
        <s v="Digital Provider Lifecycle Management-Test" u="1"/>
        <s v="INF-Citrix XenApp -CM-Prod" u="1"/>
        <s v="CompassI-Prod" u="1"/>
        <s v="WGS Claims-Dev" u="1"/>
        <s v="DDS External Online Store and Billing Renewal Tools - Billing and Renewal Tools-Dev" u="1"/>
        <s v="WGS Billing-Dev" u="1"/>
        <s v="Facets -GBD-Test" u="1"/>
        <s v="Bamboo Agent-Test" u="1"/>
        <s v="Anthem Blue Squared-UAT" u="1"/>
        <s v="EPDS R6-Test" u="1"/>
        <s v="Change Healthcare ClaimsXten v6.0 -CSBD-Prod" u="1"/>
        <s v="Hiebus-Test" u="1"/>
        <s v="WGS Billing-Test" u="1"/>
        <s v="Publish services-Inquiry Services-Test" u="1"/>
        <s v="RightFax -GBD-Prod" u="1"/>
        <s v="INF-RSA Authentication Manager-Prod" u="1"/>
        <s v="CHIPS Claims-Test" u="1"/>
        <s v="St.Louis-HealthLink Anita-Prod" u="1"/>
        <s v="Authorization Override Tool (GBD)-Prod" u="1"/>
        <s v="EPIC(CM)-TEST" u="1"/>
        <s v="ESI Rebate Reporting -IRx-Prod" u="1"/>
        <s v="St.Louis-HealthLink Anita - Claims Processing-Prod" u="1"/>
        <s v="Firstlogic ACE-Test" u="1"/>
        <s v="INF-Citrix XenApp -CSBD-Prod" u="1"/>
        <s v="St.Louis-HealthLink Intranet Site-Prod" u="1"/>
        <s v="DEVELOP MODULAR PRODUCT CAPABILITIES FROM PRESALE THROUGH ACCOUNT INSTALLATION-Dev" u="1"/>
        <s v="INF-Siteminder-Prod" u="1"/>
        <s v="Palo Alto EDL Web Host-Prod" u="1"/>
        <s v="FACETS_CITRIXservers-Prod" u="1"/>
        <s v="Ingenio Financial System Standalone -IFSS -IRx-Prod" u="1"/>
        <s v="MemberPro SQL -GBD-Dev" u="1"/>
        <s v="Cognitive Claims - AI-Prod" u="1"/>
        <s v="SOA-API - Enterprise Services-SIT" u="1"/>
        <s v="IMPERVA JSONAR-Prod" u="1"/>
        <s v="EDWard - Master Consumer ID-Test" u="1"/>
        <s v="eHub - Enterprise Master Person Index -EMPI-Test" u="1"/>
        <s v="APIGEE-Microservices-Dev" u="1"/>
        <s v="AOC Mainframe Ticket Closure-Prod" u="1"/>
        <s v="Discrepancy (X) Insights and remediation for Provider Data Space-Prod" u="1"/>
        <s v="SPIDER Automation Engine-Test" u="1"/>
        <s v="PI Communication Controller-Dev" u="1"/>
        <s v="Compensation Incentive System-Test" u="1"/>
        <s v="CII- Discover -formerly ACIISST-Prod" u="1"/>
        <s v="InterAct-Test" u="1"/>
        <s v="GBD ID Cards-Prod" u="1"/>
        <s v="EdinetEnroll - GBD-Dev" u="1"/>
        <s v="L &amp; D Operational Data Store-Prod" u="1"/>
        <s v="Operational Data Warehouse -GBD-Prod" u="1"/>
        <s v="System for Continuous Operational Results Excellence-Prod" u="1"/>
        <s v="Digital Provider Lifecycle Management-Dev" u="1"/>
        <s v="DDS External Websites - Dentist Searches-Dev" u="1"/>
        <s v="SIMON -Service Information Management Online-Prod" u="1"/>
        <s v="Enterprise EDI Portal-Prod" u="1"/>
        <s v="Operational Data Warehouse (GBD)-Prod" u="1"/>
        <s v="St.Louis-SOA/API - Enterprise Service Bus - GBD-Prod" u="1"/>
        <s v="Tidal -GBD-Dev" u="1"/>
        <s v="OLS REFRESH-Prod" u="1"/>
        <s v="Informatica -GBD-Test" u="1"/>
        <s v="Late Enrollment Penalty-Test" u="1"/>
        <s v="Member 360 and Patient 360-Test" u="1"/>
        <s v="Healthy Innovations Platform LTSS-Test" u="1"/>
        <s v="WGS - RPC Backend Routines-Gateway-Test" u="1"/>
        <s v="Cactus -GBD-Test" u="1"/>
        <s v="Loki-Prod" u="1"/>
        <s v="Pega - Claim Repair-Prod" u="1"/>
        <s v="Claims Intake and Workflow-Test" u="1"/>
        <s v="Oracle Revenue Management Billing-Test" u="1"/>
        <s v="SPIDER Product Modeling Workbench-Test" u="1"/>
        <s v="St.Louis-SOA-API - Enterprise Services-Prod" u="1"/>
        <s v="Plan-it-Test" u="1"/>
        <s v="Avaya Message Mirror-Prod" u="1"/>
        <s v="Vendor Load Management -GBD-Test" u="1"/>
        <s v="IngenioRx Operational Reporting Repository (IRx)-Test" u="1"/>
        <s v="Facets Hyperion Reporting-Prod" u="1"/>
        <s v="CCP-Verint-Speech Analytics-Prod" u="1"/>
        <s v="SOA-API - Enterprise Services-UAT" u="1"/>
        <s v="Publishing-Prod" u="1"/>
        <s v="ServiceNow PPM Reporting Replica-Test" u="1"/>
        <s v="Intelligent Claims Platform (GBD)-Test" u="1"/>
        <s v="Program Integrity Concept Management-Dev" u="1"/>
        <s v="BMC Configuration Automation for Networks-Prod" u="1"/>
        <s v="Check Inquiry-Test" u="1"/>
        <s v="Benchmark Insights Model-Test" u="1"/>
        <s v="LD ONLINE UW-Test" u="1"/>
        <s v="Cognitive Platform -On Prem-Prod" u="1"/>
        <s v="FileNet Enterprise Content Management-Test" u="1"/>
        <s v="eVIS-Dev" u="1"/>
        <s v="RightFax-Prod" u="1"/>
        <s v="RightFax (GBD)-Prod" u="1"/>
        <s v="SOA-API - Enterprise Services-Test" u="1"/>
        <s v="St.Louis-HealthLink Anita - Pinnacle Work Flow-Prod" u="1"/>
        <s v="Senior Business Information (SBI) Database and Web Tool-Prod" u="1"/>
        <s v="Tidal -GBD-Test" u="1"/>
        <s v="Branding Hub -IRx-Prod" u="1"/>
        <s v="Enterprise Modeler-Dev" u="1"/>
        <s v="ClaimsRepository -IRx-Prod" u="1"/>
        <s v="ePremium Analysis System -GBD-Test" u="1"/>
        <s v="Provider Contract Repository Web Interface -GBD-Dev" u="1"/>
        <s v="Document Posting Site-Test" u="1"/>
        <s v="Confidentiality Agreement Database-Dev" u="1"/>
        <s v="Advanced Life and Income Claim System-Prod" u="1"/>
        <s v="Healthy Innovations Platform LTSS Admin Console-Test" u="1"/>
        <s v="DDS Internal Websites and App Links - DPS Customs Apps Proxy-Dev" u="1"/>
        <s v="Enterprise Lineage Intelligence, Discrepancy (X) Insights and remediation for Provider Data Space" u="1"/>
        <s v="Access Express(CM)-Test" u="1"/>
        <s v="CSSD - Service Development Center-Test" u="1"/>
        <s v="Clinical Hub - Provider &amp; Clinical Data Analytics -Legacy LPR-Prod" u="1"/>
        <s v="APIGEE-Microservices-Test" u="1"/>
        <s v="ERDB Reporting Delivery-Prod" u="1"/>
        <s v="DDS Oracle Financials - Accounts Payable-Dev" u="1"/>
        <s v="Quest STAT-Dev" u="1"/>
        <s v="Oracle Revenue Management Billing-Dev" u="1"/>
        <s v="Central Facets-Prod" u="1"/>
        <s v="GP00-Provider GUI-Prod" u="1"/>
        <s v="Small Group Quoting-Prod" u="1"/>
        <s v="Anthem PeopleSoft GL Translator-Prod" u="1"/>
        <s v="Facets Database - Central Facets-Prod" u="1"/>
        <s v="10Xengineering-Prod" u="1"/>
        <s v="Facets Price N Ship-Prod" u="1"/>
        <s v="HMC BIM Operations Portal -Ops Portal-Prod" u="1"/>
        <s v="Alchemy-Prod" u="1"/>
        <s v="1099 Healthcare-Test" u="1"/>
        <s v="ENTERPRISE ACCUMULATOR HUB-Test" u="1"/>
        <s v="PPMS - Product package management system-Test" u="1"/>
        <s v="St.Louis-Healthlink IIS - Internet Provider Finder-Prod" u="1"/>
        <s v="Clinical Hub - Provider &amp; Clinical Data Analytics - Legacy LPR-Prod" u="1"/>
        <s v="St.Louis-BR_ImpExp-Prod" u="1"/>
        <s v="Benefit Builder -IRx-Dev" u="1"/>
        <s v="ACI - Files Reporting (GBD)-Dev" u="1"/>
        <s v="System Access Maintenance Integration-Prod" u="1"/>
        <s v="WellPoint Corporate Internal SharePoint 2013-Dev" u="1"/>
        <s v="Central Facets-Perf" u="1"/>
        <s v="Clinical Scheduling-Prod" u="1"/>
        <s v="Benefit Builder (IRx)-Prod" u="1"/>
        <s v="Late Enrollment Penalty-Prod" u="1"/>
        <s v="SOA-API - Enterprise Services-DR" u="1"/>
      </sharedItems>
    </cacheField>
    <cacheField name="Server Name" numFmtId="0">
      <sharedItems containsNonDate="0" containsBlank="1" count="3443">
        <m/>
        <s v="va33plvepc302" u="1"/>
        <s v="VA33PLVEPC305" u="1"/>
        <s v="VA33PVWFC105B" u="1"/>
        <s v="VA33PVWFC107B" u="1"/>
        <s v="VA33PWVEAA012" u="1"/>
        <s v="VA33PWVEAA013" u="1"/>
        <s v="VA33PWVEAA016" u="1"/>
        <s v="VA33PWVEAA017" u="1"/>
        <s v="VA33PWVISS450" u="1"/>
        <s v="VA33PWVISS453" u="1"/>
        <s v="VA33PWVISS454" u="1"/>
        <s v="VA33PWVISS455" u="1"/>
        <s v="VA33PWVISS456" u="1"/>
        <s v="VA33PWVISS463" u="1"/>
        <s v="VA33PWVISS471" u="1"/>
        <s v="VA33PWVISS472" u="1"/>
        <s v="VA33PWVISS473" u="1"/>
        <s v="VA33PWVISS474" u="1"/>
        <s v="VA33PWVISS475" u="1"/>
        <s v="VA33PWVISS476" u="1"/>
        <s v="VA33PWVISS477" u="1"/>
        <s v="VA33PWVISS478" u="1"/>
        <s v="VA33PWVISS479" u="1"/>
        <s v="VA33PWVISS480" u="1"/>
        <s v="VA33PWVISS481" u="1"/>
        <s v="VA33PWVISS482" u="1"/>
        <s v="VA33PWVISS483" u="1"/>
        <s v="VA33PWVISS484" u="1"/>
        <s v="VA33PWVISS485" u="1"/>
        <s v="VA33PWVISS486" u="1"/>
        <s v="VA33PWVISS487" u="1"/>
        <s v="VA33PWVISS488" u="1"/>
        <s v="VA33PWVISS489" u="1"/>
        <s v="VA33PWVISS490" u="1"/>
        <s v="VA33PWVISS491" u="1"/>
        <s v="VA33PWVISS492" u="1"/>
        <s v="VA33PWVISS493" u="1"/>
        <s v="VA33PWVISS494" u="1"/>
        <s v="VA33PWVISS495" u="1"/>
        <s v="VA33PWVISS496" u="1"/>
        <s v="VA33PWVISS497" u="1"/>
        <s v="VA33PWVISS498" u="1"/>
        <s v="VA33PWVISS499" u="1"/>
        <s v="VA33PWVISS500" u="1"/>
        <s v="VA33PWVISS501" u="1"/>
        <s v="VA33PWVISS504" u="1"/>
        <s v="VA33PWVISS505" u="1"/>
        <s v="VA33PLVCSO001" u="1"/>
        <s v="VA33PLVCSO002" u="1"/>
        <s v="VA33PWVEAA006" u="1"/>
        <s v="VA33PWVEAA007" u="1"/>
        <s v="VA33PWVEAA008" u="1"/>
        <s v="VA33PWVEAA009" u="1"/>
        <s v="VA33PWVTSM395" u="1"/>
        <s v="VA33PWVTSM399" u="1"/>
        <s v="VA33PWVTSM403" u="1"/>
        <s v="SDCLIDB1003" u="1"/>
        <s v="SDCLIDB9023" u="1"/>
        <s v="SDCNIAPP1003" u="1"/>
        <s v="SDCNIAPP1004" u="1"/>
        <s v="SDCNIAPP1005" u="1"/>
        <s v="SDCNIAPP1006" u="1"/>
        <s v="SDCLIAPPLNX9072" u="1"/>
        <s v="SDCLIAPPLNX9073" u="1"/>
        <s v="SDCLIDB1001" u="1"/>
        <s v="SDCNIAPP047" u="1"/>
        <s v="SDCNIAPP048" u="1"/>
        <s v="SDCNIAPP049" u="1"/>
        <s v="SDCLIAPPLNX9057" u="1"/>
        <s v="SDCLIAPPLNX9058" u="1"/>
        <s v="SDCLIAPPLNX9059" u="1"/>
        <s v="SDCLIAPPLNX9060" u="1"/>
        <s v="SDCNIAPPLNX9061" u="1"/>
        <s v="SDCNIAPPLNX9062" u="1"/>
        <s v="SDCNIAPPLNX9063" u="1"/>
        <s v="SDCLIAPPLNX9063" u="1"/>
        <s v="SDCLIAPPLNX9064" u="1"/>
        <s v="SDCLIAPPLNX9065" u="1"/>
        <s v="ALP258" u="1"/>
        <s v="ALP259" u="1"/>
        <s v="ALP279" u="1"/>
        <s v="ALP659" u="1"/>
        <s v="ALP679" u="1"/>
        <s v="SDCLIAPPLNX030" u="1"/>
        <s v="SDCLIAPPLNX031" u="1"/>
        <s v="SDCLIAPPLNX032" u="1"/>
        <s v="SDCLIAPPLNX033" u="1"/>
        <s v="SDCLIAPPLNX9015" u="1"/>
        <s v="SDCLIAPPLNX9016" u="1"/>
        <s v="SDCLIAPPLNX9017" u="1"/>
        <s v="SDCLIAPPLNX9018" u="1"/>
        <s v="SDCLIAPPLNX9019" u="1"/>
        <s v="SDCLIDBLNX9003" u="1"/>
        <s v="SDCLIDBLNX9004" u="1"/>
        <s v="SDCLIDBLNX9005" u="1"/>
        <s v="SDCNIDBLNX9001" u="1"/>
        <s v="SDCNIDBLNX9002" u="1"/>
        <s v="SDCNIDBLNX9003" u="1"/>
        <s v="SDCNIDBLNX9009" u="1"/>
        <s v="SDCNIDBLNX9010" u="1"/>
        <s v="SDCNIDBLNX9011" u="1"/>
        <s v="SDCNIWEB057" u="1"/>
        <s v="SDCLIAPPLNX9061" u="1"/>
        <s v="SDCLIAPPLNX9062" u="1"/>
        <s v="SDCSIAPPLNX9056" u="1"/>
        <s v="SDCNIAPP059" u="1"/>
        <s v="ALP206" u="1"/>
        <s v="ALP240" u="1"/>
        <s v="SDCNIAPP053" u="1"/>
        <s v="SDCLIAPP024" u="1"/>
        <s v="SDCNIAPP051" u="1"/>
        <s v="SDCNIAPP055" u="1"/>
        <s v="SDCNIAPPLNX9050" u="1"/>
        <s v="SDCNIAPPLNX9051" u="1"/>
        <s v="SDCNIAPPLNX9052" u="1"/>
        <s v="SDCNIAPPLNX9053" u="1"/>
        <s v="SDCNIWEB045" u="1"/>
        <s v="SDCNIWEB046" u="1"/>
        <s v="SDCSIDB1001" u="1"/>
        <s v="SDCSIDB1004" u="1"/>
        <s v="SDCSIDBN1008" u="1"/>
        <s v="SDCSIDBN1009" u="1"/>
        <s v="SDCSIDBN9009" u="1"/>
        <s v="SDCUIAPP013" u="1"/>
        <s v="SDCUIAPP014" u="1"/>
        <s v="SDCUIDB9004" u="1"/>
        <s v="SDCSIAPP036" u="1"/>
        <s v="SDCSIAPP037" u="1"/>
        <s v="SDCQIDBN1003" u="1"/>
        <s v="SDCQIDBN1004" u="1"/>
        <s v="SDCQIAPPAIX001" u="1"/>
        <s v="SDCQIAPPAIX002" u="1"/>
        <s v="SDCSIAPPAIX001" u="1"/>
        <s v="SDCSIDB036" u="1"/>
        <s v="SDCUIAPPAIX001" u="1"/>
        <s v="SDCUIDB009" u="1"/>
        <s v="SDCUIDB1001" u="1"/>
        <s v="SDCQDINF002" u="1"/>
        <s v="SDCQDINF003" u="1"/>
        <s v="SDCSIDBN9008" u="1"/>
        <s v="SDCNIAPPLNX9006" u="1"/>
        <s v="SDCSIAPPLNX9062" u="1"/>
        <s v="SDCSIAPPLNX9063" u="1"/>
        <s v="SDCSIAPPLNX9065" u="1"/>
        <s v="SDCSIAPPLNX9066" u="1"/>
        <s v="SDCUIAPPLNX9001" u="1"/>
        <s v="SDCQIDB1001" u="1"/>
        <s v="SDCSIAPPLNX9000" u="1"/>
        <s v="SDCSIAPPLNX9003" u="1"/>
        <s v="SDCSIAPPLNX9004" u="1"/>
        <s v="SDCSIAPPLNX9005" u="1"/>
        <s v="SDCNIAPP046" u="1"/>
        <s v="SDCQIFIL006" u="1"/>
        <s v="SDCSIAPPLNX9046" u="1"/>
        <s v="SDCSIAPPLNX9047" u="1"/>
        <s v="SDCSIAPPLNX9048" u="1"/>
        <s v="SDCSIAPPLNX9049" u="1"/>
        <s v="SDCSIAPPLNX9050" u="1"/>
        <s v="SDCSIAPPLNX9051" u="1"/>
        <s v="SDCSIAPPLNX9052" u="1"/>
        <s v="SDCUIAPPLNX9004" u="1"/>
        <s v="SDCUIAPPLNX9005" u="1"/>
        <s v="SDCUIAPPLNX9006" u="1"/>
        <s v="SDCNIAPPLNX9039" u="1"/>
        <s v="SDCNIAPPLNX9040" u="1"/>
        <s v="SDCNIAPPLNX9064" u="1"/>
        <s v="SDCNIAPPLNX9065" u="1"/>
        <s v="ALP255" u="1"/>
        <s v="ALP256" u="1"/>
        <s v="ALP257" u="1"/>
        <s v="ALP275" u="1"/>
        <s v="ALP277" u="1"/>
        <s v="SDCSIAPPLNX017" u="1"/>
        <s v="SDCSIAPPLNX018" u="1"/>
        <s v="SDCSIAPPLNX019" u="1"/>
        <s v="SDCSIAPPLNX020" u="1"/>
        <s v="SDCSIAPPLNX021" u="1"/>
        <s v="SDCSIAPPLNX9015" u="1"/>
        <s v="SDCSIAPPLNX9016" u="1"/>
        <s v="SDCTIAPPLNX002" u="1"/>
        <s v="SDCTIAPPLNX003" u="1"/>
        <s v="SDCTIAPPLNX004" u="1"/>
        <s v="SDCTIAPPLNX005" u="1"/>
        <s v="SDCUIAPPLNX003" u="1"/>
        <s v="SDCUIAPPLNX004" u="1"/>
        <s v="SDCUIAPPLNX005" u="1"/>
        <s v="SDCUIAPPLNX006" u="1"/>
        <s v="SDCSIDBLNX9005" u="1"/>
        <s v="SDCSIDBLNX9006" u="1"/>
        <s v="SDCSIDBLNX9007" u="1"/>
        <s v="SDCUIDBLNX9000" u="1"/>
        <s v="SDCUIDBLNX9001" u="1"/>
        <s v="SDCUIDBLNX9002" u="1"/>
        <s v="SDCSIWEB064" u="1"/>
        <s v="SDCUIWEB035" u="1"/>
        <s v="SDCSIAPP039" u="1"/>
        <s v="SDCSIAPP040" u="1"/>
        <s v="SDCSIAPP041" u="1"/>
        <s v="SDCSIFIL002" u="1"/>
        <s v="SDCSIFIL1001" u="1"/>
        <s v="SDCSIFIL125" u="1"/>
        <s v="SDCUIAPP015" u="1"/>
        <s v="SDCSIWEB061" u="1"/>
        <s v="SDCUIWEB033" u="1"/>
        <s v="SDCNIWEB043" u="1"/>
        <s v="SDCSIAPPLNX9053" u="1"/>
        <s v="SDCSIAPPLNX9054" u="1"/>
        <s v="SDCSIAPPLNX9055" u="1"/>
        <s v="SDCUIAPPLNX9007" u="1"/>
        <s v="SDCUIAPPLNX9008" u="1"/>
        <s v="SDCSIAPP038" u="1"/>
        <s v="ALP208" u="1"/>
        <s v="ALP210" u="1"/>
        <s v="ALP216" u="1"/>
        <s v="ALP230" u="1"/>
        <s v="DC04PLPSPL465" u="1"/>
        <s v="VA10PLVPEG554" u="1"/>
        <s v="VA10PLVPEG555" u="1"/>
        <s v="VA10PLVPEG556" u="1"/>
        <s v="VA10PLVPEG557" u="1"/>
        <s v="VA10PLVPEG558" u="1"/>
        <s v="VA10PLVPEG559" u="1"/>
        <s v="VA10PLVPEG560" u="1"/>
        <s v="VA10PLVPEG561" u="1"/>
        <s v="VA10PLVPEG562" u="1"/>
        <s v="VA10PLVPEG563" u="1"/>
        <s v="VA10PLVPEG565" u="1"/>
        <s v="VA10PLVPEG566" u="1"/>
        <s v="va10plpmdb003" u="1"/>
        <s v="va10plpmdb004" u="1"/>
        <s v="VA10PUVSOA001A" u="1"/>
        <s v="VA10PUVSOA001B" u="1"/>
        <s v="VA10PUVDB2010" u="1"/>
        <s v="va33dlvpeg328" u="1"/>
        <s v="va33tlvpeg353" u="1"/>
        <s v="va33tlvpeg354" u="1"/>
        <s v="va33tlvpeg356" u="1"/>
        <s v="VA33TLVPEG442" u="1"/>
        <s v="VA33TLVPEG453" u="1"/>
        <s v="VA33TLVPEG454" u="1"/>
        <s v="VA33TLVPEG455" u="1"/>
        <s v="VA33TLVPEG456" u="1"/>
        <s v="VA33TLVPEG457" u="1"/>
        <s v="va10tlvmdb388" u="1"/>
        <s v="va33plvezz314" u="1"/>
        <s v="va33plvezz315" u="1"/>
        <s v="VA33PWVEAA303" u="1"/>
        <s v="VA33PWVEAA304" u="1"/>
        <s v="VA10TWVPEG401" u="1"/>
        <s v="VA10TWVSQL459" u="1"/>
        <s v="VA10TWVSQL460" u="1"/>
        <s v="va33tlvmdb474" u="1"/>
        <s v="va33tlvmdb476" u="1"/>
        <s v="va33tlvmdb478" u="1"/>
        <s v="VA33TLVMDB496" u="1"/>
        <s v="VA33TLVMDB497" u="1"/>
        <s v="VA33TWVPEG405" u="1"/>
        <s v="VA33TWVPEG408" u="1"/>
        <s v="VA33TWVPEG410" u="1"/>
        <s v="VA33TWVPEG411" u="1"/>
        <s v="VA33TWVPEG413" u="1"/>
        <s v="VA33TWVPEG523" u="1"/>
        <s v="VA33TWVSQL514" u="1"/>
        <s v="VA33TWVSQL516" u="1"/>
        <s v="VA33TWVSQL517" u="1"/>
        <s v="VA33TWVSQL524" u="1"/>
        <s v="VA33VDWFC006A" u="1"/>
        <s v="VA33VDWFC006B" u="1"/>
        <s v="va10tlvmdb386" u="1"/>
        <s v="va10tlvmdb387"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10N50775" u="1"/>
        <s v="va33tlvwbs577" u="1"/>
        <s v="va33tlvwbs579" u="1"/>
        <s v="dc04plpwgs400" u="1"/>
        <s v="va10plvcfe319"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hhe302" u="1"/>
        <s v="dc04plpslx400" u="1"/>
        <s v="dc04plpslx401" u="1"/>
        <s v="dc04plpslx402" u="1"/>
        <s v="dc04plpslx403" u="1"/>
        <s v="SDCDDINF002" u="1"/>
        <s v="SDCDDINF003" u="1"/>
        <s v="ALP202" u="1"/>
        <s v="ALP241" u="1"/>
        <s v="SDCSIDBAIX002" u="1"/>
        <s v="VA33PWVRAM300" u="1"/>
        <s v="DC04PLPSPL482" u="1"/>
        <s v="va10plpiiq300" u="1"/>
        <s v="va10plpiiq301" u="1"/>
        <s v="va10plpiiq302" u="1"/>
        <s v="va10plpiiq303" u="1"/>
        <s v="va10plpiiq304" u="1"/>
        <s v="va10plpiiq305" u="1"/>
        <s v="va10p10053a" u="1"/>
        <s v="VA10PUVINF306" u="1"/>
        <s v="VA10PUVINF307" u="1"/>
        <s v="VA10PUVEDI003A" u="1"/>
        <s v="VA10PUVEDI003B" u="1"/>
        <s v="VA10PWPEGW001A" u="1"/>
        <s v="VA10PWPEGW001B" u="1"/>
        <s v="VA33PWVGSS004" u="1"/>
        <s v="VA33PWVGSS005" u="1"/>
        <s v="VA33PWVGSS006" u="1"/>
        <s v="VA33PWVGSS007" u="1"/>
        <s v="VA33PWVGSS300" u="1"/>
        <s v="VA33PWVGSS301" u="1"/>
        <s v="VA33PWVGSS302" u="1"/>
        <s v="VA33PWVGSS303" u="1"/>
        <s v="dc04plpkaf400" u="1"/>
        <s v="dc04plpkaf401" u="1"/>
        <s v="dc04plpkaf402" u="1"/>
        <s v="dc04plpkaf403" u="1"/>
        <s v="dc04plpkaf404" u="1"/>
        <s v="dc04plpkaf405" u="1"/>
        <s v="dc04plpkaf406" u="1"/>
        <s v="dc04plpkaf407" u="1"/>
        <s v="dc04plpkaf408" u="1"/>
        <s v="dc04plpkaf409" u="1"/>
        <s v="dc04plpkaf410" u="1"/>
        <s v="dc04plpkaf411" u="1"/>
        <s v="dc04plpkaf412" u="1"/>
        <s v="dc04plpkaf413" u="1"/>
        <s v="dc04plpkaf414" u="1"/>
        <s v="dc04plpkaf415" u="1"/>
        <s v="dc04plpkaf416" u="1"/>
        <s v="dc04plpkaf417" u="1"/>
        <s v="dc04plpkaf418" u="1"/>
        <s v="dc04plpkaf419" u="1"/>
        <s v="dc04plpkaf420" u="1"/>
        <s v="dc04plpkaf421" u="1"/>
        <s v="dc04plpkaf422" u="1"/>
        <s v="dc04plpkaf423" u="1"/>
        <s v="dc04plpkaf424" u="1"/>
        <s v="dc04plpkaf425" u="1"/>
        <s v="dc04plpkaf426" u="1"/>
        <s v="dc04plpkaf430" u="1"/>
        <s v="dc04plpkaf431" u="1"/>
        <s v="dc04plpkaf432" u="1"/>
        <s v="VA33PWVSQL338" u="1"/>
        <s v="VA33TWPSCC400" u="1"/>
        <s v="VA33PWVMSC308" u="1"/>
        <s v="VA33PWVMSC309" u="1"/>
        <s v="VA33PWVSRS300" u="1"/>
        <s v="SDCNDAPP004" u="1"/>
        <s v="SDCNIAPP052" u="1"/>
        <s v="SDCLIDB1004" u="1"/>
        <s v="SDCNIAPP1007" u="1"/>
        <s v="SDCNIWEB061" u="1"/>
        <s v="SDCNIAPP042" u="1"/>
        <s v="SDCNIAPP043" u="1"/>
        <s v="SDCNIAPP044" u="1"/>
        <s v="va10plpaxy400" u="1"/>
        <s v="va10plpaxy401" u="1"/>
        <s v="va10plvaxy300" u="1"/>
        <s v="va10plvaxy301" u="1"/>
        <s v="VA10PWVAXY003" u="1"/>
        <s v="VA10PWVAXY004" u="1"/>
        <s v="VA10PWVAXY005" u="1"/>
        <s v="VA10PWVAXY006" u="1"/>
        <s v="DC04PWPCII400" u="1"/>
        <s v="DC04PWPCII401" u="1"/>
        <s v="DC04PWPCII402" u="1"/>
        <s v="DC04PWPCII403" u="1"/>
        <s v="dc04plpisk401" u="1"/>
        <s v="dc04plpisk402" u="1"/>
        <s v="DC04PWPCII404" u="1"/>
        <s v="va10plpdkr002" u="1"/>
        <s v="va10plpdkr406" u="1"/>
        <s v="va10plpdkr407" u="1"/>
        <s v="va10plpdkr408" u="1"/>
        <s v="va10plpdkr409" u="1"/>
        <s v="va10plpdkr410" u="1"/>
        <s v="va10plpsoa001" u="1"/>
        <s v="va10plpsoa002" u="1"/>
        <s v="VA33PLVMON002" u="1"/>
        <s v="va33plvtem019" u="1"/>
        <s v="va33plvtem020" u="1"/>
        <s v="VA33PLVTEM021" u="1"/>
        <s v="va33tuvwbs318" u="1"/>
        <s v="va33tuvwbs319" u="1"/>
        <s v="VA33TWPWBL400" u="1"/>
        <s v="va33tuvihs014" u="1"/>
        <s v="va33tuvihs015" u="1"/>
        <s v="va33tuvwbs017" u="1"/>
        <s v="va33tuvwbs019" u="1"/>
        <s v="va10dlpiiq300" u="1"/>
        <s v="va10tuvmqs003" u="1"/>
        <s v="va10tuvmqs004" u="1"/>
        <s v="va10n10161" u="1"/>
        <s v="va10n10196" u="1"/>
        <s v="va10n10197" u="1"/>
        <s v="va10tuvwbs020" u="1"/>
        <s v="va10tuvwbs022" u="1"/>
        <s v="va10tuvwbs140" u="1"/>
        <s v="vaathmr398" u="1"/>
        <s v="vaathmr400" u="1"/>
        <s v="vaathmr643" u="1"/>
        <s v="dc04tlpslx400" u="1"/>
        <s v="dc04tlpslx401" u="1"/>
        <s v="dc04tlpslx402" u="1"/>
        <s v="dc04tlpslx403" u="1"/>
        <s v="vaathmr638" u="1"/>
        <s v="VA33DLPAEO401" u="1"/>
        <s v="VA33DLPDMP401" u="1"/>
        <s v="VA33TLPAJX400" u="1"/>
        <s v="VA33TLPDMP401" u="1"/>
        <s v="va33tuvwbs002" u="1"/>
        <s v="va33tuvwbs003" u="1"/>
        <s v="VA33TUVWBS004" u="1"/>
        <s v="ALP888" u="1"/>
        <s v="SDCPIAPPLNX9177" u="1"/>
        <s v="SDCPIAPPLNX9178" u="1"/>
        <s v="SDCPIAPPLNX9179" u="1"/>
        <s v="SDCPIAPPLNX9180" u="1"/>
        <s v="SDCPIAPPLNX9181" u="1"/>
        <s v="SDCPIAPPLNX162" u="1"/>
        <s v="SDCPIAPPLNX163" u="1"/>
        <s v="SDCPIDB1018" u="1"/>
        <s v="ALP250" u="1"/>
        <s v="ALP299" u="1"/>
        <s v="ALP699" u="1"/>
        <s v="VA10PLVPEG348" u="1"/>
        <s v="VA10PUVDB2303" u="1"/>
        <s v="va10plvacm300" u="1"/>
        <s v="VA10PUVDB2304" u="1"/>
        <s v="va10plvpeg402" u="1"/>
        <s v="VA10PLVIHS201" u="1"/>
        <s v="VA10PUVDB2003B" u="1"/>
        <s v="va10plvpeg401" u="1"/>
        <s v="VA10P10111A" u="1"/>
        <s v="VA10P10111B" u="1"/>
        <s v="VA10PLVPEG349" u="1"/>
        <s v="VA10PUVDB2313" u="1"/>
        <s v="VA33DWVCTX612" u="1"/>
        <s v="VA10PLVPEG320" u="1"/>
        <s v="VA10PLVPEG321" u="1"/>
        <s v="VA10PLVPEG322" u="1"/>
        <s v="VA10PLVPEG324" u="1"/>
        <s v="VA33DWVCTX613" u="1"/>
        <s v="VA10PLVPEG374" u="1"/>
        <s v="VA10PLVPEG387" u="1"/>
        <s v="VA10PLVPEG388" u="1"/>
        <s v="VA10PUVDB2312" u="1"/>
        <s v="VA10P10062" u="1"/>
        <s v="VA10P10063" u="1"/>
        <s v="VA10PLVEMD300" u="1"/>
        <s v="VA10PLVIHS589" u="1"/>
        <s v="VA10PLVIHS590" u="1"/>
        <s v="VA10PLVWBS753" u="1"/>
        <s v="VA10PLVWBS754" u="1"/>
        <s v="VA10PLVWBS755" u="1"/>
        <s v="va10p40180" u="1"/>
        <s v="va10p40181" u="1"/>
        <s v="va10p40182" u="1"/>
        <s v="va10p40183" u="1"/>
        <s v="va10p40184" u="1"/>
        <s v="va10plvwbs701" u="1"/>
        <s v="va10plvwbs702" u="1"/>
        <s v="va10plvwbs703" u="1"/>
        <s v="va10plvwbs704" u="1"/>
        <s v="va10plvwbs705" u="1"/>
        <s v="VA10PWVBAM336" u="1"/>
        <s v="vaathmr923" u="1"/>
        <s v="va10plvwbs626" u="1"/>
        <s v="va10plvwbs627" u="1"/>
        <s v="va10plvwbs661" u="1"/>
        <s v="VA10PUVDB2018" u="1"/>
        <s v="VA10PUVDB2019" u="1"/>
        <s v="VA10PLVPEG390" u="1"/>
        <s v="VA10PLVIHS514" u="1"/>
        <s v="VA10PLVIHS515" u="1"/>
        <s v="VA33DWVCTX001" u="1"/>
        <s v="VA10PLVORC316" u="1"/>
        <s v="VA10PLVORC329" u="1"/>
        <s v="VA10PLVORC330" u="1"/>
        <s v="VA10PLVORC331" u="1"/>
        <s v="vaathmr587" u="1"/>
        <s v="VAATHMR193" u="1"/>
        <s v="VAATHMR248" u="1"/>
        <s v="VA10PLVBAS200" u="1"/>
        <s v="VA10PLVIHS200" u="1"/>
        <s v="VA10PUVDB2003A" u="1"/>
        <s v="VA10PLVPEG310" u="1"/>
        <s v="VA10PLVPEG311" u="1"/>
        <s v="VA10PLVPEG312" u="1"/>
        <s v="va10plvpeg331" u="1"/>
        <s v="VA10PLVPEG332" u="1"/>
        <s v="VA10PLVPEG338" u="1"/>
        <s v="VA10PLVPEG340" u="1"/>
        <s v="VA10PLVPEG341" u="1"/>
        <s v="VA10PLVPEG342" u="1"/>
        <s v="VA10PLVPEG343" u="1"/>
        <s v="VA10PLVPEG437" u="1"/>
        <s v="VA10PLVPEG438" u="1"/>
        <s v="VA10PLVPEG439" u="1"/>
        <s v="VA10PLVPEG440" u="1"/>
        <s v="VA10PLVPEG441" u="1"/>
        <s v="va10plvkaf314" u="1"/>
        <s v="va10plvkaf315" u="1"/>
        <s v="va10plvkaf316" u="1"/>
        <s v="va10plvkaf317" u="1"/>
        <s v="va10plvkaf318" u="1"/>
        <s v="VA10PWVSQL579" u="1"/>
        <s v="VA10PWVSQL622" u="1"/>
        <s v="VA10PWVSQL623" u="1"/>
        <s v="VA33VPWFC026B" u="1"/>
        <s v="VA33VPWFC036B" u="1"/>
        <s v="va10plvwbs368" u="1"/>
        <s v="VA33DWPSAS001" u="1"/>
        <s v="VA33DWPSQL001" u="1"/>
        <s v="VA33DWPSQL002" u="1"/>
        <s v="VA10PTWFC001A" u="1"/>
        <s v="VA10PTWFC001B" u="1"/>
        <s v="VA33PWVEAA014" u="1"/>
        <s v="VA33PWVEAA015" u="1"/>
        <s v="VA33PWVEPI307" u="1"/>
        <s v="VA33PWVEPI308" u="1"/>
        <s v="VA33PWVEPI309" u="1"/>
        <s v="VA33PWVEPI310" u="1"/>
        <s v="DRCA47PWVEAA003" u="1"/>
        <s v="DRCA47PWVEAA004" u="1"/>
        <s v="va33plvsmd322" u="1"/>
        <s v="va33plvsmd323" u="1"/>
        <s v="va33plvsmd324" u="1"/>
        <s v="va33plvsmd325" u="1"/>
        <s v="VA33PWVCUP001" u="1"/>
        <s v="VA33PWVCUP002" u="1"/>
        <s v="VA33PWVCUP003" u="1"/>
        <s v="VA33PWVCUP004" u="1"/>
        <s v="VA33PWVCUP005" u="1"/>
        <s v="VA33PWVCUP006" u="1"/>
        <s v="VA33PWVFTP300" u="1"/>
        <s v="dc04plporc001a" u="1"/>
        <s v="dc04plporc001b" u="1"/>
        <s v="va10plvsoa332" u="1"/>
        <s v="VAATHMR895" u="1"/>
        <s v="VA33PLVTEM300" u="1"/>
        <s v="VA33PLVTEM301" u="1"/>
        <s v="VA33PLVTEM302" u="1"/>
        <s v="va10plvatc304" u="1"/>
        <s v="va10plvihs492" u="1"/>
        <s v="va10plvihs493" u="1"/>
        <s v="VA10PWVJRE300" u="1"/>
        <s v="VA10PWVSQL576" u="1"/>
        <s v="va10plvihs407" u="1"/>
        <s v="va10plvihs408" u="1"/>
        <s v="va10plvpeg314" u="1"/>
        <s v="va10plvpeg315" u="1"/>
        <s v="va10plvpeg316" u="1"/>
        <s v="va10plvpeg317" u="1"/>
        <s v="VA10PWVISS1169" u="1"/>
        <s v="VA10PWVISS1170" u="1"/>
        <s v="VA10PWVISS1171" u="1"/>
        <s v="VA10PWVISS1179" u="1"/>
        <s v="VA10PWVISS1180" u="1"/>
        <s v="VA10PWVISS1181" u="1"/>
        <s v="VA10PWVISS1182" u="1"/>
        <s v="VA10PWVISS936" u="1"/>
        <s v="VA10PWVISS937" u="1"/>
        <s v="VA10PWVISS938" u="1"/>
        <s v="va10plvema300" u="1"/>
        <s v="va10plvema301" u="1"/>
        <s v="VA10PWVEMA311" u="1"/>
        <s v="VA10PWVEMA312" u="1"/>
        <s v="VA10PWVEMA313" u="1"/>
        <s v="VA10PWVEMA314" u="1"/>
        <s v="VA10PWVEMA315" u="1"/>
        <s v="VA10PWVEMA316" u="1"/>
        <s v="VA10PWVEMA317" u="1"/>
        <s v="VA10PWVEMA318" u="1"/>
        <s v="VA10PWVSQL595" u="1"/>
        <s v="VA33VPWFC035B" u="1"/>
        <s v="VA10PWVEXZ302" u="1"/>
        <s v="VA10PWVEXZ303" u="1"/>
        <s v="VA10PWVISS1068" u="1"/>
        <s v="va10plviif306" u="1"/>
        <s v="VA10PWVPOC315" u="1"/>
        <s v="VA10PWVPOC316" u="1"/>
        <s v="VA10PWVSAW328" u="1"/>
        <s v="VA33PWVIIF300" u="1"/>
        <s v="VA33PWVIIF302" u="1"/>
        <s v="VA33PWVIIF303" u="1"/>
        <s v="VA33PWVIIF304" u="1"/>
        <s v="VA10PWVSQL641" u="1"/>
        <s v="VA10PWVSHA305" u="1"/>
        <s v="VA10PWVSHA308" u="1"/>
        <s v="VA10PWVSHA309" u="1"/>
        <s v="VA10PWVSHA310" u="1"/>
        <s v="VA10PWVSHA311" u="1"/>
        <s v="VA10PLVKOL001" u="1"/>
        <s v="VA10PLVKOL002" u="1"/>
        <s v="VA10PLVKOL003" u="1"/>
        <s v="VA10PLVKOL004" u="1"/>
        <s v="VA10PUVWMH001" u="1"/>
        <s v="VA10PUVWMH002" u="1"/>
        <s v="VA10PUVWMH003" u="1"/>
        <s v="VA10PUVWMH004" u="1"/>
        <s v="VA10PWVPRA300" u="1"/>
        <s v="VA10PWVISS1104" u="1"/>
        <s v="va10plvatc300" u="1"/>
        <s v="va10plvatc301" u="1"/>
        <s v="va10plvatc302" u="1"/>
        <s v="va10plvatc303" u="1"/>
        <s v="VA10PLVPEG339" u="1"/>
        <s v="va10plvpeg375" u="1"/>
        <s v="va10plvpeg376" u="1"/>
        <s v="va10plvpeg377" u="1"/>
        <s v="va10plvpeg403" u="1"/>
        <s v="va10plvpeg404" u="1"/>
        <s v="va10plvpeg405" u="1"/>
        <s v="va10plvpeg406" u="1"/>
        <s v="va10plvpeg407" u="1"/>
        <s v="va10plvpeg408" u="1"/>
        <s v="VA10PLVPEG505" u="1"/>
        <s v="VA10PLVPEG506" u="1"/>
        <s v="VA10PLVPEG507" u="1"/>
        <s v="VA10PLVPEG508" u="1"/>
        <s v="VA10PLVPEG509" u="1"/>
        <s v="VA10PLVPEG510" u="1"/>
        <s v="VA10PLVPEG511" u="1"/>
        <s v="VA10PLVPEG512" u="1"/>
        <s v="mom9plvsmd300" u="1"/>
        <s v="mom9plvsmd301" u="1"/>
        <s v="mom9plvsmd302" u="1"/>
        <s v="mom9plvsmd303" u="1"/>
        <s v="mom9plvsmd309" u="1"/>
        <s v="mom9plvsmd310" u="1"/>
        <s v="mom9plvsmd311" u="1"/>
        <s v="mom9plvsmd312" u="1"/>
        <s v="va10plvezz378" u="1"/>
        <s v="va10plvezz379" u="1"/>
        <s v="va10plvezz380" u="1"/>
        <s v="va10plvezz381" u="1"/>
        <s v="VA10PLVRDM300" u="1"/>
        <s v="VA10PLVRDM301" u="1"/>
        <s v="va10plvsoa328" u="1"/>
        <s v="va33plpsoa001" u="1"/>
        <s v="va33plpsoa002" u="1"/>
        <s v="vaathmr399" u="1"/>
        <s v="vaathmr405" u="1"/>
        <s v="va10plvsoa329" u="1"/>
        <s v="VA10PWVAPP357" u="1"/>
        <s v="VA10PLVVDS300" u="1"/>
        <s v="VA10PLVVDS301" u="1"/>
        <s v="VA10PLVVDS302" u="1"/>
        <s v="VA10PLVVDS303" u="1"/>
        <s v="VA10PLVZKP300" u="1"/>
        <s v="VA10PLVZKP301" u="1"/>
        <s v="VA10PLVZKP302" u="1"/>
        <s v="va10puvwbs018" u="1"/>
        <s v="va10puvwbs007" u="1"/>
        <s v="va10p10248" u="1"/>
        <s v="va10p10249" u="1"/>
        <s v="va10p10250" u="1"/>
        <s v="va10puvwbs033a" u="1"/>
        <s v="va10puvwbs033b" u="1"/>
        <s v="VA10PWVISS1109" u="1"/>
        <s v="va10p10127" u="1"/>
        <s v="va10puvcbi300" u="1"/>
        <s v="va10puvcbi301" u="1"/>
        <s v="VA10P51586" u="1"/>
        <s v="va10plvihs501" u="1"/>
        <s v="va10plvihs502" u="1"/>
        <s v="VA10PLVMDB362" u="1"/>
        <s v="VA10PLVMDB363" u="1"/>
        <s v="VA10PLVMDB364" u="1"/>
        <s v="va10plvmdb425" u="1"/>
        <s v="va10plvmdb426" u="1"/>
        <s v="va10plvmdb427" u="1"/>
        <s v="va10plvwbs604" u="1"/>
        <s v="va10plvwbs605" u="1"/>
        <s v="va10puvwbs019" u="1"/>
        <s v="va10puvwbs321" u="1"/>
        <s v="va10puvwbs322" u="1"/>
        <s v="va10puvwbs323" u="1"/>
        <s v="VA10PUVWBS123" u="1"/>
        <s v="VA10PUVWBS124" u="1"/>
        <s v="va10puvwbs009" u="1"/>
        <s v="va10puvwbs010" u="1"/>
        <s v="va10puvwbs011" u="1"/>
        <s v="va10puvwbs012" u="1"/>
        <s v="va10puvwbs020" u="1"/>
        <s v="va10puvwbs021" u="1"/>
        <s v="va10puvwbs022" u="1"/>
        <s v="va10p10129" u="1"/>
        <s v="va10p10130" u="1"/>
        <s v="va10puvwbs016" u="1"/>
        <s v="va10puvwbs017" u="1"/>
        <s v="va10puvwbs026" u="1"/>
        <s v="va10puvwbs027" u="1"/>
        <s v="va10puvorc004" u="1"/>
        <s v="va10puvorc005" u="1"/>
        <s v="va10p10235" u="1"/>
        <s v="va10p10236" u="1"/>
        <s v="va10p10237" u="1"/>
        <s v="va10p10238" u="1"/>
        <s v="va10puvwbs037" u="1"/>
        <s v="va10p10128" u="1"/>
        <s v="va10p10231" u="1"/>
        <s v="va10p10232" u="1"/>
        <s v="va10p10233" u="1"/>
        <s v="va10p10234" u="1"/>
        <s v="VA33PUVWBS335" u="1"/>
        <s v="VA33PUVWBS336" u="1"/>
        <s v="VA33PUVWBS337" u="1"/>
        <s v="VA33PUVWBS338" u="1"/>
        <s v="vaathmr575" u="1"/>
        <s v="VA10PLVJRE393" u="1"/>
        <s v="VA10PWVSAW314" u="1"/>
        <s v="VA10PWVSAW315" u="1"/>
        <s v="VA10PWVSAW316" u="1"/>
        <s v="vaathmr1051" u="1"/>
        <s v="vaathmr1052" u="1"/>
        <s v="VAATHMR1057" u="1"/>
        <s v="VAATHMR1058" u="1"/>
        <s v="va10plvjre319" u="1"/>
        <s v="va10plvjre323" u="1"/>
        <s v="va10plvjre324" u="1"/>
        <s v="va10plvjre325" u="1"/>
        <s v="va10plvorc309" u="1"/>
        <s v="va10plvorc320" u="1"/>
        <s v="va10plvjre367" u="1"/>
        <s v="va10plvjre368" u="1"/>
        <s v="VA10PWVSIS313" u="1"/>
        <s v="va10plvbas305" u="1"/>
        <s v="VA10PLVEEN302" u="1"/>
        <s v="va10plvmdb334" u="1"/>
        <s v="va10plvmdb335" u="1"/>
        <s v="va10plvmdb336" u="1"/>
        <s v="VA10P10043" u="1"/>
        <s v="VA10P10044" u="1"/>
        <s v="VA10P10045" u="1"/>
        <s v="va10plvezz406" u="1"/>
        <s v="va10plvezz407" u="1"/>
        <s v="va33tuvmqm001" u="1"/>
        <s v="va33tuvmqm002" u="1"/>
        <s v="va33tuvmqm004" u="1"/>
        <s v="VA10PUVWBS029" u="1"/>
        <s v="VA10PUVWBS028" u="1"/>
        <s v="va10puvwbs030" u="1"/>
        <s v="vaathmr1050" u="1"/>
        <s v="vaathmr1056" u="1"/>
        <s v="vaathmr229" u="1"/>
        <s v="VA10PWVESB300" u="1"/>
        <s v="VA10PWVESB301" u="1"/>
        <s v="VA10PWVISS1284" u="1"/>
        <s v="VA10PWVISS1285" u="1"/>
        <s v="VA10VPWFC011A" u="1"/>
        <s v="VA33VPWFC011B" u="1"/>
        <s v="VA10PLVIHS572" u="1"/>
        <s v="VA10PLVIHS573" u="1"/>
        <s v="VA10PUVWBS319" u="1"/>
        <s v="VA10PUVWBS320" u="1"/>
        <s v="va10p10221" u="1"/>
        <s v="va10p10222" u="1"/>
        <s v="va10plvjre351" u="1"/>
        <s v="va10plvjre352" u="1"/>
        <s v="va10plvjre353" u="1"/>
        <s v="va10plvjre354" u="1"/>
        <s v="va10plvjre355" u="1"/>
        <s v="VA10PLVTRR300" u="1"/>
        <s v="va10plvtrr301" u="1"/>
        <s v="VA10PLVEZZ408" u="1"/>
        <s v="va10plvihs571" u="1"/>
        <s v="va10plvwbs673" u="1"/>
        <s v="VA10PLVWBS708" u="1"/>
        <s v="VA10PWVISS001" u="1"/>
        <s v="VA10PWVISS002" u="1"/>
        <s v="VA10PWVSQL596" u="1"/>
        <s v="VA10PWVCTX1432" u="1"/>
        <s v="VA10PWVCTX1433" u="1"/>
        <s v="VA10PWVCTX1434" u="1"/>
        <s v="VA10PWVCTX1435" u="1"/>
        <s v="VA10PLVOWC302" u="1"/>
        <s v="VA10PLVOWC307" u="1"/>
        <s v="VA10PLVOWC308" u="1"/>
        <s v="VA10PLVOWC309" u="1"/>
        <s v="VA10PLVOWC310" u="1"/>
        <s v="VA10PLVOWC311" u="1"/>
        <s v="VA10PLVOWC312" u="1"/>
        <s v="VA10PLVOWC313" u="1"/>
        <s v="va10plvowc314" u="1"/>
        <s v="va10plvowc315" u="1"/>
        <s v="va10plvowc316" u="1"/>
        <s v="va10plvowc317" u="1"/>
        <s v="va10plvowc318" u="1"/>
        <s v="va10plvowc319" u="1"/>
        <s v="va10plvowc320" u="1"/>
        <s v="va10plvecs300" u="1"/>
        <s v="va10plvecs301" u="1"/>
        <s v="va10plvecs302" u="1"/>
        <s v="va10plvihs388" u="1"/>
        <s v="va10plvihs389" u="1"/>
        <s v="VA10PWVEPI300" u="1"/>
        <s v="VA10PWVEPI301" u="1"/>
        <s v="VA10PWVEPI302" u="1"/>
        <s v="VA10PWVEPI303" u="1"/>
        <s v="VA10PWVEPI304" u="1"/>
        <s v="VA10PWVEPI305" u="1"/>
        <s v="VA10PWVEPI306" u="1"/>
        <s v="VA10PWVEPI307" u="1"/>
        <s v="VA10PWVEPI308" u="1"/>
        <s v="VA10PWVEPI309" u="1"/>
        <s v="VA10PWVEPI310" u="1"/>
        <s v="VA10PWVEPI311" u="1"/>
        <s v="VA10PWVEPI312" u="1"/>
        <s v="VA10PWVEPI313" u="1"/>
        <s v="VA10PWVEPI314" u="1"/>
        <s v="VA10PWVEPI315" u="1"/>
        <s v="VA10PWVEPI316" u="1"/>
        <s v="VA10PWVEPI317" u="1"/>
        <s v="VA10PWVEPI319" u="1"/>
        <s v="VA10PWVEPI320" u="1"/>
        <s v="VA10PWVEPI321" u="1"/>
        <s v="VA10PWVEPI322" u="1"/>
        <s v="VA10PWVEPI324" u="1"/>
        <s v="VA10PWVEPI325" u="1"/>
        <s v="VA10PWVEPI326" u="1"/>
        <s v="VA10PWVEPI327" u="1"/>
        <s v="VA10PWVEPI328" u="1"/>
        <s v="VA10PWVEPI329" u="1"/>
        <s v="VA10PWVEPI330" u="1"/>
        <s v="VA10PWVEPI331" u="1"/>
        <s v="VA10PWVEPI332" u="1"/>
        <s v="VA10PWVEPI333" u="1"/>
        <s v="VA10PWVISS912" u="1"/>
        <s v="VA10VPWFC013A" u="1"/>
        <s v="VA10VPWFC014A" u="1"/>
        <s v="va10plpkaf400" u="1"/>
        <s v="va10plpkaf401" u="1"/>
        <s v="va10plpkaf402" u="1"/>
        <s v="va10plpkaf403" u="1"/>
        <s v="va10plpkaf404" u="1"/>
        <s v="va10plvkaf300" u="1"/>
        <s v="va10plvkaf301" u="1"/>
        <s v="va10plvkaf302" u="1"/>
        <s v="va10plvkaf303" u="1"/>
        <s v="va10plvkaf304" u="1"/>
        <s v="va10plvkaf305" u="1"/>
        <s v="va10plvkaf306" u="1"/>
        <s v="va10plvkaf307" u="1"/>
        <s v="va10plvkaf308" u="1"/>
        <s v="va10plvkaf309" u="1"/>
        <s v="va10plvkaf310" u="1"/>
        <s v="va10plvkaf311" u="1"/>
        <s v="va10plvetm301" u="1"/>
        <s v="va10plvetm302" u="1"/>
        <s v="va10plvetm303" u="1"/>
        <s v="va10plvwbs415" u="1"/>
        <s v="va10plvwbs416" u="1"/>
        <s v="VA10PLVEXC003" u="1"/>
        <s v="VA10PLVEXC004" u="1"/>
        <s v="va10plvexc300" u="1"/>
        <s v="va10plvexc301" u="1"/>
        <s v="VA10PLVEXC304" u="1"/>
        <s v="VA10PLVEXC305" u="1"/>
        <s v="VA10PLVIHS374" u="1"/>
        <s v="va10plvihs375" u="1"/>
        <s v="va10plvwbs483" u="1"/>
        <s v="va10plvwbs484" u="1"/>
        <s v="VA10PWVSQL515" u="1"/>
        <s v="va10plvwbs578" u="1"/>
        <s v="va10plvkaf312" u="1"/>
        <s v="va10plvkaf313" u="1"/>
        <s v="VA10PWVISS1283" u="1"/>
        <s v="VA10PWVSQL608" u="1"/>
        <s v="va10plvsec327" u="1"/>
        <s v="va10plvsec328" u="1"/>
        <s v="va10plvapp309" u="1"/>
        <s v="CA47PWPSQL306A" u="1"/>
        <s v="CA47PWPSQL306B" u="1"/>
        <s v="CA47PWVSQL334" u="1"/>
        <s v="CA47PWVSQL335" u="1"/>
        <s v="CA47PWVSQL331" u="1"/>
        <s v="CA47PWVISS348" u="1"/>
        <s v="CA47PPWFC013A" u="1"/>
        <s v="CA47PPWFC013B" u="1"/>
        <s v="CA47PPWFC001A" u="1"/>
        <s v="CA47PPWFC001B" u="1"/>
        <s v="CA47PWVCGN002" u="1"/>
        <s v="ca47pwvcup001" u="1"/>
        <s v="CA47PWVCUP002" u="1"/>
        <s v="CA47PWVCUP003" u="1"/>
        <s v="CA47PWVCUP006" u="1"/>
        <s v="CA47PWVCUP007" u="1"/>
        <s v="CA47PWVCUP300" u="1"/>
        <s v="CA47PWVCUP303" u="1"/>
        <s v="CA47PWVCUP304" u="1"/>
        <s v="CA47PWVCUP305" u="1"/>
        <s v="CA47PWVCUP306" u="1"/>
        <s v="CA47PWVCUP307" u="1"/>
        <s v="CA47PWVHCC302" u="1"/>
        <s v="CA47PWVSQL010" u="1"/>
        <s v="CA47PWVSQL339" u="1"/>
        <s v="CA47PWVSQL340" u="1"/>
        <s v="CA47PLVEDH001" u="1"/>
        <s v="CA47PLVEDH003" u="1"/>
        <s v="CA47PLVEDH004" u="1"/>
        <s v="CA47PLVIHS002" u="1"/>
        <s v="CA47PLVIHS003" u="1"/>
        <s v="CA47PLVIHS004" u="1"/>
        <s v="CA47PPWFC004A" u="1"/>
        <s v="CA47PPWFC004B" u="1"/>
        <s v="CA47PPWFC005A" u="1"/>
        <s v="CA47PPWFC005B" u="1"/>
        <s v="CA47PWPSQL012A" u="1"/>
        <s v="CA47PWPSQL012B" u="1"/>
        <s v="ca47pwvedh300" u="1"/>
        <s v="ca47pwvedh301" u="1"/>
        <s v="CA47PPWFC016A" u="1"/>
        <s v="CA47PPWFC016B" u="1"/>
        <s v="CA47PPWFC008A" u="1"/>
        <s v="CA47PPWFC008B" u="1"/>
        <s v="CA47PPWFC010A" u="1"/>
        <s v="CA47PPWFC010B" u="1"/>
        <s v="CA47PWVCGN003" u="1"/>
        <s v="CA47PWVCGN004" u="1"/>
        <s v="CA47PWVCGN005" u="1"/>
        <s v="CA47PWVECM301" u="1"/>
        <s v="CA47PWVECM302" u="1"/>
        <s v="CA47PWVECM303" u="1"/>
        <s v="CA47PWVECM304" u="1"/>
        <s v="CA47PWVWBS001" u="1"/>
        <s v="CA47PWVWBS002" u="1"/>
        <s v="CA47PWVWBS003" u="1"/>
        <s v="CA47PWVWBS004" u="1"/>
        <s v="CA47PWPSQL301A" u="1"/>
        <s v="CA47PVWFC019A" u="1"/>
        <s v="CA47PVWFC019B" u="1"/>
        <s v="ca47pwvcup016" u="1"/>
        <s v="ca47pwvcup017" u="1"/>
        <s v="CA47PWVCUP010" u="1"/>
        <s v="CA47PWVCUP011" u="1"/>
        <s v="CA47PWVCTX321" u="1"/>
        <s v="CA47PWVCTX322" u="1"/>
        <s v="CA47PWVCTX323" u="1"/>
        <s v="CA47PWVCTX368" u="1"/>
        <s v="CA47PWVCTX369" u="1"/>
        <s v="CA47PWVCTX370" u="1"/>
        <s v="CA47PWPSQL305A" u="1"/>
        <s v="CA47PWPSQL305B" u="1"/>
        <s v="CA47PWPSQL019A" u="1"/>
        <s v="CA47PWVCGN300" u="1"/>
        <s v="CA47PWVCGN301" u="1"/>
        <s v="CA47PWVISS030" u="1"/>
        <s v="CA47PWVISS031" u="1"/>
        <s v="CA47PVWFC018A" u="1"/>
        <s v="CA47PVWFC018B" u="1"/>
        <s v="CA47PWVISS357" u="1"/>
        <s v="CA47PWVISS358" u="1"/>
        <s v="CA47PLVEDW301" u="1"/>
        <s v="ca47plvifm300" u="1"/>
        <s v="ca47plvifm301" u="1"/>
        <s v="CA47PWPBAS400" u="1"/>
        <s v="CA47PWPSQL017" u="1"/>
        <s v="CA47PWPSQL019B" u="1"/>
        <s v="CA47PWPSQL301B" u="1"/>
        <s v="CA47PWPSQL303A" u="1"/>
        <s v="CA47PWPSQL303B" u="1"/>
        <s v="CA47PWPSQL304A" u="1"/>
        <s v="CA47PWPSQL304B" u="1"/>
        <s v="ca47pwvsql304" u="1"/>
        <s v="CA47PWVSQL326" u="1"/>
        <s v="CA47PVWFC020A" u="1"/>
        <s v="CA47PWVAPP302" u="1"/>
        <s v="CA47PWVCCF301" u="1"/>
        <s v="CA47PWVCCF309" u="1"/>
        <s v="CA47PWVCCF310" u="1"/>
        <s v="CA47PWVCCF311" u="1"/>
        <s v="CA47PWVCCF312" u="1"/>
        <s v="CA47PWVCCF313" u="1"/>
        <s v="CA47PWVCCF314" u="1"/>
        <s v="CA47PWVCCF315" u="1"/>
        <s v="CA47PWVISS343" u="1"/>
        <s v="CA47PWVISS345" u="1"/>
        <s v="CA47PWVSQL317" u="1"/>
        <s v="CA47PWVSQL318" u="1"/>
        <s v="CA47PWVSQL329" u="1"/>
        <s v="CA47PWVWBS300" u="1"/>
        <s v="CA47PWVWBS301" u="1"/>
        <s v="CA47PWVWBS309" u="1"/>
        <s v="CA47PWVISS333" u="1"/>
        <s v="CA47PWVISS334" u="1"/>
        <s v="CA47PWVSQL316" u="1"/>
        <s v="CA47PWVAPP314" u="1"/>
        <s v="CA47PWVAPP325" u="1"/>
        <s v="CA47PWVAPP326" u="1"/>
        <s v="CA47PWVAPP327" u="1"/>
        <s v="CA47PWVAPP328" u="1"/>
        <s v="CA47PWVAPP329" u="1"/>
        <s v="CA47PWVAPP330" u="1"/>
        <s v="CA47PWVAPP331" u="1"/>
        <s v="CA47PWVAPP332" u="1"/>
        <s v="CA47PWVAPP333" u="1"/>
        <s v="CA47PWVAPP334" u="1"/>
        <s v="CA47PWVISS344" u="1"/>
        <s v="CA47PWVISS372" u="1"/>
        <s v="CA47PWVISS373" u="1"/>
        <s v="CA47PWVISS374" u="1"/>
        <s v="CA47PWVSQL308" u="1"/>
        <s v="CA47PWVSQL319" u="1"/>
        <s v="CA47PWVSQL321" u="1"/>
        <s v="CA47PWVWBS302" u="1"/>
        <s v="CA47PWVWBS303" u="1"/>
        <s v="CA47PWVGSF001" u="1"/>
        <s v="CA47PWVGSF002" u="1"/>
        <s v="CA47PWVGSF003" u="1"/>
        <s v="CA47PWVGSF004" u="1"/>
        <s v="CA47PWVGSS300" u="1"/>
        <s v="CA47PWVGSS301" u="1"/>
        <s v="CA47PWVGSS302" u="1"/>
        <s v="CA47PWVGSS303" u="1"/>
        <s v="FTCLTV01" u="1"/>
        <s v="CA47PLVICE300" u="1"/>
        <s v="CA47PLVICE301" u="1"/>
        <s v="CA47PVWFC008A" u="1"/>
        <s v="CA47PVWFC008B" u="1"/>
        <s v="CA47PWVISS359" u="1"/>
        <s v="CA47PWVISS381" u="1"/>
        <s v="CA47PWVISS382" u="1"/>
        <s v="CA47PWVSQL300" u="1"/>
        <s v="CA47PWVSQL336" u="1"/>
        <s v="CA47PWVCTX302" u="1"/>
        <s v="CA47PWVCTX303" u="1"/>
        <s v="ca47pwviss332" u="1"/>
        <s v="CA47PWVISS385" u="1"/>
        <s v="CA47PWVISS386" u="1"/>
        <s v="CA47PWPSQL300A" u="1"/>
        <s v="CA47PWPSQL300B" u="1"/>
        <s v="CA47PWPSQL400" u="1"/>
        <s v="CA47PWVNGA300" u="1"/>
        <s v="CA47PWVNGA301" u="1"/>
        <s v="CA47PWVNGA302" u="1"/>
        <s v="CA47PWVNGA303" u="1"/>
        <s v="CA47PWVNGA305" u="1"/>
        <s v="CA47PWVNGA306" u="1"/>
        <s v="CA47PWVNGE300" u="1"/>
        <s v="CA47PWVNGE301" u="1"/>
        <s v="CA47PWVNGE302" u="1"/>
        <s v="CA47PWVNGE303" u="1"/>
        <s v="CA47PWVNGE304" u="1"/>
        <s v="CA47PWVNGE305" u="1"/>
        <s v="CA47PWVNGE306" u="1"/>
        <s v="CA47PWVNGE307" u="1"/>
        <s v="CA47PWVNGE308" u="1"/>
        <s v="CA47PWPSQL014A" u="1"/>
        <s v="CA47PWPSQL014B" u="1"/>
        <s v="CA47PWPSQL015" u="1"/>
        <s v="CA47PWVNGW300" u="1"/>
        <s v="CA47PWVNGW301" u="1"/>
        <s v="CA47PWVNGW302" u="1"/>
        <s v="CA47PWVNGW303" u="1"/>
        <s v="CA47PWVNGW304" u="1"/>
        <s v="CA47PWVNGW305" u="1"/>
        <s v="CA47PWVNGW306" u="1"/>
        <s v="CA47PWVNGW308" u="1"/>
        <s v="CA47PWVNGW309" u="1"/>
        <s v="CA47PWVNGW310" u="1"/>
        <s v="CA47PWVSQL017" u="1"/>
        <s v="CA47PWVSQL320" u="1"/>
        <s v="CA47PWVCGN001" u="1"/>
        <s v="CA47PWVCUP018" u="1"/>
        <s v="CA47PWVCUP019" u="1"/>
        <s v="CA47PWVCUP020" u="1"/>
        <s v="CA47PWVCUP021" u="1"/>
        <s v="CA47PWVISS389" u="1"/>
        <s v="CA47PWVISS390" u="1"/>
        <s v="CA47PWVISS395" u="1"/>
        <s v="CA47PWVSQL347" u="1"/>
        <s v="CA47PWVWBS304" u="1"/>
        <s v="CA47PWVWBS305" u="1"/>
        <s v="CA47PWVSQL325" u="1"/>
        <s v="DBTDLV51" u="1"/>
        <s v="TDLMSTV51" u="1"/>
        <s v="TDLWFEV51" u="1"/>
        <s v="CA47PWVCTX016" u="1"/>
        <s v="CA47PWVPRN300" u="1"/>
        <s v="CA47PWVPRN301" u="1"/>
        <s v="CA47PWVCSS001" u="1"/>
        <s v="CA47PWVCSS002" u="1"/>
        <s v="CA47PWVCSS300" u="1"/>
        <s v="CA47PWVCSS301" u="1"/>
        <s v="CA47PWVCSS302" u="1"/>
        <s v="CA47PWVCSS303" u="1"/>
        <s v="CA47PWVSOA300" u="1"/>
        <s v="CA47PWVSOA301" u="1"/>
        <s v="va10puvfns001a" u="1"/>
        <s v="va10puvfns001b" u="1"/>
        <s v="va10puvfns003" u="1"/>
        <s v="vaathmr463" u="1"/>
        <s v="vaathmr464" u="1"/>
        <s v="vaathmr466" u="1"/>
        <s v="VA10PWVAPP341" u="1"/>
        <s v="VA10PWVAPP342"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FNO302" u="1"/>
        <s v="VA10PWVFNO303" u="1"/>
        <s v="VA10PWVSAW312" u="1"/>
        <s v="VA10PWVSAW313" u="1"/>
        <s v="VA10PWVSAW322" u="1"/>
        <s v="VA10PWVSAW323" u="1"/>
        <s v="VA10PWVSAW324" u="1"/>
        <s v="VA10PWVSAW325" u="1"/>
        <s v="VA10PWVSAW326" u="1"/>
        <s v="VA10PWVSAW327" u="1"/>
        <s v="VA33PWVSAW306" u="1"/>
        <s v="CA47PWVADP300" u="1"/>
        <s v="CA47PPWFC003A" u="1"/>
        <s v="CA47PPWFC003B" u="1"/>
        <s v="CA47PVWFC004A" u="1"/>
        <s v="CA47PVWFC004B" u="1"/>
        <s v="CA47PWVAZZ003" u="1"/>
        <s v="CA47PWVAZZ004" u="1"/>
        <s v="CA47PWVEAA005" u="1"/>
        <s v="CA47PWVEAA006" u="1"/>
        <s v="CA47PWVISS392" u="1"/>
        <s v="CA47PWVISS393" u="1"/>
        <s v="CA47PWVISS341" u="1"/>
        <s v="CA47PWVISS342" u="1"/>
        <s v="ca47plvcso300" u="1"/>
        <s v="ca47plvcso301" u="1"/>
        <s v="ca47plvcso302" u="1"/>
        <s v="ca47plvcso303" u="1"/>
        <s v="ca47plvcso304" u="1"/>
        <s v="CA47PLVCSO305" u="1"/>
        <s v="CA47PWVISS037" u="1"/>
        <s v="CA47PWVISS383" u="1"/>
        <s v="CA47PLVCDO001" u="1"/>
        <s v="CA47PLVCDO002" u="1"/>
        <s v="CA47PLVCDO003" u="1"/>
        <s v="CA47PLVCDO004" u="1"/>
        <s v="CA47PLVCDO005" u="1"/>
        <s v="CA47PLVCDO006" u="1"/>
        <s v="CA47PLVCDO007" u="1"/>
        <s v="CA47PLVCDO008" u="1"/>
        <s v="CA47PLVCDO009" u="1"/>
        <s v="CA47PLVCDO010" u="1"/>
        <s v="CA47PLVCDO011" u="1"/>
        <s v="CA47PLVCDO012" u="1"/>
        <s v="CA47PLVCDO014" u="1"/>
        <s v="CA47PLVCDO015" u="1"/>
        <s v="CA47PLVCDO016" u="1"/>
        <s v="CA47PLVCDO017" u="1"/>
        <s v="CA47PLVCDO018" u="1"/>
        <s v="CA47PLVCDO022" u="1"/>
        <s v="CA47PVWFC001A" u="1"/>
        <s v="CA47PVWFC001B" u="1"/>
        <s v="CA47PWVCDO300" u="1"/>
        <s v="CA47PWVCDO302" u="1"/>
        <s v="CA47PWVCDO303" u="1"/>
        <s v="CA47PWVCDO306" u="1"/>
        <s v="CA47PWVISS038" u="1"/>
        <s v="CA47PPWFC009A" u="1"/>
        <s v="CA47PPWFC009B" u="1"/>
        <s v="CA47PWVWBS005" u="1"/>
        <s v="CA47PWVWBS006" u="1"/>
        <s v="CA47PWVWBS007" u="1"/>
        <s v="CA47PWVWBS008" u="1"/>
        <s v="CA47PWVHCC300" u="1"/>
        <s v="CA47PWVHCC301" u="1"/>
        <s v="CA47PWVISS300" u="1"/>
        <s v="CA47PWVISS301" u="1"/>
        <s v="CA47PWVISS302" u="1"/>
        <s v="CA47PWVCGN006" u="1"/>
        <s v="CA47PWVCGN007" u="1"/>
        <s v="CA47PWVSQL328" u="1"/>
        <s v="CA47TLVIFM300" u="1"/>
        <s v="CA47TLVIFM301" u="1"/>
        <s v="CA47TLVIFM302" u="1"/>
        <s v="CA47TLVIFM303" u="1"/>
        <s v="CA47PWVCTX347" u="1"/>
        <s v="CA47PWVISS354" u="1"/>
        <s v="CA47PWVSQL327" u="1"/>
        <s v="ca47pwvbsm300" u="1"/>
        <s v="CA47PWPSQL026A" u="1"/>
        <s v="CA47PWPSQL026B" u="1"/>
        <s v="CA47PWVISS355" u="1"/>
        <s v="CA47PWVISS356" u="1"/>
        <s v="CA47TWVNGA313" u="1"/>
        <s v="CA47TWVNGA314" u="1"/>
        <s v="CA47TWVNGA317" u="1"/>
        <s v="CA47TWVNGE324" u="1"/>
        <s v="CA47TWVNGE325" u="1"/>
        <s v="CA47TWVNGE326" u="1"/>
        <s v="CA47TWVNGE329" u="1"/>
        <s v="CA47DWVNGW305" u="1"/>
        <s v="CA47DWVNGW306" u="1"/>
        <s v="CA47DWVNGW307" u="1"/>
        <s v="CA47DWVNGW310" u="1"/>
        <s v="CA47PWPSQL013A" u="1"/>
        <s v="CA47PWPSQL013B" u="1"/>
        <s v="ca47pwvbas300" u="1"/>
        <s v="CA47PWVEAA003" u="1"/>
        <s v="CA47PWVEAA004" u="1"/>
        <s v="CA47PWVISS340" u="1"/>
        <s v="CA47PWVISS329" u="1"/>
        <s v="CA47PWVISS330" u="1"/>
        <s v="CA47PWVISS331" u="1"/>
        <s v="CA47PWVQAM300" u="1"/>
        <s v="CA47PWVSQL341" u="1"/>
        <s v="ca47pwviss376" u="1"/>
        <s v="CA47PWVISS387" u="1"/>
        <s v="CA47PWVISS388" u="1"/>
        <s v="CA47PWVSQL323" u="1"/>
        <s v="CA47PWVSQL324" u="1"/>
        <s v="CA47PWVISS347" u="1"/>
        <s v="CA47PWVSQL322" u="1"/>
        <s v="va10plvaia300" u="1"/>
        <s v="va10plvaia301" u="1"/>
        <s v="va10plvaia302" u="1"/>
        <s v="va10plvaia303" u="1"/>
        <s v="va10plvaia304" u="1"/>
        <s v="va10plvaia305" u="1"/>
        <s v="va10plvaia306" u="1"/>
        <s v="va10plvaia307" u="1"/>
        <s v="va10plvaia308" u="1"/>
        <s v="va10plvecs303" u="1"/>
        <s v="va10plvecs304" u="1"/>
        <s v="va10plvezz329" u="1"/>
        <s v="va10plvezz330" u="1"/>
        <s v="va10plvezz331" u="1"/>
        <s v="VA10PLVIHS331" u="1"/>
        <s v="VA10PLVIHS332" u="1"/>
        <s v="VA10PLVIHS333" u="1"/>
        <s v="va10plvihs559" u="1"/>
        <s v="va10plvihs560" u="1"/>
        <s v="va10plvihs561" u="1"/>
        <s v="va10plvihs562" u="1"/>
        <s v="va10plvihs563" u="1"/>
        <s v="va10plvjre326" u="1"/>
        <s v="va10plvjre327" u="1"/>
        <s v="VA10PLVOWC300" u="1"/>
        <s v="VA10PLVOWC301" u="1"/>
        <s v="VA10PLVOWC303" u="1"/>
        <s v="VA10PLVOWC304" u="1"/>
        <s v="VA10PLVOWC305" u="1"/>
        <s v="VA10PLVOWC306" u="1"/>
        <s v="va10plvans301" u="1"/>
        <s v="va10plvans302" u="1"/>
        <s v="va10plvans303" u="1"/>
        <s v="VA10PWVSQL506" u="1"/>
        <s v="va10p40033" u="1"/>
        <s v="va10p40245" u="1"/>
        <s v="va10p40246" u="1"/>
        <s v="VA10PWVXPR300" u="1"/>
        <s v="VA10PPVFNS001" u="1"/>
        <s v="VA10PPVFNS002" u="1"/>
        <s v="VA10PPVFNS003" u="1"/>
        <s v="CA47TWVADP300" u="1"/>
        <s v="CA47TWPSQL400" u="1"/>
        <s v="CA47TWVSQL324" u="1"/>
        <s v="CA47TWVSQL323" u="1"/>
        <s v="CA47TWVSQL325" u="1"/>
        <s v="CA47PVWFC002A" u="1"/>
        <s v="CA47PVWFC002B" u="1"/>
        <s v="CA47PWPSQL006A" u="1"/>
        <s v="CA47PWPSQL006B" u="1"/>
        <s v="CA47PWVCUP301" u="1"/>
        <s v="CA47PWVCUP302" u="1"/>
        <s v="CA47TWVCUP303" u="1"/>
        <s v="CA47TWVCUP304" u="1"/>
        <s v="CA47TWVSQL349" u="1"/>
        <s v="CA47TWVSQL353" u="1"/>
        <s v="CA47PLVCDO019" u="1"/>
        <s v="CA47PLVCDO020" u="1"/>
        <s v="CA47PLVCDO021" u="1"/>
        <s v="CA47PWVCDO003" u="1"/>
        <s v="CA47PPWFC012A" u="1"/>
        <s v="CA47PPWFC012B" u="1"/>
        <s v="CA47DWVSQL336" u="1"/>
        <s v="CA47TWVSQL362" u="1"/>
        <s v="CA47TWVSQL361" u="1"/>
        <s v="CA47PWPSQL300" u="1"/>
        <s v="CA47DWVSQL335" u="1"/>
        <s v="CA47TWVSQL359" u="1"/>
        <s v="CA47TWVSQL318" u="1"/>
        <s v="CA47TWVBAS302" u="1"/>
        <s v="CA47TWVSQL014" u="1"/>
        <s v="CA47TWVSQL304" u="1"/>
        <s v="CA47TWVSQL305" u="1"/>
        <s v="CA47TWVSQL331" u="1"/>
        <s v="CA47TWVSQL332" u="1"/>
        <s v="CA47TWVSQL355" u="1"/>
        <s v="CA47TWVSQL356" u="1"/>
        <s v="CA47TWVSQL357" u="1"/>
        <s v="CA47TWVSQL358" u="1"/>
        <s v="CA47DWVIDR300" u="1"/>
        <s v="CA47DWVIDR301" u="1"/>
        <s v="CA47DWVIDR302" u="1"/>
        <s v="CA47DWVIDR303" u="1"/>
        <s v="CA47DWVIDR304" u="1"/>
        <s v="CA47DWVIDR305" u="1"/>
        <s v="CA47DWVSQL325" u="1"/>
        <s v="CA47DLVIFM300" u="1"/>
        <s v="CA47DLVIFM301" u="1"/>
        <s v="CA47DWVSQL321" u="1"/>
        <s v="CA47PWVISS360" u="1"/>
        <s v="CA47TWVISS305" u="1"/>
        <s v="CA47TWVISS306" u="1"/>
        <s v="CA47TWVISS307" u="1"/>
        <s v="CA47PWVCUP012" u="1"/>
        <s v="CA47PWVCUP013" u="1"/>
        <s v="ca47pwvcup014" u="1"/>
        <s v="ca47pwvcup015" u="1"/>
        <s v="CA47PWVISS391" u="1"/>
        <s v="CA47PWVISS396" u="1"/>
        <s v="CA47DWVISS339" u="1"/>
        <s v="CA47DWVSQL314" u="1"/>
        <s v="CA47TWVSQL360" u="1"/>
        <s v="CA47TWVSQL327" u="1"/>
        <s v="CA47TWVSQL326" u="1"/>
        <s v="CA47TWVSQL312" u="1"/>
        <s v="VA10PUVFPM001" u="1"/>
        <s v="VA10PUVFPM002" u="1"/>
        <s v="VA10PWVPPS300" u="1"/>
        <s v="VAATHMR018" u="1"/>
        <s v="VAATHMR019" u="1"/>
        <s v="VAATHMR740" u="1"/>
        <s v="VAATHMR741" u="1"/>
        <s v="VAATHMR742" u="1"/>
        <s v="VAATHMR743" u="1"/>
        <s v="VAATHMR744" u="1"/>
        <s v="VAATHMR745" u="1"/>
        <s v="VAATHMR746" u="1"/>
        <s v="VA22PLVFCT302" u="1"/>
        <s v="VA22PLVFCT303" u="1"/>
        <s v="va10duvdb2005" u="1"/>
        <s v="VA10DLVPEG305" u="1"/>
        <s v="VA10DLVPEG306" u="1"/>
        <s v="VA10DLVPEG307" u="1"/>
        <s v="VA10DLVPEG308" u="1"/>
        <s v="VA10TLVPEG405" u="1"/>
        <s v="VA10TLVPEG406" u="1"/>
        <s v="VA10TLVPEG414" u="1"/>
        <s v="VA10TLVPEG415" u="1"/>
        <s v="VA10TLVPEG418" u="1"/>
        <s v="VA10TLVPEG419" u="1"/>
        <s v="VA10TLVPEG422" u="1"/>
        <s v="VA10TLVPEG423" u="1"/>
        <s v="va33tlvpeg400" u="1"/>
        <s v="VA33TLVPEG416" u="1"/>
        <s v="VA33TLVPEG417" u="1"/>
        <s v="VA33TLVPEG418" u="1"/>
        <s v="VA33TLVPEG427" u="1"/>
        <s v="VA33TLVPEG428" u="1"/>
        <s v="VA33TLVPEG429" u="1"/>
        <s v="VA10TWVSQL453" u="1"/>
        <s v="VA10TWVSQL454" u="1"/>
        <s v="VA10TWVSQL455" u="1"/>
        <s v="VA10TLVWBS371" u="1"/>
        <s v="VA10TLVWBS372" u="1"/>
        <s v="VA10TLVWBS373" u="1"/>
        <s v="VA10TLVWBS374" u="1"/>
        <s v="va10tlvwbs384" u="1"/>
        <s v="va10tlvwbs385" u="1"/>
        <s v="VA10TLVWBS388" u="1"/>
        <s v="VA10TLVWBS394" u="1"/>
        <s v="VA10TLVWBS401" u="1"/>
        <s v="VA10TLVWBS402" u="1"/>
        <s v="VA10TLVWBS403" u="1"/>
        <s v="VA10TLVWBS405" u="1"/>
        <s v="VA10TLVWBS406" u="1"/>
        <s v="va10tlvwbs407" u="1"/>
        <s v="va10tlvwbs408" u="1"/>
        <s v="va10tlvwbs410" u="1"/>
        <s v="va10tlvwbs411" u="1"/>
        <s v="va10tlvwbs412" u="1"/>
        <s v="va10tlvwbs413" u="1"/>
        <s v="va10tlvwbs414" u="1"/>
        <s v="va10tlvwbs415" u="1"/>
        <s v="va10tlvwbs416" u="1"/>
        <s v="va10tlvwbs417" u="1"/>
        <s v="va10tlvwbs418" u="1"/>
        <s v="va10tlvwbs419" u="1"/>
        <s v="VA33TLVPEG486" u="1"/>
        <s v="va10n10131" u="1"/>
        <s v="va10n10132" u="1"/>
        <s v="va10tuvwbs122" u="1"/>
        <s v="va10tuvwbs123" u="1"/>
        <s v="VA33TWVISS360" u="1"/>
        <s v="va33tlvwbs304" u="1"/>
        <s v="VA10DWVELK300" u="1"/>
        <s v="VA33TWPSQL306A" u="1"/>
        <s v="HCIAPPDEV07" u="1"/>
        <s v="HCIAPPDEV06" u="1"/>
        <s v="va10tlvmdb410" u="1"/>
        <s v="va10tlvnim335" u="1"/>
        <s v="va10tuvwbs312" u="1"/>
        <s v="va10tuvwbs313" u="1"/>
        <s v="VA33DWVISS451" u="1"/>
        <s v="VA10TLVOWC306" u="1"/>
        <s v="VA10TLVOWC307" u="1"/>
        <s v="VA10TLVOWC308" u="1"/>
        <s v="VA10TLVOWC309" u="1"/>
        <s v="va10tlvpeg331" u="1"/>
        <s v="va10tlvpeg332" u="1"/>
        <s v="va10tlvpeg333" u="1"/>
        <s v="va10tlvpeg334" u="1"/>
        <s v="va10tlvpeg335" u="1"/>
        <s v="va10tlvpeg336" u="1"/>
        <s v="va10tlvpeg337" u="1"/>
        <s v="va10tlvpeg356" u="1"/>
        <s v="va10tlvpeg357" u="1"/>
        <s v="va10tlvpeg358" u="1"/>
        <s v="va10tlvpeg359" u="1"/>
        <s v="va10tlvpeg360" u="1"/>
        <s v="va10tlvpeg361" u="1"/>
        <s v="va10tlvpeg362" u="1"/>
        <s v="va10tlvpeg363" u="1"/>
        <s v="va10tlvpeg364" u="1"/>
        <s v="va10tlvpeg365" u="1"/>
        <s v="va10tlvpeg366" u="1"/>
        <s v="va10tlvpeg367" u="1"/>
        <s v="va10tlvpeg368" u="1"/>
        <s v="va10tlvwbs628" u="1"/>
        <s v="va10tlvwbs629" u="1"/>
        <s v="va10tlvwbs630" u="1"/>
        <s v="va10tlvwbs631" u="1"/>
        <s v="va10tlvwbs710" u="1"/>
        <s v="va10tlvwbs713" u="1"/>
        <s v="va10tlvwbs714" u="1"/>
        <s v="va10tlvwbs715" u="1"/>
        <s v="va10tlvwbs716" u="1"/>
        <s v="va10tlvwbs717" u="1"/>
        <s v="va10tlvwbs718" u="1"/>
        <s v="va10tlvwbs719" u="1"/>
        <s v="va10tlvwbs720" u="1"/>
        <s v="va10tlvwbs721" u="1"/>
        <s v="va33tlvatc312" u="1"/>
        <s v="va33tlvatc313" u="1"/>
        <s v="va33tlvatc314" u="1"/>
        <s v="va33tlvatc315" u="1"/>
        <s v="va33tlvatc316" u="1"/>
        <s v="va33tlvatc317" u="1"/>
        <s v="va33tlvbam333" u="1"/>
        <s v="va33tlvihs588" u="1"/>
        <s v="va33tlvihs589" u="1"/>
        <s v="va33tlvihs590" u="1"/>
        <s v="va33tlvpeg390" u="1"/>
        <s v="va33tlvpeg391" u="1"/>
        <s v="va33tlvpeg392" u="1"/>
        <s v="va33tlvpeg393" u="1"/>
        <s v="va33tlvpeg394" u="1"/>
        <s v="va33tlvpeg395" u="1"/>
        <s v="va33tlvpeg408" u="1"/>
        <s v="va33tlvpeg410" u="1"/>
        <s v="va33tlvpeg413" u="1"/>
        <s v="va33tlvpeg414" u="1"/>
        <s v="va33tlvwbs356" u="1"/>
        <s v="va33tlvwbs357" u="1"/>
        <s v="va33tlvwbs358" u="1"/>
        <s v="va33tlvwbs359" u="1"/>
        <s v="va33tlvwbs524" u="1"/>
        <s v="va33tlvwbs538" u="1"/>
        <s v="va33tlvwbs542" u="1"/>
        <s v="va33tlvwbs545" u="1"/>
        <s v="va33tlvwbs568" u="1"/>
        <s v="va33tlvwbs569" u="1"/>
        <s v="va33tlvwbs570" u="1"/>
        <s v="va33tlvwbs571" u="1"/>
        <s v="va33tlvwbs572" u="1"/>
        <s v="va33tlvwbs574" u="1"/>
        <s v="va33tlvwbs575" u="1"/>
        <s v="va33tlvwbs576" u="1"/>
        <s v="va33tlvwbs578" u="1"/>
        <s v="VA10DWVPEG318" u="1"/>
        <s v="VA33DLVPEG374" u="1"/>
        <s v="VA33DLVPEG375" u="1"/>
        <s v="VA33DLVPEG376" u="1"/>
        <s v="VA33DWVPEG362" u="1"/>
        <s v="VA10TLVPEG328" u="1"/>
        <s v="VA10TLVPEG394" u="1"/>
        <s v="VA10TLVPEG395" u="1"/>
        <s v="VA10TLVPEG396" u="1"/>
        <s v="VA10TLVPEG397" u="1"/>
        <s v="VA10TLVPEG398" u="1"/>
        <s v="VA10TLVPEG399" u="1"/>
        <s v="VA10TLVPEG400" u="1"/>
        <s v="VA10TLVPEG401" u="1"/>
        <s v="VA10TLVPEG402" u="1"/>
        <s v="VA10TLVPEG403" u="1"/>
        <s v="VA10TLVPEG404" u="1"/>
        <s v="VA10TLVPEG407" u="1"/>
        <s v="VA10TLVPEG408" u="1"/>
        <s v="VA10TLVPEG409" u="1"/>
        <s v="VA10TLVPEG410" u="1"/>
        <s v="VA10TLVPEG411" u="1"/>
        <s v="VA10TLVPEG412" u="1"/>
        <s v="VA10TLVPEG413" u="1"/>
        <s v="VA10TLVPEG416" u="1"/>
        <s v="VA10TLVPEG417" u="1"/>
        <s v="VA10TLVPEG420" u="1"/>
        <s v="VA10TLVPEG421" u="1"/>
        <s v="VA10TLVPEG424" u="1"/>
        <s v="VA10TLVPEG425" u="1"/>
        <s v="VA10TLVPEG426" u="1"/>
        <s v="VA10TLVPEG427" u="1"/>
        <s v="VA10TLVPEG428" u="1"/>
        <s v="VA10TLVPEG429" u="1"/>
        <s v="VA10TWVPEG335" u="1"/>
        <s v="VA33TWVBAM303" u="1"/>
        <s v="VA33TWVBAM304" u="1"/>
        <s v="VA33TWVBAM326" u="1"/>
        <s v="VA33TWVPEG376" u="1"/>
        <s v="VA33TWVPEG377" u="1"/>
        <s v="VA33TWVPEG418" u="1"/>
        <s v="VA33TWVPEG419" u="1"/>
        <s v="VA33TWVPEG420" u="1"/>
        <s v="VA33TWVPEG421" u="1"/>
        <s v="VA33TWVPEG422" u="1"/>
        <s v="VA33TWVPEG423" u="1"/>
        <s v="VA33TWVSQL355" u="1"/>
        <s v="VA33DWVTES305" u="1"/>
        <s v="VA33TWVTES314" u="1"/>
        <s v="va10tlvezz345" u="1"/>
        <s v="va10tlvezz352" u="1"/>
        <s v="VA10TLVWBS353" u="1"/>
        <s v="VA10TLVWBS354" u="1"/>
        <s v="VA10TLVWBS355" u="1"/>
        <s v="VA10TLVWBS356" u="1"/>
        <s v="VA10TLVWBS358" u="1"/>
        <s v="VA10TLVWBS359" u="1"/>
        <s v="VA10TLVWBS360" u="1"/>
        <s v="VA10TLVWBS361" u="1"/>
        <s v="VA10TLVWBS362" u="1"/>
        <s v="VA10TLVWBS363" u="1"/>
        <s v="VA10TLVWBS364" u="1"/>
        <s v="VA10TLVWBS365" u="1"/>
        <s v="VA10TLVWBS393" u="1"/>
        <s v="va10tlvwbs420" u="1"/>
        <s v="va10tlvwbs421" u="1"/>
        <s v="va10tpvmdb300" u="1"/>
        <s v="va10tpvmdb301" u="1"/>
        <s v="va10tpvmdb302" u="1"/>
        <s v="va10tuvdb2301" u="1"/>
        <s v="va10tuvdb2302" u="1"/>
        <s v="va10tuvdb2303" u="1"/>
        <s v="va33tpvmdb002" u="1"/>
        <s v="va33tpvmdb003" u="1"/>
        <s v="va33tpvmdb004" u="1"/>
        <s v="va33tpvmdb302" u="1"/>
        <s v="va33tpvmdb303" u="1"/>
        <s v="va33tpvmdb304" u="1"/>
        <s v="va33tpvmdb306" u="1"/>
        <s v="va33tpvmdb307" u="1"/>
        <s v="va33tpvmdb308" u="1"/>
        <s v="va33tpvmdb310" u="1"/>
        <s v="va33dlvatc300" u="1"/>
        <s v="va33dlvpeg321" u="1"/>
        <s v="va33dlvpeg322" u="1"/>
        <s v="va33dlvpeg345" u="1"/>
        <s v="va33dlvpeg346" u="1"/>
        <s v="va33dlvpeg347" u="1"/>
        <s v="va33dlvpeg348" u="1"/>
        <s v="va33tlvpeg349" u="1"/>
        <s v="va33tlvpeg350" u="1"/>
        <s v="va33tlvpeg351" u="1"/>
        <s v="va33tlvpeg352" u="1"/>
        <s v="va33tlvpeg355" u="1"/>
        <s v="va33tlvpeg357" u="1"/>
        <s v="va33tlvpeg358" u="1"/>
        <s v="va33tlvpeg369" u="1"/>
        <s v="va33tlvpeg401" u="1"/>
        <s v="va33tlvapp305" u="1"/>
        <s v="va33tlvpeg398" u="1"/>
        <s v="va33tlvpeg402" u="1"/>
        <s v="va33tlvpeg403" u="1"/>
        <s v="VA33TLVPEG495" u="1"/>
        <s v="va33dlpaxy400" u="1"/>
        <s v="va33dlpaxy401" u="1"/>
        <s v="va33dlpaxy402" u="1"/>
        <s v="va33dlpaxy403" u="1"/>
        <s v="va33dlporc406" u="1"/>
        <s v="va33dlporc407" u="1"/>
        <s v="va33dlvaxy304" u="1"/>
        <s v="va33dlvaxy305" u="1"/>
        <s v="VA33DWVAXY301" u="1"/>
        <s v="VA33DWVAXY302" u="1"/>
        <s v="va33dlvatc301" u="1"/>
        <s v="va33dlvpeg320" u="1"/>
        <s v="va33tlvpeg366" u="1"/>
        <s v="VA10DWVISS389" u="1"/>
        <s v="VA10DWVISS406" u="1"/>
        <s v="VA10DWVISS408" u="1"/>
        <s v="VA33DWVISS560" u="1"/>
        <s v="VA33DWVSQL454" u="1"/>
        <s v="VA10TLVCTM302" u="1"/>
        <s v="VA10TLVCTM303" u="1"/>
        <s v="VA10TLVCTM304" u="1"/>
        <s v="VA10TLVCTM305" u="1"/>
        <s v="VA10TLVCTM306" u="1"/>
        <s v="va10tlvctm307" u="1"/>
        <s v="va10tlvctm308" u="1"/>
        <s v="va10tlvctm309" u="1"/>
        <s v="vaathmr637" u="1"/>
        <s v="VA10DUVORC001" u="1"/>
        <s v="va33duvwbs312" u="1"/>
        <s v="VA33DWPSQL006B" u="1"/>
        <s v="VA33DWVESB300" u="1"/>
        <s v="va33tuvwbs346" u="1"/>
        <s v="VA33TWVSOA302" u="1"/>
        <s v="va10tuvwbs141" u="1"/>
        <s v="va33tuvwbs340" u="1"/>
        <s v="va33tuvwbs341" u="1"/>
        <s v="va33tuvwbs342" u="1"/>
        <s v="va33tuvwbs343" u="1"/>
        <s v="va33tuvwbs344" u="1"/>
        <s v="VA33TUVWBS345" u="1"/>
        <s v="va33tuvwbs347" u="1"/>
        <s v="va33tuvwbs348" u="1"/>
        <s v="va33tuvwbs349" u="1"/>
        <s v="va33tuvwbs350" u="1"/>
        <s v="VA33TWVESB300" u="1"/>
        <s v="VA33TWVESB301" u="1"/>
        <s v="VA33TWVESB302" u="1"/>
        <s v="VA33TWVESB303" u="1"/>
        <s v="VA10TLVIHS507" u="1"/>
        <s v="VA10TLVIHS508" u="1"/>
        <s v="VA10TLVWBS730" u="1"/>
        <s v="VA10TLVWBS731" u="1"/>
        <s v="VA10TLVWBS732" u="1"/>
        <s v="va10duvinf006" u="1"/>
        <s v="va10tlvwbs491" u="1"/>
        <s v="va10tuvwbs081" u="1"/>
        <s v="vaathmr803" u="1"/>
        <s v="va10tlvezz370" u="1"/>
        <s v="va33tlvbam340" u="1"/>
        <s v="va33tlvbam342" u="1"/>
        <s v="va33tlvbam343" u="1"/>
        <s v="va33tlvbam344" u="1"/>
        <s v="va33tuvihs016" u="1"/>
        <s v="va33tuvihs017" u="1"/>
        <s v="VA10DWVPPS304" u="1"/>
        <s v="VA10TLVRUC300" u="1"/>
        <s v="VA10TLVRUC301" u="1"/>
        <s v="VA10DWVSMS302" u="1"/>
        <s v="va33duvwbs339" u="1"/>
        <s v="va33duvwbs351" u="1"/>
        <s v="va33duvwbs352" u="1"/>
        <s v="VA33DWVTCM300" u="1"/>
        <s v="VA33DWVTCM301" u="1"/>
        <s v="VA33TWVTCM300" u="1"/>
        <s v="VA33TWVTCM301" u="1"/>
        <s v="VA33TWVTCM302" u="1"/>
        <s v="VA33TWVTES315" u="1"/>
        <s v="va10plvmdb316" u="1"/>
        <s v="va10plvmdb317" u="1"/>
        <s v="va10plvmdb318" u="1"/>
        <s v="va10plvwmg003" u="1"/>
        <s v="va10plvwmg004" u="1"/>
        <s v="va10plvmdb379" u="1"/>
        <s v="va10plvsoa331" u="1"/>
        <s v="va10plvmdb437" u="1"/>
        <s v="va10plvmdb391" u="1"/>
        <s v="va10plvmdb393" u="1"/>
        <s v="va10plvmdb405" u="1"/>
        <s v="va10tuvdb2006a" u="1"/>
        <s v="va10tuvdb2006b" u="1"/>
        <s v="va10plvmdb445" u="1"/>
        <s v="VA33PWVCTX592" u="1"/>
        <s v="va10plvsoa341" u="1"/>
        <s v="va10plvsoa342" u="1"/>
        <s v="va10plvsoa343" u="1"/>
        <s v="VA10P70207" u="1"/>
        <s v="VA10P70208" u="1"/>
        <s v="VA10P70209" u="1"/>
        <s v="VA10PLVCTM303" u="1"/>
        <s v="VA10PLVCTM304" u="1"/>
        <s v="VA10PLVCTM305" u="1"/>
        <s v="VA10PLVCTM306" u="1"/>
        <s v="va10plvctm307" u="1"/>
        <s v="va10plvctm308" u="1"/>
        <s v="va10plvctm309" u="1"/>
        <s v="va10plvctm310" u="1"/>
        <s v="va10plvctm311" u="1"/>
        <s v="va10plvctm312" u="1"/>
        <s v="va10plvctm313" u="1"/>
        <s v="VA10PWVCTM300" u="1"/>
        <s v="VA10PWVCTM302" u="1"/>
        <s v="VA10PWVCTM303" u="1"/>
        <s v="VA10P10001" u="1"/>
        <s v="va10p30011" u="1"/>
        <s v="va10p30012" u="1"/>
        <s v="va10p30013" u="1"/>
        <s v="va10p30014" u="1"/>
        <s v="va10p30332" u="1"/>
        <s v="va10p30340" u="1"/>
        <s v="va10p40247" u="1"/>
        <s v="va10p40248" u="1"/>
        <s v="VA10PWVSQL584" u="1"/>
        <s v="VA10PWVSQL585" u="1"/>
        <s v="VA10PWVSQL586" u="1"/>
        <s v="va10ppvmdb005" u="1"/>
        <s v="VA10PWVEMA300" u="1"/>
        <s v="VA10PWVEMA301" u="1"/>
        <s v="VA10PWVEMA302" u="1"/>
        <s v="VA10PWVEMA303" u="1"/>
        <s v="VA10PWVEMA304" u="1"/>
        <s v="VA10PWVEMA307" u="1"/>
        <s v="VA10PWVEMA308" u="1"/>
        <s v="VA10PWVEMA309" u="1"/>
        <s v="VA33VPWFC030B" u="1"/>
        <s v="VA33PLVAEA300" u="1"/>
        <s v="VA33PLVAEA301" u="1"/>
        <s v="VA33PLVAEA302" u="1"/>
        <s v="VA33PWVHPW307" u="1"/>
        <s v="VA33PWVSEC303" u="1"/>
        <s v="VA33PWVSEC304" u="1"/>
        <s v="VA10PLVIHS587" u="1"/>
        <s v="VA10PLVIHS588" u="1"/>
        <s v="VA10PLVWBS757" u="1"/>
        <s v="VA10PLVWBS758" u="1"/>
        <s v="VA10PLVWBS759" u="1"/>
        <s v="VAATHMR1231" u="1"/>
        <s v="VAATHMR1240" u="1"/>
        <s v="VA10PWVIAM300" u="1"/>
        <s v="VA10PWVIAM301" u="1"/>
        <s v="va10plvmdb444" u="1"/>
        <s v="va10plvmdb446" u="1"/>
        <s v="VA10PWPSAS411" u="1"/>
        <s v="VA10PWPSAS412" u="1"/>
        <s v="VA10PWPSAS413" u="1"/>
        <s v="VA10PWPSAS414" u="1"/>
        <s v="VA10PWPSQL319" u="1"/>
        <s v="VA10PWPSQL326" u="1"/>
        <s v="VA10PWPSQL327" u="1"/>
        <s v="VA10PWVSAS305" u="1"/>
        <s v="VA10PWVSQL566" u="1"/>
        <s v="VA10PWVSQL567" u="1"/>
        <s v="VA10PWVSQL568" u="1"/>
        <s v="VA10PWVSQL569" u="1"/>
        <s v="VA10PLVWMG001" u="1"/>
        <s v="va10plvwmg002" u="1"/>
        <s v="va10plvwmg300" u="1"/>
        <s v="va10plvwmg301" u="1"/>
        <s v="va10plvwmg302" u="1"/>
        <s v="va10plvwmg303" u="1"/>
        <s v="va10plvwmg304" u="1"/>
        <s v="va10plvwmg305" u="1"/>
        <s v="va10plvwmg306" u="1"/>
        <s v="va10plvwmg307" u="1"/>
        <s v="VA10PLVWMG310" u="1"/>
        <s v="VA10PLVWMG311" u="1"/>
        <s v="VA10PLVWMG312" u="1"/>
        <s v="VA10PLVWMG313" u="1"/>
        <s v="VA10PLVWMG314" u="1"/>
        <s v="VA10PLVWMG315" u="1"/>
        <s v="VA10PLVWMG316" u="1"/>
        <s v="VA10PLVWMG317" u="1"/>
        <s v="VA10PLVWMG318" u="1"/>
        <s v="VA10PLVWMG319" u="1"/>
        <s v="VA10PLVWMG320" u="1"/>
        <s v="VA10PLVWMG321" u="1"/>
        <s v="VA10PLVWMG322" u="1"/>
        <s v="VA10PLVWMG323" u="1"/>
        <s v="VA10PLVWMG324" u="1"/>
        <s v="VA10PLVWMG325" u="1"/>
        <s v="VA10PLVWMG326" u="1"/>
        <s v="VA10PWPSMD300" u="1"/>
        <s v="VA10PWPSMD301" u="1"/>
        <s v="VA10PWPSMD302" u="1"/>
        <s v="mom9p10015" u="1"/>
        <s v="MOM9PLVSAW300" u="1"/>
        <s v="MOM9PLVSAW301" u="1"/>
        <s v="MOM9PWVSAW301" u="1"/>
        <s v="VA10P50835" u="1"/>
        <s v="va10plpsoa400" u="1"/>
        <s v="va10plpsoa401" u="1"/>
        <s v="va10plpsoa402" u="1"/>
        <s v="va10plpsoa403" u="1"/>
        <s v="va10plpsoa404" u="1"/>
        <s v="va10plvihs480" u="1"/>
        <s v="va10plvihs481" u="1"/>
        <s v="va10plvihs499" u="1"/>
        <s v="va10plvihs500" u="1"/>
        <s v="va10plvmdb392" u="1"/>
        <s v="va10plvmdb406" u="1"/>
        <s v="va10plvmdb450" u="1"/>
        <s v="va10plvmdb451" u="1"/>
        <s v="VA10PLVSAW300" u="1"/>
        <s v="VA10PLVSAW301" u="1"/>
        <s v="VA10PLVSAW302" u="1"/>
        <s v="VA10PLVSAW303" u="1"/>
        <s v="VA10PLVSAW304" u="1"/>
        <s v="VA10PLVSAW305" u="1"/>
        <s v="VA10PLVSAW306" u="1"/>
        <s v="VA10PLVSAW307" u="1"/>
        <s v="va10plvsoa317" u="1"/>
        <s v="va10puvwbs042" u="1"/>
        <s v="va10puvwbs043" u="1"/>
        <s v="VA10PWVISS1105" u="1"/>
        <s v="VA10PWVSAW300" u="1"/>
        <s v="VA10PWVSAW301" u="1"/>
        <s v="VA10PWVSAW302" u="1"/>
        <s v="VA10PWVSAW303" u="1"/>
        <s v="VA10PWVSOA300" u="1"/>
        <s v="VA10PWVSOA301" u="1"/>
        <s v="VA10PWVSOA302" u="1"/>
        <s v="va33plvmdb304" u="1"/>
        <s v="va33plvmdb305" u="1"/>
        <s v="va33dlporc002" u="1"/>
        <s v="va10dlvmdb316" u="1"/>
        <s v="VA33TWVSQL396" u="1"/>
        <s v="va10n10033" u="1"/>
        <s v="va10tuvdb2001" u="1"/>
        <s v="va10tuvdb2001a" u="1"/>
        <s v="va10tuvdb2001b" u="1"/>
        <s v="va10tuvdb2005" u="1"/>
        <s v="va10tuvdb2020" u="1"/>
        <s v="va10tuvdb2300" u="1"/>
        <s v="va10tuvmqs005" u="1"/>
        <s v="va10tlvmdb344" u="1"/>
        <s v="va10tlvmdb345" u="1"/>
        <s v="va33tlvsoa302" u="1"/>
        <s v="va33tlvmdb398" u="1"/>
        <s v="va10n40508" u="1"/>
        <s v="va10n40509" u="1"/>
        <s v="va10n40510" u="1"/>
        <s v="va10n40700" u="1"/>
        <s v="va10n40701" u="1"/>
        <s v="va10n40704" u="1"/>
        <s v="va10n40712" u="1"/>
        <s v="va10n40713" u="1"/>
        <s v="va10tlvsoa310" u="1"/>
        <s v="va10tlvsoa311" u="1"/>
        <s v="va10tlvsoa323" u="1"/>
        <s v="va10tlvsoa324" u="1"/>
        <s v="va33tlpsoa025" u="1"/>
        <s v="va33tlvapi306" u="1"/>
        <s v="va33tlvapi307" u="1"/>
        <s v="va33tlvapi308" u="1"/>
        <s v="va33tlvapi309" u="1"/>
        <s v="va33tlvapi310" u="1"/>
        <s v="va33tlvapi311" u="1"/>
        <s v="va33tlvapi312" u="1"/>
        <s v="va33tlvapi313" u="1"/>
        <s v="va33tlvapi314" u="1"/>
        <s v="va33tlvapi315" u="1"/>
        <s v="va10n10107" u="1"/>
        <s v="va10n10123a" u="1"/>
        <s v="va10n10123b" u="1"/>
        <s v="va10tlvsoa318" u="1"/>
        <s v="va10tlvsoa319" u="1"/>
        <s v="va10tlvsoa320" u="1"/>
        <s v="va10tlvsoa321" u="1"/>
        <s v="va33tlpsoa010" u="1"/>
        <s v="va33tlpsoa011" u="1"/>
        <s v="va33tlpsoa012" u="1"/>
        <s v="va33tlpsoa013" u="1"/>
        <s v="va33tlpsoa021" u="1"/>
        <s v="va33tlpsoa022" u="1"/>
        <s v="va33tlpsoa023" u="1"/>
        <s v="va33tlpsoa024" u="1"/>
        <s v="va33tlpsoa026" u="1"/>
        <s v="va33tlpsoa300" u="1"/>
        <s v="va33tlpsoa310" u="1"/>
        <s v="va33tlpsoa311" u="1"/>
        <s v="va33tlpsoa312" u="1"/>
        <s v="va33tlpmdb004" u="1"/>
        <s v="va10n10108" u="1"/>
        <s v="va10n10126" u="1"/>
        <s v="va10tuvfct003" u="1"/>
        <s v="va10tuvfct004" u="1"/>
        <s v="va10tuvwbs017" u="1"/>
        <s v="va10tuvwbs018" u="1"/>
        <s v="va10tuvwbs019" u="1"/>
        <s v="va10tuvwbs021" u="1"/>
        <s v="va10tuvwbs023" u="1"/>
        <s v="va10tuvwbs024" u="1"/>
        <s v="va10tuvwbs036" u="1"/>
        <s v="va10tuvwbs037" u="1"/>
        <s v="va10tuvwbs038" u="1"/>
        <s v="va10tuvwbs039" u="1"/>
        <s v="va10tuvwbs041" u="1"/>
        <s v="va10tuvwbs042" u="1"/>
        <s v="va10n10198" u="1"/>
        <s v="va10n10199" u="1"/>
        <s v="va10n40234" u="1"/>
        <s v="va10n40236" u="1"/>
        <s v="va10n40402" u="1"/>
        <s v="va10n40512" u="1"/>
        <s v="va10n40711" u="1"/>
        <s v="va10n40723" u="1"/>
        <s v="va10n40724" u="1"/>
        <s v="va10n40725" u="1"/>
        <s v="va10tlpmdb003" u="1"/>
        <s v="va10tlpmdb004" u="1"/>
        <s v="va10tlpmsp013" u="1"/>
        <s v="va10tlpmsp014" u="1"/>
        <s v="va10tlporc400" u="1"/>
        <s v="va10tlporc401" u="1"/>
        <s v="VA10TLVBAM316" u="1"/>
        <s v="VA10TLVBAM317" u="1"/>
        <s v="VA10TLVIHS312" u="1"/>
        <s v="VA10TLVIHS313" u="1"/>
        <s v="VA10TLVIHS314" u="1"/>
        <s v="VA10TLVIHS315" u="1"/>
        <s v="va10tlvihs444" u="1"/>
        <s v="va10tlvihs445" u="1"/>
        <s v="va10tlvmdb351" u="1"/>
        <s v="va10tlvmdb352" u="1"/>
        <s v="va10tlvmdb353" u="1"/>
        <s v="va10tlvmdb357" u="1"/>
        <s v="va10tlvmdb358" u="1"/>
        <s v="va10tlvmdb359" u="1"/>
        <s v="va10tlvmdb376" u="1"/>
        <s v="va10tlvmdb389" u="1"/>
        <s v="va10tlvmdb417" u="1"/>
        <s v="va10tlvsoa312" u="1"/>
        <s v="va10tlvsoa313" u="1"/>
        <s v="va10tlvsoa314" u="1"/>
        <s v="va10tlvsoa315" u="1"/>
        <s v="va10tlvsoa316" u="1"/>
        <s v="va10tlvsoa317" u="1"/>
        <s v="va10tlvsoa326" u="1"/>
        <s v="va10tlvsoa327" u="1"/>
        <s v="va10tlvsoa328" u="1"/>
        <s v="va10tlvsoa329" u="1"/>
        <s v="va10tlvsoa330" u="1"/>
        <s v="va10tlvsoa331" u="1"/>
        <s v="va10tlvsoa332" u="1"/>
        <s v="va10tlvsoa333" u="1"/>
        <s v="va10tlvwbs467" u="1"/>
        <s v="va10tlvwbs468" u="1"/>
        <s v="va10tlvwbs469" u="1"/>
        <s v="va10tlvwbs470" u="1"/>
        <s v="va10tlvwbs471" u="1"/>
        <s v="va10tlvwbs472" u="1"/>
        <s v="va10tlvwbs473" u="1"/>
        <s v="va10tlvwbs474" u="1"/>
        <s v="va10tlvwbs475" u="1"/>
        <s v="va10tlvwbs476" u="1"/>
        <s v="va10tlvwbs611" u="1"/>
        <s v="va10tlvwbs612" u="1"/>
        <s v="va10tlvwbs613" u="1"/>
        <s v="va10tlvwbs614" u="1"/>
        <s v="va10tlvwbs615" u="1"/>
        <s v="va10tlvwbs616" u="1"/>
        <s v="va10tlvwbs617" u="1"/>
        <s v="va10tlvwbs618" u="1"/>
        <s v="va10tlvwbs619" u="1"/>
        <s v="va10tlvwbs620" u="1"/>
        <s v="va10tlvwbs621" u="1"/>
        <s v="va10tlvwbs622" u="1"/>
        <s v="va10tlvwbs623" u="1"/>
        <s v="va10tlvwbs624" u="1"/>
        <s v="va10tuvdb2007a" u="1"/>
        <s v="va10tuvdb2008a" u="1"/>
        <s v="va10tuvdb2009" u="1"/>
        <s v="va10tuvmqs001" u="1"/>
        <s v="va10tuvmqs002" u="1"/>
        <s v="va10tuvwam004" u="1"/>
        <s v="va10tuvwam005" u="1"/>
        <s v="va33tlpmdb005" u="1"/>
        <s v="va33tlpmdb006" u="1"/>
        <s v="va33tlpsoa004" u="1"/>
        <s v="va33tlpsoa008" u="1"/>
        <s v="va33tlpsoa302" u="1"/>
        <s v="va33tlpsoa303" u="1"/>
        <s v="va33tlpsoa304" u="1"/>
        <s v="va33tlpsoa307" u="1"/>
        <s v="va33tlpsoa308" u="1"/>
        <s v="va33tlpsoa309" u="1"/>
        <s v="va33tlpsoa313" u="1"/>
        <s v="va33tlpsoa314" u="1"/>
        <s v="va33tlvapi326" u="1"/>
        <s v="va33tlvbam001" u="1"/>
        <s v="va33tlvbam002" u="1"/>
        <s v="va33tlvbam003" u="1"/>
        <s v="va33tlvbam004" u="1"/>
        <s v="va33tlvbam005" u="1"/>
        <s v="va33tlvbam006" u="1"/>
        <s v="va33tlvbam007" u="1"/>
        <s v="va33tlvbam008" u="1"/>
        <s v="va33tlvbam009" u="1"/>
        <s v="va33tlvbam010" u="1"/>
        <s v="va33tlvbam011" u="1"/>
        <s v="va33tlvbam012" u="1"/>
        <s v="va33tlvmdb368" u="1"/>
        <s v="va33tlvmdb369" u="1"/>
        <s v="va33tlvmdb376" u="1"/>
        <s v="va33tlvmdb381" u="1"/>
        <s v="va33tlvmdb396" u="1"/>
        <s v="va33tlvmdb397" u="1"/>
        <s v="va33tlvmdb421" u="1"/>
        <s v="va33tlvmdb422" u="1"/>
        <s v="va33tlvmdb423" u="1"/>
        <s v="va33tlvmdb424" u="1"/>
        <s v="va33tlvsoa001" u="1"/>
        <s v="va33tlvsoa002" u="1"/>
        <s v="va33tlvsoa003" u="1"/>
        <s v="va33tlvsoa004" u="1"/>
        <s v="va33tlvsoa005" u="1"/>
        <s v="va33tlvsoa006" u="1"/>
        <s v="va33tlvsoa007" u="1"/>
        <s v="va33tlvsoa010" u="1"/>
        <s v="va33tlvsoa011" u="1"/>
        <s v="va33tlvsoa012" u="1"/>
        <s v="va33tlvsoa300" u="1"/>
        <s v="va33tlvsoa301" u="1"/>
        <s v="va33tlvsoa303" u="1"/>
        <s v="va33tlvsoa304" u="1"/>
        <s v="va33tlvsoa305" u="1"/>
        <s v="va33tlvsoa306" u="1"/>
        <s v="va33tlvsoa309" u="1"/>
        <s v="va33tlvsoa310" u="1"/>
        <s v="va33tlvsoa312" u="1"/>
        <s v="va33tlvsoa313" u="1"/>
        <s v="va33tlvsoa314" u="1"/>
        <s v="va33tlvsoa315" u="1"/>
        <s v="va33tlvsoa316" u="1"/>
        <s v="va33tlvsoa317" u="1"/>
        <s v="va33tlvsoa326" u="1"/>
        <s v="va33tlvsoa327" u="1"/>
        <s v="va33tlvsoa328" u="1"/>
        <s v="VA33TWVSOA300" u="1"/>
        <s v="VA33TWVSOA303" u="1"/>
        <s v="VA33TWVSQL518" u="1"/>
        <s v="vaathmr1104" u="1"/>
        <s v="vaathmr1106" u="1"/>
        <s v="vaathmr1120" u="1"/>
        <s v="vaathmr1122" u="1"/>
        <s v="vaathmr1313" u="1"/>
        <s v="vaathmr1314" u="1"/>
        <s v="vaathmr218" u="1"/>
        <s v="vaathmr663" u="1"/>
        <s v="va10tuvdb2003" u="1"/>
        <s v="va10duvwmh001" u="1"/>
        <s v="va10duvwmh002" u="1"/>
        <s v="va10duvwmh003" u="1"/>
        <s v="va10duvwmh004" u="1"/>
        <s v="va10duvwmh005" u="1"/>
        <s v="va10duvwmh006" u="1"/>
        <s v="vaathmr892" u="1"/>
        <s v="vaathmr893" u="1"/>
        <s v="va10tuvwmh001" u="1"/>
        <s v="va10tuvwmh002" u="1"/>
        <s v="va10tuvwmh003" u="1"/>
        <s v="va10tuvwmh004" u="1"/>
        <s v="vaathmr894" u="1"/>
        <s v="va10dlvbpm001" u="1"/>
        <s v="va33dlvapm001" u="1"/>
        <s v="va33dlvapm002" u="1"/>
        <s v="va33dlvapm300" u="1"/>
        <s v="va33dlvapm301" u="1"/>
        <s v="va33dlvapm302" u="1"/>
        <s v="va33dlvapm303" u="1"/>
        <s v="va33dlvapm304" u="1"/>
        <s v="va33dlvapm305" u="1"/>
        <s v="va33dlvapm307" u="1"/>
        <s v="va10tuvwbs174" u="1"/>
        <s v="VA10TUVEDI007" u="1"/>
        <s v="VAATHMR064" u="1"/>
        <s v="VAATHMR204" u="1"/>
        <s v="VA10TUVEDI006" u="1"/>
        <s v="va10tuvedi007a" u="1"/>
        <s v="va10tuvedi007b" u="1"/>
        <s v="VA10TUVEDI008" u="1"/>
        <s v="vaathmr268" u="1"/>
        <s v="VAATHMR674" u="1"/>
        <s v="vaathmr227" u="1"/>
        <s v="vaathmr228" u="1"/>
        <s v="va10tlvmdb407" u="1"/>
        <s v="va10tlvmdb408" u="1"/>
        <s v="va10tlvmdb409" u="1"/>
        <s v="va10tlvmdb433" u="1"/>
        <s v="va10tlvmdb434" u="1"/>
        <s v="va10tlvmdb435" u="1"/>
        <s v="va10tlvnim328" u="1"/>
        <s v="va10tlvnim329" u="1"/>
        <s v="va10tlvnim330" u="1"/>
        <s v="va10tlvnim331" u="1"/>
        <s v="va10tlvnim332" u="1"/>
        <s v="va10tlvnim333" u="1"/>
        <s v="va10tlvnim336" u="1"/>
        <s v="va10tlvnim337" u="1"/>
        <s v="va10tlvnim338" u="1"/>
        <s v="va33tlvbam306" u="1"/>
        <s v="va33tlvbam307" u="1"/>
        <s v="va33tlvbam308" u="1"/>
        <s v="va33tlvmdb345" u="1"/>
        <s v="va33tlvmdb347" u="1"/>
        <s v="va33tlvmdb349" u="1"/>
        <s v="va33tlvnim315" u="1"/>
        <s v="va33tlvnim325" u="1"/>
        <s v="va33tlvbam323" u="1"/>
        <s v="va10dlvorc309" u="1"/>
        <s v="va10dlvpeg303" u="1"/>
        <s v="va10dlvwbs354" u="1"/>
        <s v="va10dlvwbs355" u="1"/>
        <s v="va10dlvwbs358" u="1"/>
        <s v="va10dlvwbs359" u="1"/>
        <s v="va33dlvbam310" u="1"/>
        <s v="va33dlvbam314" u="1"/>
        <s v="va33dlvbam315"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lvwbs313" u="1"/>
        <s v="va33dlvwbs314" u="1"/>
        <s v="va33dlvwbs317" u="1"/>
        <s v="va33dlvwbs382" u="1"/>
        <s v="va33dlvwbs383" u="1"/>
        <s v="va33dlvwbs385" u="1"/>
        <s v="va33dlvwbs386" u="1"/>
        <s v="va33dlvwbs388" u="1"/>
        <s v="va33dlvwbs389" u="1"/>
        <s v="va33dlvwbs390" u="1"/>
        <s v="va33dlvwbs391" u="1"/>
        <s v="va33dlvwbs398" u="1"/>
        <s v="va33dlvwbs399" u="1"/>
        <s v="va33dlvwbs400" u="1"/>
        <s v="va33dlvwbs401" u="1"/>
        <s v="va33dlvwbs402" u="1"/>
        <s v="va33dlvwbs406" u="1"/>
        <s v="va33dlvwbs407" u="1"/>
        <s v="va33dlvwbs412" u="1"/>
        <s v="va33dlvwbs413" u="1"/>
        <s v="va33dlvwbs414" u="1"/>
        <s v="VA33DWVBAM314" u="1"/>
        <s v="VA33DWVBAM315" u="1"/>
        <s v="VA33DWVOGG300" u="1"/>
        <s v="va10dupvio009" u="1"/>
        <s v="va10dupvio010" u="1"/>
        <s v="va10dupvio011" u="1"/>
        <s v="va10dupvio012" u="1"/>
        <s v="VA10P50838" u="1"/>
        <s v="va10puvwbs107" u="1"/>
        <s v="VA10PWVISS558" u="1"/>
        <s v="VA10PWVPCT300" u="1"/>
        <s v="VA10PWVVDA304" u="1"/>
        <s v="VA10PWVVDA305" u="1"/>
        <s v="VA10PWVVDA306" u="1"/>
        <s v="VA10PWVVDA307" u="1"/>
        <s v="VA10PWVVDA308" u="1"/>
        <s v="VA10PWVVDA309" u="1"/>
        <s v="VA10PWVVDA311" u="1"/>
        <s v="VA10PWVVDA312" u="1"/>
        <s v="VA10PWVVDA313" u="1"/>
        <s v="va10puvihs027" u="1"/>
        <s v="va10puvihs028" u="1"/>
        <s v="va10puvihs029" u="1"/>
        <s v="va10puvihs030" u="1"/>
        <s v="VA10PWVSQL353" u="1"/>
        <s v="va10plvmdb429" u="1"/>
        <s v="va10plvmdb430" u="1"/>
        <s v="va33plvmdb310" u="1"/>
        <s v="va33plvmdb311" u="1"/>
        <s v="VAATHMR756" u="1"/>
        <s v="VA10PWVMSB300" u="1"/>
        <s v="VA10PWVMSB301" u="1"/>
        <s v="VA10PWVSQL459" u="1"/>
        <s v="va10plpmdb001" u="1"/>
        <s v="va10plvihs380" u="1"/>
        <s v="va10plvihs381" u="1"/>
        <s v="va10plvihs382" u="1"/>
        <s v="va10plvihs497" u="1"/>
        <s v="va10plvihs498" u="1"/>
        <s v="va10puvwbs300" u="1"/>
        <s v="va10puvwbs301" u="1"/>
        <s v="VA10PUVWBS310" u="1"/>
        <s v="VA10PUVWBS311" u="1"/>
        <s v="VA10PWVHRS303" u="1"/>
        <s v="VA10PWVSIS306" u="1"/>
        <s v="VA10PWVSQL467" u="1"/>
        <s v="VA10PWVSQL469" u="1"/>
        <s v="VA10PWVSQL470" u="1"/>
        <s v="VA10PWVSQL472" u="1"/>
        <s v="VA33PLVIHS314" u="1"/>
        <s v="VA10P10036" u="1"/>
        <s v="va10plvezz387" u="1"/>
        <s v="va10plvezz388" u="1"/>
        <s v="vaathmr1320" u="1"/>
        <s v="vaathmr1322" u="1"/>
        <s v="va10plvans300" u="1"/>
        <s v="VA10PLPAIA001" u="1"/>
        <s v="va10plviif300" u="1"/>
        <s v="VA10PLVAPP079" u="1"/>
        <s v="VA10PLVAPP080" u="1"/>
        <s v="VA10PWVSQL408" u="1"/>
        <s v="VA10PWVISS553" u="1"/>
        <s v="VA10PWVSQL413" u="1"/>
        <s v="VA10PWVSQL504" u="1"/>
        <s v="vaathmr701" u="1"/>
        <s v="va10p10064" u="1"/>
        <s v="VA10PWVSQL473" u="1"/>
        <s v="vaathmr731" u="1"/>
        <s v="VA10PWVSQL511" u="1"/>
        <s v="VA10PWVSQL386" u="1"/>
        <s v="vaathmr383" u="1"/>
        <s v="va10puvdb2024" u="1"/>
        <s v="VA33PWVNAS302" u="1"/>
        <s v="va10plvctk300" u="1"/>
        <s v="VAATHMR732" u="1"/>
        <s v="VA10PWVPEG310" u="1"/>
        <s v="VA10PWVPEG311" u="1"/>
        <s v="VA10PWVPEG312" u="1"/>
        <s v="VA10PWVPEG313" u="1"/>
        <s v="VA10PWVSQL355" u="1"/>
        <s v="va10plvexc001" u="1"/>
        <s v="va10plvexc002" u="1"/>
        <s v="va10plvexc302" u="1"/>
        <s v="va10plvexc303" u="1"/>
        <s v="va10plvjre350" u="1"/>
        <s v="va10plvjre356" u="1"/>
        <s v="va10plvjre357" u="1"/>
        <s v="va10plvjre358" u="1"/>
        <s v="va10plvjre359" u="1"/>
        <s v="va10plvjre362" u="1"/>
        <s v="va10plvjre363" u="1"/>
        <s v="va10plvjre364" u="1"/>
        <s v="VA33PWVCGN306" u="1"/>
        <s v="VA10PWPTAB302" u="1"/>
        <s v="VA10PWPTAB303" u="1"/>
        <s v="VA10PWPTAB304" u="1"/>
        <s v="VA10PWPTAB400" u="1"/>
        <s v="VA10PWPTAB401" u="1"/>
        <s v="VA10PWPTAB403" u="1"/>
        <s v="VA10PWPTAB404" u="1"/>
        <s v="VA10PWPTAB405" u="1"/>
        <s v="VA10PWPTAB406" u="1"/>
        <s v="VA10PWPTAB407" u="1"/>
        <s v="VA10PWPTAB408" u="1"/>
        <s v="VA10PWPTAB409" u="1"/>
        <s v="VA10PWPTAB410" u="1"/>
        <s v="VA10PWPTAB411" u="1"/>
        <s v="VA10PWVPRN301" u="1"/>
        <s v="VA10PWVPRN303" u="1"/>
        <s v="VA10PWVPRN304" u="1"/>
        <s v="VA10PWVPRN305" u="1"/>
        <s v="VA10PWVPRN306" u="1"/>
        <s v="VA10PWVPRN307" u="1"/>
        <s v="VA10PWVPRN308" u="1"/>
        <s v="VA10PWVPRN309" u="1"/>
        <s v="VA10PWVPRN310" u="1"/>
        <s v="VA10PWVPRN311" u="1"/>
        <s v="VA10PWVPRN312" u="1"/>
        <s v="VA10PWVPRN313" u="1"/>
        <s v="VA10PWVPRN314" u="1"/>
        <s v="VA10PWVISS458" u="1"/>
        <s v="VAATHMR500" u="1"/>
        <s v="VA10PWVSQL373" u="1"/>
        <s v="MOM92PWVUDS002" u="1"/>
        <s v="VA10PWVEAA353" u="1"/>
        <s v="VA10PWVEAA354" u="1"/>
        <s v="hlinks80" u="1"/>
        <s v="MOM9PWVCTX325" u="1"/>
        <s v="MOM9PWVCTX326" u="1"/>
        <s v="MOM92PWVPNC056" u="1"/>
        <s v="MOM92PWVSQL046" u="1"/>
        <s v="MOM9PWVCTX328" u="1"/>
        <s v="M600ANA001" u="1"/>
        <s v="MOM92PWVBAS002" u="1"/>
        <s v="MOM92PWVFLE001" u="1"/>
        <s v="mom9pwvbas300" u="1"/>
        <s v="MOM9PWVNFS300" u="1"/>
        <s v="MOM92PWVSQL001" u="1"/>
        <s v="MOM92PWVSQL011" u="1"/>
        <s v="MOM9PWVECG300" u="1"/>
        <s v="MOM92PWVIIS002" u="1"/>
        <s v="MOM9PWVEAA343" u="1"/>
        <s v="MOM9PWVISS427" u="1"/>
        <s v="MOM92PWVSQL035" u="1"/>
        <s v="mom9plvezz308" u="1"/>
        <s v="mom9plvezz309" u="1"/>
        <s v="MOM9PLVWBS338" u="1"/>
        <s v="MOM9PLVWBS339" u="1"/>
        <s v="MOM92PWVSQL122" u="1"/>
        <s v="VA33DWVSQL417" u="1"/>
        <s v="CA47TWVISS346" u="1"/>
        <s v="va33tlvjre388" u="1"/>
        <s v="VA10PWVSQL561" u="1"/>
        <s v="VA33PLPSPL403" u="1"/>
        <s v="CA47TWVISS354" u="1"/>
        <s v="va10n40188" u="1"/>
        <s v="CA47TWVISS362" u="1"/>
        <s v="VA10TWVPEG368" u="1"/>
        <s v="VA33DLVAPS326" u="1"/>
        <s v="CA47PWVCTX378" u="1"/>
        <s v="VA10PWVISS840" u="1"/>
        <s v="CA47TWVISS370" u="1"/>
        <s v="va10plvwbs625" u="1"/>
        <s v="va10tlvwbs532" u="1"/>
        <s v="va10tlvmdb329" u="1"/>
        <s v="va10plvapi322" u="1"/>
        <s v="VA10TLVAPI321" u="1"/>
        <s v="va10tlvwbs588" u="1"/>
        <s v="va10tlvwbs540" u="1"/>
        <s v="va10tlvmdb429" u="1"/>
        <s v="va33tlvbam327" u="1"/>
        <s v="VA33TWVSQL519" u="1"/>
        <s v="va10plpgrp401" u="1"/>
        <s v="VA10PWVTDL303" u="1"/>
        <s v="va10plvwbs597" u="1"/>
        <s v="va10tlvwbs596" u="1"/>
        <s v="va10plvmdb346" u="1"/>
        <s v="va33tlvbam335" u="1"/>
        <s v="VA33TWVSQL527" u="1"/>
        <s v="VA10PWVCTX1286" u="1"/>
        <s v="va10tlvwbs696" u="1"/>
        <s v="va10plvmdb538" u="1"/>
        <s v="va33tlvihs502" u="1"/>
        <s v="VA33TWPPEG303" u="1"/>
        <s v="VA33TWVISS614" u="1"/>
        <s v="va10n40243" u="1"/>
        <s v="VA33TWVCEV304" u="1"/>
        <s v="va33tlvihs466" u="1"/>
        <s v="va33tlvnim335" u="1"/>
        <s v="VA10PWVISS1204" u="1"/>
        <s v="va33tlvbam351" u="1"/>
        <s v="va33tlvihs510" u="1"/>
        <s v="va10n40507" u="1"/>
        <s v="CA47PWVEAA008" u="1"/>
        <s v="VA33TWVSQL451" u="1"/>
        <s v="VA33DWVISS398" u="1"/>
        <s v="VA10PWVISS025" u="1"/>
        <s v="BDPR2R5W13PR" u="1"/>
        <s v="VA33DWPSQL310B" u="1"/>
        <s v="va10plpsoa003" u="1"/>
        <s v="va10plpspl477" u="1"/>
        <s v="va10plvezz302" u="1"/>
        <s v="VA10PLVSEC332" u="1"/>
        <s v="va10tuvwam001" u="1"/>
        <s v="VA10TWVISS508" u="1"/>
        <s v="va10n40506" u="1"/>
        <s v="va10plvezz310" u="1"/>
        <s v="VA10PWVISS333" u="1"/>
        <s v="VA10PWVISS609" u="1"/>
        <s v="VA10PWVISS341" u="1"/>
        <s v="VA10PWVISS617" u="1"/>
        <s v="VA10PWVISS709" u="1"/>
        <s v="VA10TWVISS524" u="1"/>
        <s v="VA33DWPSRS401" u="1"/>
        <s v="va10tlvihs468" u="1"/>
        <s v="VA10PWVCTX1285" u="1"/>
        <s v="VA10PWVISS625" u="1"/>
        <s v="va33tlvmdb344" u="1"/>
        <s v="VA10PWVISS1215" u="1"/>
        <s v="va10puvwbs091" u="1"/>
        <s v="CA47TWVISS339" u="1"/>
        <s v="VA10PLVWBS318" u="1"/>
        <s v="va10tlvihs476" u="1"/>
        <s v="va33tlvjre333" u="1"/>
        <s v="VA10PWVISS909" u="1"/>
        <s v="VA33DWVRMB300" u="1"/>
        <s v="VA10PWVISS1203" u="1"/>
        <s v="CA47TWVISS347" u="1"/>
        <s v="va10tlvihs484" u="1"/>
        <s v="VA33PLPSPL404" u="1"/>
        <s v="CA47TWVISS355" u="1"/>
        <s v="va10tlvihs492" u="1"/>
        <s v="va33plvezz001" u="1"/>
        <s v="CA47PWVCTX095" u="1"/>
        <s v="VA10TWVPEG369" u="1"/>
        <s v="VA33DLVAPS327" u="1"/>
        <s v="VA33DWVEAA311" u="1"/>
        <s v="CA47PWVCTX379" u="1"/>
        <s v="VA10PWVISS841" u="1"/>
        <s v="VA33DWPSQL310A" u="1"/>
        <s v="VA10TLVAPI322" u="1"/>
        <s v="VA33TWVISS407" u="1"/>
        <s v="va10tlvwbs589" u="1"/>
        <s v="VA33DUVRMB300" u="1"/>
        <s v="va10tlvwbs541" u="1"/>
        <s v="va10tlvwbs633" u="1"/>
        <s v="va10plpgrp402" u="1"/>
        <s v="va10plvwbs598" u="1"/>
        <s v="va10tlvwbs597" u="1"/>
        <s v="va10tlvwbs641" u="1"/>
        <s v="va10plvmdb347" u="1"/>
        <s v="va10plvmdb439" u="1"/>
        <s v="va10p40289" u="1"/>
        <s v="VA33TWVSQL528" u="1"/>
        <s v="va10tlvwbs697" u="1"/>
        <s v="VA10PWVISS1042" u="1"/>
        <s v="va10plvmdb539" u="1"/>
        <s v="VA33TWPPEG304" u="1"/>
        <s v="VA33TWVISS615" u="1"/>
        <s v="VA10PWVCTX1284" u="1"/>
        <s v="VA33TWVCEV305" u="1"/>
        <s v="va33tlvihs467" u="1"/>
        <s v="va33tlvnim336" u="1"/>
        <s v="VA10PWVISS1214" u="1"/>
        <s v="va10n40435" u="1"/>
        <s v="CA47PWVEAA009" u="1"/>
        <s v="VA33DWVISS399" u="1"/>
        <s v="VA33TWVISS715" u="1"/>
        <s v="VA10PWVISS1202" u="1"/>
        <s v="VA33DLVAWS316" u="1"/>
        <s v="VA33DWPSQL303B" u="1"/>
        <s v="va33tlvihs575" u="1"/>
        <s v="va10p40288" u="1"/>
        <s v="va10plpsoa004" u="1"/>
        <s v="va33tlvihs583" u="1"/>
        <s v="va10plpspl478" u="1"/>
        <s v="VA10PWVISS1089" u="1"/>
        <s v="VA33DWVVLM300" u="1"/>
        <s v="va10plvezz303" u="1"/>
        <s v="VA10PWVSQL339" u="1"/>
        <s v="va10tuvwam002" u="1"/>
        <s v="VA10TWVISS509" u="1"/>
        <s v="va10plvspl330" u="1"/>
        <s v="VA10TWVSQL446" u="1"/>
        <s v="VA10PWVISS618" u="1"/>
        <s v="VA10TWVISS525" u="1"/>
        <s v="va10tlvihs469" u="1"/>
        <s v="va33tlvjre326" u="1"/>
        <s v="VA10PWVAPP303" u="1"/>
        <s v="VA10PWVISS626" u="1"/>
        <s v="VA10PWVISS1041" u="1"/>
        <s v="va10puvwbs092" u="1"/>
        <s v="va10tlvihs477" u="1"/>
        <s v="va33tlvjre334" u="1"/>
        <s v="VA10PWVISS1213" u="1"/>
        <s v="CA47TWVISS348" u="1"/>
        <s v="CA47PWVCTX088" u="1"/>
        <s v="VA10PWVISS1201" u="1"/>
        <s v="VA33DWVFSA334" u="1"/>
        <s v="VA33PLPSPL405" u="1"/>
        <s v="CA47TWVISS356" u="1"/>
        <s v="va10tlvihs493" u="1"/>
        <s v="va33plvezz002" u="1"/>
        <s v="va33tlvjre350" u="1"/>
        <s v="VA10PWVISS650" u="1"/>
        <s v="VA33DWPSQL303A" u="1"/>
        <s v="va10p40298" u="1"/>
        <s v="VA10PWVISS1088" u="1"/>
        <s v="VA33DUVRMB301" u="1"/>
        <s v="CA47TWVISS380" u="1"/>
        <s v="va10tlvwbs542" u="1"/>
        <s v="va10tlvwbs634" u="1"/>
        <s v="va33tuvwbs010" u="1"/>
        <s v="va10plpgrp403" u="1"/>
        <s v="va10plvwbs599" u="1"/>
        <s v="va10tlvwbs598" u="1"/>
        <s v="va10tlvwbs550" u="1"/>
        <s v="va10plvmdb348" u="1"/>
        <s v="va10n40500" u="1"/>
        <s v="VA33TWVCLM300" u="1"/>
        <s v="va10p40297" u="1"/>
        <s v="va10tlvwbs698" u="1"/>
        <s v="va33dlvwbl319" u="1"/>
        <s v="va33tlvnim329" u="1"/>
        <s v="va33tlvihs320" u="1"/>
        <s v="va10plvmdb400" u="1"/>
        <s v="VA10PWVBAM333" u="1"/>
        <s v="va10n40191" u="1"/>
        <s v="va33tlvihs468" u="1"/>
        <s v="va33tlvnim337" u="1"/>
        <s v="va33tuvwbs310" u="1"/>
        <s v="VA33TWVSMS301" u="1"/>
        <s v="VA10PWVISS1212" u="1"/>
        <s v="VA33DLVAWS317" u="1"/>
        <s v="VA10PWVISS1200" u="1"/>
        <s v="BDPR2R4KF5" u="1"/>
        <s v="va10plpspl479" u="1"/>
        <s v="VA10PWVVAM313" u="1"/>
        <s v="va10plvezz304" u="1"/>
        <s v="va10plpsoa013" u="1"/>
        <s v="VA10PWVISS1087" u="1"/>
        <s v="VAATHMR005" u="1"/>
        <s v="VA10PWVISS619" u="1"/>
        <s v="VA10TWVISS526" u="1"/>
        <s v="va33tlvjre327" u="1"/>
        <s v="VA10PWVISS627" u="1"/>
        <s v="VA10PWVSAW319" u="1"/>
        <s v="va33tlvmdb346" u="1"/>
        <s v="va10puvwbs093" u="1"/>
        <s v="va33tlvitx300" u="1"/>
        <s v="va10plvezz384" u="1"/>
        <s v="va33tlvjre335" u="1"/>
        <s v="VA10PWVISS635" u="1"/>
        <s v="CA47TWVISS349" u="1"/>
        <s v="va10plvezz392" u="1"/>
        <s v="va10plvngx304" u="1"/>
        <s v="va33tlvmqs360" u="1"/>
        <s v="VA10PWVCTX1281" u="1"/>
        <s v="BDPR2R9KF4" u="1"/>
        <s v="VA10PWVISS1211" u="1"/>
        <s v="VA33PLPSPL406" u="1"/>
        <s v="CA47TWVISS357" u="1"/>
        <s v="va10plvram300" u="1"/>
        <s v="va33tlvjre351" u="1"/>
        <s v="VAATHMR004" u="1"/>
        <s v="va10plvsoa313" u="1"/>
        <s v="va10plvapi317" u="1"/>
        <s v="va10p40294" u="1"/>
        <s v="CA47TWVISS373" u="1"/>
        <s v="VA10TLVAPI324" u="1"/>
        <s v="VA33DUVRMB302" u="1"/>
        <s v="CA47TWVISS381" u="1"/>
        <s v="va10tlvwbs543" u="1"/>
        <s v="va10tlvwbs635" u="1"/>
        <s v="VA10PWVISS1086" u="1"/>
        <s v="BDPR2R8KF3" u="1"/>
        <s v="va10tlvwbs599" u="1"/>
        <s v="va10tlvwbs551" u="1"/>
        <s v="va33dlvpin300" u="1"/>
        <s v="va33tlvbam338" u="1"/>
        <s v="va10tlvwbs699" u="1"/>
        <s v="va33tlvihs321" u="1"/>
        <s v="va10plvmdb401" u="1"/>
        <s v="va10dlvjre301" u="1"/>
        <s v="VA33TLVIHS469" u="1"/>
        <s v="VA33TWVISS717" u="1"/>
        <s v="BDPR2R7KF2" u="1"/>
        <s v="va10plvlha300" u="1"/>
        <s v="VA33TWPSQL301B" u="1"/>
        <s v="VA10PWVISS1210" u="1"/>
        <s v="va10plvjre370" u="1"/>
        <s v="VA10TWPSQL400" u="1"/>
        <s v="VA10PWVVAM314" u="1"/>
        <s v="va10plvezz305" u="1"/>
        <s v="va10plpsoa014" u="1"/>
        <s v="BDPR2R6KF1" u="1"/>
        <s v="VA10PLVEZZ321" u="1"/>
        <s v="VA10TWVISS527" u="1"/>
        <s v="VA33TWVPEG430" u="1"/>
        <s v="VA10PWVISS1165" u="1"/>
        <s v="va33tlvjre328" u="1"/>
        <s v="VA10PWVCXT300" u="1"/>
        <s v="VA10PWVISS628" u="1"/>
        <s v="va10puvwbs094" u="1"/>
        <s v="va33tlvitx301" u="1"/>
        <s v="va33tlvjre336" u="1"/>
        <s v="VA10PWVISS636" u="1"/>
        <s v="va10plvezz393" u="1"/>
        <s v="va10plvngx305" u="1"/>
        <s v="va33tlvmqs361" u="1"/>
        <s v="VA10PLVSOA306" u="1"/>
        <s v="VA10PWVISS828" u="1"/>
        <s v="CA47TWVISS358" u="1"/>
        <s v="va10plvram301" u="1"/>
        <s v="va33tlvjre352" u="1"/>
        <s v="VA33TWPSQL301A" u="1"/>
        <s v="va10plvapi318" u="1"/>
        <s v="CA47TWVISS374" u="1"/>
        <s v="VA33TWVBSS301" u="1"/>
        <s v="VA10TLVAPI325" u="1"/>
        <s v="VA33DUVRMB303" u="1"/>
        <s v="CA47TWVISS382" u="1"/>
        <s v="va10tlvwbs544" u="1"/>
        <s v="va10tlvwbs636" u="1"/>
        <s v="VA33DUVRMB311" u="1"/>
        <s v="CA47TWVISS390" u="1"/>
        <s v="va10dlvwbs372" u="1"/>
        <s v="va10tlvwbs552" u="1"/>
        <s v="VA10PWVBAM327" u="1"/>
        <s v="va10tlvwbs560" u="1"/>
        <s v="VA10PWVISS1164" u="1"/>
        <s v="BDPR2R9OGG1V" u="1"/>
        <s v="VA10PLVMDB310" u="1"/>
        <s v="va10plvmdb402" u="1"/>
        <s v="va10plvmdb510" u="1"/>
        <s v="VA10PWVCTX1290" u="1"/>
        <s v="va10plvlha301" u="1"/>
        <s v="VA33TWPSQL302B" u="1"/>
        <s v="va33tlvihs486" u="1"/>
        <s v="va10plvjre371" u="1"/>
        <s v="va10plpsoa015" u="1"/>
        <s v="VA10PWVISS329" u="1"/>
        <s v="VA10PWVISS1199" u="1"/>
        <s v="VA33TLPMDB400" u="1"/>
        <s v="VA10PLVEZZ322" u="1"/>
        <s v="VA33TWVPEG431" u="1"/>
        <s v="vaathmr033" u="1"/>
        <s v="va10tuvwbs314" u="1"/>
        <s v="va10tlvihs424" u="1"/>
        <s v="VAATHMR021" u="1"/>
        <s v="va33tlvjre329" u="1"/>
        <s v="VA10PWVCXT301" u="1"/>
        <s v="VA10PWVSQL458" u="1"/>
        <s v="va10n40710" u="1"/>
        <s v="VA10PWVISS629" u="1"/>
        <s v="VA10TWVSMS305" u="1"/>
        <s v="va33tlvmdb348" u="1"/>
        <s v="VA10PWVISS1163" u="1"/>
        <s v="va10puvwbs095" u="1"/>
        <s v="va10tlvihs432" u="1"/>
        <s v="va33tlvjre337" u="1"/>
        <s v="VA10PWVCTX1109" u="1"/>
        <s v="VA10PWVISS637" u="1"/>
        <s v="va33tlvmdb400" u="1"/>
        <s v="VA10PWVISS1151" u="1"/>
        <s v="va10tlvihs440" u="1"/>
        <s v="va33plvsaw302" u="1"/>
        <s v="VA10PWVISS829" u="1"/>
        <s v="VA33DWVFSA337" u="1"/>
        <s v="CA47TWVISS359" u="1"/>
        <s v="va10p30119" u="1"/>
        <s v="va33tlvjre353" u="1"/>
        <s v="VA10PLPSOA431" u="1"/>
        <s v="va10plvsoa315" u="1"/>
        <s v="VA33TWPSQL302A" u="1"/>
        <s v="va10tlvwbs529" u="1"/>
        <s v="va10n10106" u="1"/>
        <s v="vaathmr020" u="1"/>
        <s v="va10plvapi319" u="1"/>
        <s v="CA47TWVISS375" u="1"/>
        <s v="VA33DUVRMB304" u="1"/>
        <s v="CA47TWVISS383" u="1"/>
        <s v="VA10PLVWBS362" u="1"/>
        <s v="va10tlvwbs545" u="1"/>
        <s v="VA10PWVISS1198" u="1"/>
        <s v="VA10PUVDB2310" u="1"/>
        <s v="VA33DUVRMB312" u="1"/>
        <s v="CA47TWVISS391" u="1"/>
        <s v="va10dlvwbs373" u="1"/>
        <s v="va10tlvwbs553" u="1"/>
        <s v="VA10PWVBAM328" u="1"/>
        <s v="va10tlvwbs561" u="1"/>
        <s v="VA10PLVMDB311" u="1"/>
        <s v="va10plvmdb403" u="1"/>
        <s v="VA33DWPIFM404" u="1"/>
        <s v="va33tlvbam300" u="1"/>
        <s v="VA33DWVISS347" u="1"/>
        <s v="va10dlvjre303" u="1"/>
        <s v="va10plvwbs662" u="1"/>
        <s v="va33tlvihs331" u="1"/>
        <s v="VA10PWVCTX1108" u="1"/>
        <s v="VA10PWVISS1150" u="1"/>
        <s v="va33tlvnim300" u="1"/>
        <s v="va10plvmdb511" u="1"/>
        <s v="va10p10038" u="1"/>
        <s v="VAATHMR054" u="1"/>
        <s v="va10dlvpeg304" u="1"/>
        <s v="VAATHMR226" u="1"/>
        <s v="VAATHMR318" u="1"/>
        <s v="VA33TWVVLM300" u="1"/>
        <s v="VA10PWVISS338" u="1"/>
        <s v="VA33DWVPEG336" u="1"/>
        <s v="VA33TLPMDB401" u="1"/>
        <s v="VA10PWVISS1197" u="1"/>
        <s v="va10tuvwbs307" u="1"/>
        <s v="va10p10049" u="1"/>
        <s v="va10p10037" u="1"/>
        <s v="VA33TWVPEG432" u="1"/>
        <s v="va10tlvihs425" u="1"/>
        <s v="VAATHMR225" u="1"/>
        <s v="VA10PWVCTX1039" u="1"/>
        <s v="VA10DWVISS357" u="1"/>
        <s v="va10puvwbs096" u="1"/>
        <s v="VA33TWPSQL001" u="1"/>
        <s v="va33dlvmdb313" u="1"/>
        <s v="va33tlvmdb401" u="1"/>
        <s v="va10tlvihs441" u="1"/>
        <s v="va10tlvnim310" u="1"/>
        <s v="VA10PWVCTX1107" u="1"/>
        <s v="va10tlvihs497" u="1"/>
        <s v="va10p10048" u="1"/>
        <s v="va33tlvjre354" u="1"/>
        <s v="va10plvsoa316" u="1"/>
        <s v="CA47TWVSQL333" u="1"/>
        <s v="vaathmr224" u="1"/>
        <s v="CA47TWVISS376" u="1"/>
        <s v="va10tlvciw300" u="1"/>
        <s v="VA33DUVRMB305" u="1"/>
        <s v="CA47TWVISS384" u="1"/>
        <s v="va10tlvwbs546" u="1"/>
        <s v="va10plvsoa340" u="1"/>
        <s v="va33tlpsoa014" u="1"/>
        <s v="VA10PUVDB2311" u="1"/>
        <s v="CA47TWVISS392" u="1"/>
        <s v="va10dlvwbs374" u="1"/>
        <s v="va10tlvwbs554" u="1"/>
        <s v="VA10PWVPAR300" u="1"/>
        <s v="VA10PWVISS870" u="1"/>
        <s v="VA10P51229" u="1"/>
        <s v="va10tlvwbs562" u="1"/>
        <s v="VA10PLVMDB312" u="1"/>
        <s v="va10plvmdb404" u="1"/>
        <s v="va10tlvmdb311" u="1"/>
        <s v="VA33DWPIFM405" u="1"/>
        <s v="va33tlvbam301" u="1"/>
        <s v="va33tlvezz321" u="1"/>
        <s v="vaathmr223" u="1"/>
        <s v="va10plvwbs663" u="1"/>
        <s v="va10tlvwbs570" u="1"/>
        <s v="vaathmr1191" u="1"/>
        <s v="VA33DWVISS400" u="1"/>
        <s v="va33tlvnim301" u="1"/>
        <s v="va10plvmdb512" u="1"/>
        <s v="BDPR2R11OGG2V" u="1"/>
        <s v="VA33DWPSQL308B" u="1"/>
        <s v="va33tlvihs396" u="1"/>
        <s v="va10plvmdb520" u="1"/>
        <s v="va10n10044" u="1"/>
        <s v="va10p30217" u="1"/>
        <s v="va10tuvwbs016" u="1"/>
        <s v="VAATHMR406" u="1"/>
        <s v="va10puvorc021" u="1"/>
        <s v="VA10PWVISS339" u="1"/>
        <s v="VA33TLPMDB402" u="1"/>
        <s v="va33tlvsoa330" u="1"/>
        <s v="VA33TWVPEG433" u="1"/>
        <s v="VAATHMR073" u="1"/>
        <s v="va10tlvihs426" u="1"/>
        <s v="VA10PWVETI300" u="1"/>
        <s v="va10n10043" u="1"/>
        <s v="va10p30216" u="1"/>
        <s v="VA10PWVBNA304" u="1"/>
        <s v="va33tlvmdb302" u="1"/>
        <s v="va10puvwbs097" u="1"/>
        <s v="va33dlvwbs381" u="1"/>
        <s v="VA33DLVTCT320" u="1"/>
        <s v="va33tlvmdb402" u="1"/>
        <s v="va10dlvsps300" u="1"/>
        <s v="va10tlvnim311" u="1"/>
        <s v="VA10PLPEDN400" u="1"/>
        <s v="VA10PWVCTX1117" u="1"/>
        <s v="va10tlvihs498" u="1"/>
        <s v="va33tlvjre355" u="1"/>
        <s v="VA10PWVCTX1105" u="1"/>
        <s v="VA33DWPSQL308A" u="1"/>
        <s v="vaathmr072" u="1"/>
        <s v="CA47TWVSQL334" u="1"/>
        <s v="CA47TWVISS369" u="1"/>
        <s v="va10plvedn300" u="1"/>
        <s v="va10p30215" u="1"/>
        <s v="CA47TWVISS377" u="1"/>
        <s v="va10tlvciw301" u="1"/>
        <s v="va10tlvwbs539" u="1"/>
        <s v="vaathmr220" u="1"/>
        <s v="va10plvsoa333" u="1"/>
        <s v="VA33DUVRMB306" u="1"/>
        <s v="CA47TWVISS385" u="1"/>
        <s v="va10tlvwbs547" u="1"/>
        <s v="va10tlvwbs555" u="1"/>
        <s v="va10plvwbs600" u="1"/>
        <s v="va33tlvihs317" u="1"/>
        <s v="VA10PWVPAR301" u="1"/>
        <s v="VA10PWVISS871" u="1"/>
        <s v="va10plvmqs311" u="1"/>
        <s v="va10tlvwbs563" u="1"/>
        <s v="va33tlvihs509" u="1"/>
        <s v="va10tlvmdb312" u="1"/>
        <s v="va33tlvbam302" u="1"/>
        <s v="va10n10041" u="1"/>
        <s v="va10p10215" u="1"/>
        <s v="va10plvwbs664" u="1"/>
        <s v="va10tlvwbs571" u="1"/>
        <s v="VA10PWVISS1090" u="1"/>
        <s v="va10plvmdb413" u="1"/>
        <s v="vaathmr311" u="1"/>
        <s v="va10plvwbs580" u="1"/>
        <s v="va33tlvnim302" u="1"/>
        <s v="va10puvdb2015b" u="1"/>
        <s v="va10plvmdb513" u="1"/>
        <s v="VA10PWVCTX1116" u="1"/>
        <s v="va33tlvihs397" u="1"/>
        <s v="va33tlvnim310" u="1"/>
        <s v="va10plvmdb521" u="1"/>
        <s v="VA10PWVCTX1104" u="1"/>
        <s v="VA10P51156" u="1"/>
        <s v="VA10PWVNCI300" u="1"/>
        <s v="va10plvezz309" u="1"/>
        <s v="vaathmr310" u="1"/>
        <s v="va10plvjre390" u="1"/>
        <s v="VA10PLVMDB593" u="1"/>
        <s v="VA33TLPMDB403" u="1"/>
        <s v="va33tlvsoa331" u="1"/>
        <s v="VA33TWVPEG434" u="1"/>
        <s v="va10tuviih001" u="1"/>
        <s v="va10tlvihs427" u="1"/>
        <s v="VA10PWVETI301" u="1"/>
        <s v="VA10P51155" u="1"/>
        <s v="va33tlvmdb303" u="1"/>
        <s v="va10puvwbs098" u="1"/>
        <s v="va33tlvmdb403" u="1"/>
        <s v="va10dlvsps301" u="1"/>
        <s v="va10tlpwbs400" u="1"/>
        <s v="va10tlvnim312" u="1"/>
        <s v="VA10PLPEDN401" u="1"/>
        <s v="VA10PWVSQL613" u="1"/>
        <s v="VA33TWVFLG301" u="1"/>
        <s v="va10puvdb2015a" u="1"/>
        <s v="va10tlvihs499" u="1"/>
        <s v="va10tlvnim320" u="1"/>
        <s v="va33tlvjre356" u="1"/>
        <s v="va33plvcac300" u="1"/>
        <s v="VA10PWVCTX1115" u="1"/>
        <s v="CA47TWVSQL335" u="1"/>
        <s v="vaathmr172" u="1"/>
        <s v="va10plvedn301" u="1"/>
        <s v="VA10PWVCTX1103" u="1"/>
        <s v="VA10P51154" u="1"/>
        <s v="CA47TWVISS378" u="1"/>
        <s v="va10plvsoa334" u="1"/>
        <s v="VA33PWPSQL312" u="1"/>
        <s v="CA47TWVSQL351" u="1"/>
        <s v="va33duvrmb307" u="1"/>
        <s v="va10tlvwbs548" u="1"/>
        <s v="va33plvezz308" u="1"/>
        <s v="va33tlvjre380" u="1"/>
        <s v="VA10PWVISS864" u="1"/>
        <s v="va10tlvwbs556" u="1"/>
        <s v="va10plvwbs601" u="1"/>
        <s v="va10tlvwbs600" u="1"/>
        <s v="va33tlvihs318" u="1"/>
        <s v="VA10PWVISS872" u="1"/>
        <s v="va10tlvwbs564" u="1"/>
        <s v="va10tlvwbs700" u="1"/>
        <s v="VA10TWVPEG360" u="1"/>
        <s v="va10tlvmdb313" u="1"/>
        <s v="va33tlvbam303" u="1"/>
        <s v="vaathmr1257" u="1"/>
        <s v="vaathmr171" u="1"/>
        <s v="va10plpdkr400" u="1"/>
        <s v="va10plvwbs665" u="1"/>
        <s v="va10tlvwbs572" u="1"/>
        <s v="va10plvmdb414" u="1"/>
        <s v="VA10PLVMDB506" u="1"/>
        <s v="VA33TWVISS354" u="1"/>
        <s v="va10tlvwbs580" u="1"/>
        <s v="va33tlvnim303" u="1"/>
        <s v="va10plvmdb514" u="1"/>
        <s v="va33dlvsps300" u="1"/>
        <s v="va33tlvnim311" u="1"/>
        <s v="va10plvmdb522" u="1"/>
        <s v="VA33DWVSQL523" u="1"/>
        <s v="vaathmr194" u="1"/>
        <s v="va33tlvihs498" u="1"/>
        <s v="va33tlvihs450" u="1"/>
        <s v="va10plvmdb530" u="1"/>
        <s v="VA10PWVNCI301" u="1"/>
        <s v="va10plvspl329" u="1"/>
        <s v="VA10PLVMDB594" u="1"/>
        <s v="va10plpaia400" u="1"/>
        <s v="va10tlvihs428" u="1"/>
        <s v="va10plvezz334" u="1"/>
        <s v="va10p30256" u="1"/>
        <s v="va33plvmdb313" u="1"/>
        <s v="va10tlpwbs401" u="1"/>
        <s v="va10tlvnim313" u="1"/>
        <s v="vaathmr421" u="1"/>
        <s v="va33tlvjre349" u="1"/>
        <s v="VA10PLPEDN402" u="1"/>
        <s v="VA10PWVISS649" u="1"/>
        <s v="va33tlvjre357" u="1"/>
        <s v="va33tlvjre401" u="1"/>
        <s v="CA47TWVSQL336" u="1"/>
        <s v="VA10P10176" u="1"/>
        <s v="va10plvedn302" u="1"/>
        <s v="VA33DWVEAA319" u="1"/>
        <s v="VA10PWVCTX1113" u="1"/>
        <s v="va10p30255" u="1"/>
        <s v="VA10PUVDB2022" u="1"/>
        <s v="va33tlvjre373" u="1"/>
        <s v="VA33PWPSQL313" u="1"/>
        <s v="va10tuvdb2305" u="1"/>
        <s v="VA33DUVRMB308" u="1"/>
        <s v="va10tlvwbs549" u="1"/>
        <s v="VA10P51230" u="1"/>
        <s v="va33tlvjre381" u="1"/>
        <s v="va10tlvwbs557" u="1"/>
        <s v="va10plvwbs602" u="1"/>
        <s v="va10tlvwbs601" u="1"/>
        <s v="VA10PWVISS873" u="1"/>
        <s v="va10tlvwbs565" u="1"/>
        <s v="va33tuvwbs309" u="1"/>
        <s v="va10tlvwbs701" u="1"/>
        <s v="VA10TWVPEG361" u="1"/>
        <s v="va33tlvbam304" u="1"/>
        <s v="VA10P10175" u="1"/>
        <s v="va10plpdkr401" u="1"/>
        <s v="va10p30254" u="1"/>
        <s v="va10plvrrx001" u="1"/>
        <s v="va10plvwbs666" u="1"/>
        <s v="va10tlvwbs573" u="1"/>
        <s v="va10plvmdb415" u="1"/>
        <s v="VA10PLVMDB507" u="1"/>
        <s v="va10n10241" u="1"/>
        <s v="va10plvmdb515" u="1"/>
        <s v="va33dlvsps301" u="1"/>
        <s v="va10plvmdb523" u="1"/>
        <s v="VA10PWVCTX1124" u="1"/>
        <s v="va33tlvihs499" u="1"/>
        <s v="va33tlvihs451" u="1"/>
        <s v="va10plvmdb531" u="1"/>
        <s v="VA10P10174" u="1"/>
        <s v="va10puvorc016" u="1"/>
        <s v="VA10PWVNCI302" u="1"/>
        <s v="VA33PWVSAW300" u="1"/>
        <s v="VA10PLVMDB595" u="1"/>
        <s v="VA33TWVPEG428" u="1"/>
        <s v="vaathmr602" u="1"/>
        <s v="va10plvbam307" u="1"/>
        <s v="va10tlvihs429" u="1"/>
        <s v="VA10PX0205" u="1"/>
        <s v="va10plvezz335" u="1"/>
        <s v="VA10PX0101" u="1"/>
        <s v="va10n10183" u="1"/>
        <s v="VA10P10173" u="1"/>
        <s v="va10tlvnim306" u="1"/>
        <s v="va33dlvwbs384" u="1"/>
        <s v="va33plvmdb314" u="1"/>
        <s v="va10tlvnim314" u="1"/>
        <s v="VA10PLVEZZ351" u="1"/>
        <s v="VA10PLPEDN403" u="1"/>
        <s v="va33dlvwbs392" u="1"/>
        <s v="va33tlvjre358" u="1"/>
        <s v="va33tlvjre402" u="1"/>
        <s v="VA10PWPLHA400" u="1"/>
        <s v="VA10PWVISS610" u="1"/>
        <s v="CA47TWVSQL337" u="1"/>
        <s v="VA10PWVCTX1123" u="1"/>
        <s v="VA10PUVDB2023" u="1"/>
        <s v="VA10PWVISS710" u="1"/>
        <s v="VA10P10172" u="1"/>
        <s v="va33tlvjre374" u="1"/>
        <s v="VA10PWVCTX1111" u="1"/>
        <s v="CA47TLVEPC300" u="1"/>
        <s v="CA47TWVISS388" u="1"/>
        <s v="CA47TWVISS340" u="1"/>
        <s v="va33tlvjre382" u="1"/>
        <s v="VA10PLVSOA344" u="1"/>
        <s v="VA10PWVISS866" u="1"/>
        <s v="VA10PWVISS910" u="1"/>
        <s v="va10pupsyb001" u="1"/>
        <s v="va33dlvofa314" u="1"/>
        <s v="va10tlvwbs558" u="1"/>
        <s v="va10plvwbs603" u="1"/>
        <s v="va10tlvwbs602" u="1"/>
        <s v="VA10PWVISS874" u="1"/>
        <s v="va10tlvwbs566" u="1"/>
        <s v="va10tlvwbs702" u="1"/>
        <s v="VA10TWVPEG362" u="1"/>
        <s v="CA47PWVCTX372" u="1"/>
        <s v="va10plvmqs322" u="1"/>
        <s v="VA10PWVRDP300" u="1"/>
        <s v="vaathmr475" u="1"/>
        <s v="va10plvwbs667" u="1"/>
        <s v="va10tlvrrx001" u="1"/>
        <s v="va10tlvwbs574" u="1"/>
        <s v="VA10PLVMDB508" u="1"/>
        <s v="va10n10181" u="1"/>
        <s v="VA33TWVSQL321" u="1"/>
        <s v="va10tlvapp301" u="1"/>
        <s v="CA47PWVCTX380" u="1"/>
        <s v="va10tlvjre312" u="1"/>
        <s v="va10plvmdb516" u="1"/>
        <s v="VA33DWVSQL517" u="1"/>
        <s v="va10plvjre369" u="1"/>
        <s v="va10tlvwbs590" u="1"/>
        <s v="va10tlvmdb431" u="1"/>
        <s v="va10tuvorc008" u="1"/>
        <s v="VA33TWVSQL521" u="1"/>
        <s v="va33tlvihs452" u="1"/>
        <s v="va10plvmdb440" u="1"/>
        <s v="va10plvmdb532" u="1"/>
        <s v="VA33TWVSQL485" u="1"/>
        <s v="va10puvorc017" u="1"/>
        <s v="VA10PWVNCI303" u="1"/>
        <s v="VA10PWVCTX1122" u="1"/>
        <s v="va10plvmdb540" u="1"/>
        <s v="VA33DWVGRD011" u="1"/>
        <s v="va10n10180" u="1"/>
        <s v="VA10TWVSQL307" u="1"/>
        <s v="VA33TWVPEG429" u="1"/>
        <s v="BDPR2KFCN10V" u="1"/>
        <s v="CA47PWVEAA010" u="1"/>
        <s v="VA33PAPSOA002" u="1"/>
        <s v="VA10TWVISS302" u="1"/>
        <s v="va10tlvnim307" u="1"/>
        <s v="va10tlvnim315" u="1"/>
        <s v="VA10PLPEDN404" u="1"/>
        <s v="va33tlvwbs573" u="1"/>
        <s v="VA10TWVISS510" u="1"/>
        <s v="va10pupfct001b" u="1"/>
        <s v="VA10PWPSQL043B" u="1"/>
        <s v="va33tlvjre403" u="1"/>
        <s v="va33tlvwbs581" u="1"/>
        <s v="va10puvdb2016" u="1"/>
        <s v="VA10PWPLHA401" u="1"/>
        <s v="va33dlvxap312" u="1"/>
        <s v="va10tlvihs462" u="1"/>
        <s v="VA10PWVSQL540" u="1"/>
        <s v="mom9plvwbs349" u="1"/>
        <s v="va10tlvihs470" u="1"/>
        <s v="va33dlveps001" u="1"/>
        <s v="va10plvsoa337" u="1"/>
        <s v="VA10PWVCTX1121" u="1"/>
        <s v="CA47TLVEPC301" u="1"/>
        <s v="va10tapsoa003" u="1"/>
        <s v="CA47TWVCTX300" u="1"/>
        <s v="CA47TWVISS389" u="1"/>
        <s v="CA47TWVISS341" u="1"/>
        <s v="VA10PLVWBS320" u="1"/>
        <s v="VA10P51362" u="1"/>
        <s v="va33tlvjre383" u="1"/>
        <s v="VA10PLVSOA345" u="1"/>
        <s v="va10tlvwbs559" u="1"/>
        <s v="va10tlvwbs603" u="1"/>
        <s v="va33tlvezz318" u="1"/>
        <s v="VA10PWVISS875" u="1"/>
        <s v="va10tlvwbs567" u="1"/>
        <s v="va10tlvwbs703" u="1"/>
        <s v="VA10TWVPEG363" u="1"/>
        <s v="VA33TWPIFM406" u="1"/>
        <s v="CA47PWVCTX373" u="1"/>
        <s v="va10plvwbs668" u="1"/>
        <s v="va10tlvwbs575" u="1"/>
        <s v="va10plvmdb509" u="1"/>
        <s v="VA33TWVISS357" u="1"/>
        <s v="CA47PWVCTX381" u="1"/>
        <s v="va10plvmqs331" u="1"/>
        <s v="va10tlvjre313" u="1"/>
        <s v="va10plvmdb517" u="1"/>
        <s v="va10tlvwbs591" u="1"/>
        <s v="va10pupfct001a" u="1"/>
        <s v="va33dlvsps303" u="1"/>
        <s v="VA10PWPSQL043A" u="1"/>
        <s v="VA33TWVSQL522" u="1"/>
        <s v="VA33DWPSIS400" u="1"/>
        <s v="va10plvmdb533" u="1"/>
        <s v="VA10PWVNCI304" u="1"/>
        <s v="va33dlvwbl320" u="1"/>
        <s v="va33tlvihs461" u="1"/>
        <s v="va33tlvnim330" u="1"/>
        <s v="va10plvmdb541" u="1"/>
        <s v="VA33DWVGRD012" u="1"/>
        <s v="VA10PWVCTX1120" u="1"/>
        <s v="CA47PWVEAA011" u="1"/>
        <s v="va33tlvwbs366" u="1"/>
        <s v="VA10TWVISS303" u="1"/>
        <s v="va10plvihs300" u="1"/>
        <s v="va33tlvmdb315" u="1"/>
        <s v="va10plpspl480" u="1"/>
        <s v="va10tlvnim316" u="1"/>
        <s v="VA33TWVPEG370" u="1"/>
        <s v="VA10DWVISS331" u="1"/>
        <s v="VA10TWVISS511" u="1"/>
        <s v="va10pupfct002b" u="1"/>
        <s v="va10tlvnim324" u="1"/>
        <s v="va33tlvjre404" u="1"/>
        <s v="va33dlvxap313" u="1"/>
        <s v="va10tlvihs463" u="1"/>
        <s v="VA10PWVISS620" u="1"/>
        <s v="va10tlvihs471" u="1"/>
        <s v="va33tlvjre376" u="1"/>
        <s v="va10plvsoa338" u="1"/>
        <s v="CA47TLVEPC302" u="1"/>
        <s v="VA10PWVSAW320" u="1"/>
        <s v="va10tapsoa004" u="1"/>
        <s v="CA47TWVCTX301" u="1"/>
        <s v="CA47TWVISS342" u="1"/>
        <s v="VA10PLVWBS321" u="1"/>
        <s v="va10plvwbs413" u="1"/>
        <s v="va33tlvjre384" u="1"/>
        <s v="VA10PWVISS868" u="1"/>
        <s v="CA47TWVISS350" u="1"/>
        <s v="va10tlvwbs604" u="1"/>
        <s v="VA33DLPORC003" u="1"/>
        <s v="va10plvehb300" u="1"/>
        <s v="CA47PWVCTX090" u="1"/>
        <s v="va10tlvwbs568" u="1"/>
        <s v="va10tlvwbs704" u="1"/>
        <s v="VA10TWVPEG364" u="1"/>
        <s v="VA33TWPIFM407" u="1"/>
        <s v="CA47PWVCTX374" u="1"/>
        <s v="va10tlvmqs323" u="1"/>
        <s v="va10tlvwbs576" u="1"/>
        <s v="va10plvmdb326" u="1"/>
        <s v="BDPR2KFCN9V" u="1"/>
        <s v="VA10PWVBAM303" u="1"/>
        <s v="CA47PWVCTX382" u="1"/>
        <s v="VA10PWVISS1016" u="1"/>
        <s v="va10plvmdb518" u="1"/>
        <s v="va10n40119" u="1"/>
        <s v="va10tlvwbs592" u="1"/>
        <s v="va10pupfct002a" u="1"/>
        <s v="va33dlvihs366" u="1"/>
        <s v="va10plvmdb534" u="1"/>
        <s v="va10tlvmdb441" u="1"/>
        <s v="VA33DWPPEG303" u="1"/>
        <s v="va33dlvwbl321" u="1"/>
        <s v="va33tlvihs462" u="1"/>
        <s v="va33tlvnim331" u="1"/>
        <s v="va10plvmdb542" u="1"/>
        <s v="BDPR2KFCN8V" u="1"/>
        <s v="va33tlvwbs367" u="1"/>
        <s v="va10n40118" u="1"/>
        <s v="VA10PLVEZZ338" u="1"/>
        <s v="VA10PWVISS1039" u="1"/>
        <s v="va10tlvnim309" u="1"/>
        <s v="va33dlvwbs387" u="1"/>
        <s v="va33tlvwbs567" u="1"/>
        <s v="va10plpspl481" u="1"/>
        <s v="va10tlvnim317" u="1"/>
        <s v="BDPR2KFCN7V" u="1"/>
        <s v="VA33TWVPEG371" u="1"/>
        <s v="VA10TWVISS512" u="1"/>
        <s v="VA10PWVISS1015" u="1"/>
        <s v="va10tlvihs456" u="1"/>
        <s v="va10tlvnim325" u="1"/>
        <s v="VA10TWVSQL441" u="1"/>
        <s v="va33tlvwbs583" u="1"/>
        <s v="va10n40117" u="1"/>
        <s v="VA10PWVISS613" u="1"/>
        <s v="VA10PWVSAW305" u="1"/>
        <s v="va10dlvorc305" u="1"/>
        <s v="va10tlvihs464" u="1"/>
        <s v="VA10PWVISS621" u="1"/>
        <s v="va10tlvihs472" u="1"/>
        <s v="va33tuvihs308" u="1"/>
        <s v="va33tlvjre377" u="1"/>
        <s v="va10plvsoa339" u="1"/>
        <s v="VA10PWVISS493" u="1"/>
        <s v="VA10PWVSAW321" u="1"/>
        <s v="CA47TWVISS343" u="1"/>
        <s v="VA10PLVWBS322" u="1"/>
        <s v="va33tlvjre385" u="1"/>
        <s v="va10dlvngx301" u="1"/>
        <s v="VA10PWVISS869" u="1"/>
        <s v="VA10PWVISS913" u="1"/>
        <s v="VA33PLPSPL400" u="1"/>
        <s v="VA33TWPCEV001" u="1"/>
        <s v="CA47TWVISS351" u="1"/>
        <s v="va10tlvwbs605" u="1"/>
        <s v="VA33DLPORC004" u="1"/>
        <s v="va10plvehb301" u="1"/>
        <s v="VA33TWVSQL308" u="1"/>
        <s v="va10n40116" u="1"/>
        <s v="va10tlvwbs569" u="1"/>
        <s v="va10tlvwbs705" u="1"/>
        <s v="VA10TWVPEG365" u="1"/>
        <s v="CA47PWVCTX375" u="1"/>
        <s v="va10tlvwbs577" u="1"/>
        <s v="VA10PWVISS1038" u="1"/>
        <s v="va10plvmdb327" u="1"/>
        <s v="VA10PWVBIM300" u="1"/>
        <s v="CA47PWVCTX383" u="1"/>
        <s v="va10tlvwbs585" u="1"/>
        <s v="va10plvmdb519" u="1"/>
        <s v="VA10PWVTDL300" u="1"/>
        <s v="va10tlvwbs593" u="1"/>
        <s v="VA10PWVISS1014" u="1"/>
        <s v="VA10P51561" u="1"/>
        <s v="va10n40115" u="1"/>
        <s v="va33dlvihs367" u="1"/>
        <s v="va10plvmdb535" u="1"/>
        <s v="VA33DWPPEG304" u="1"/>
        <s v="VA33TWPPEG300" u="1"/>
        <s v="VA33TWVISS611" u="1"/>
        <s v="VA10PWVEAA062" u="1"/>
        <s v="va33tlvihs463" u="1"/>
        <s v="va33tlvnim332" u="1"/>
        <s v="va10plvmdb543" u="1"/>
        <s v="va33tlvsoa329" u="1"/>
        <s v="va33tlvihs471" u="1"/>
        <s v="va33tlvwbs368" u="1"/>
        <s v="VA33PLVSNR303" u="1"/>
        <s v="VA10P51560" u="1"/>
        <s v="MOM9PWVSQL316" u="1"/>
        <s v="VA10PLVEZZ339" u="1"/>
        <s v="va10n40114" u="1"/>
        <s v="VA10PWVISS222" u="1"/>
        <s v="va10plpspl474" u="1"/>
        <s v="va10duvwam002" u="1"/>
        <s v="VA10TWVISS505" u="1"/>
        <s v="va33tlvmdb317" u="1"/>
        <s v="va10plpspl482" u="1"/>
        <s v="va10tlvnim318" u="1"/>
        <s v="VA10PWVSQL343" u="1"/>
        <s v="va33dlvwbs396" u="1"/>
        <s v="VA33TWVPEG372" u="1"/>
        <s v="VA10PWVISS1209" u="1"/>
        <s v="va10tlvihs457" u="1"/>
        <s v="va10tlvnim326" u="1"/>
        <s v="va10n40057" u="1"/>
        <s v="va10p40127" u="1"/>
        <s v="VA10PWVISS614" u="1"/>
        <s v="va10tlvihs465" u="1"/>
        <s v="VA10PWVISS622" u="1"/>
        <s v="VA10PWVSIS301" u="1"/>
        <s v="va10tlvihs473" u="1"/>
        <s v="va33tlvjre378" u="1"/>
        <s v="va33tlvjre330" u="1"/>
        <s v="VA10PWVISS630" u="1"/>
        <s v="CA47TWVCTX303" u="1"/>
        <s v="CA47TWVISS344" u="1"/>
        <s v="va33tlvjre386" u="1"/>
        <s v="va10dlvngx302" u="1"/>
        <s v="VA33PLPSPL401" u="1"/>
        <s v="CA47TWVISS352" u="1"/>
        <s v="va10tlvwbs606" u="1"/>
        <s v="va10plvehb302" u="1"/>
        <s v="VA10PWVISS830" u="1"/>
        <s v="CA47TWVISS360" u="1"/>
        <s v="VA10TWVPEG366" u="1"/>
        <s v="VA33DLVAPS324" u="1"/>
        <s v="CA47PWVCTX376" u="1"/>
        <s v="va10plvwbs579" u="1"/>
        <s v="va10tlvwbs578" u="1"/>
        <s v="va10plvwbs623" u="1"/>
        <s v="va10tlvwbs530" u="1"/>
        <s v="MOM92PWVBAS001" u="1"/>
        <s v="va10plvmdb328" u="1"/>
        <s v="va10tlvmdb327" u="1"/>
        <s v="va10plvapi320" u="1"/>
        <s v="CA47PWVCTX384" u="1"/>
        <s v="va10tlvwbs586" u="1"/>
        <s v="VA10PWVTDL301" u="1"/>
        <s v="va10tlvwbs594" u="1"/>
        <s v="VA10PWVISS1208" u="1"/>
        <s v="va10n40239" u="1"/>
        <s v="va10tupfct001" u="1"/>
        <s v="va10plvmdb536" u="1"/>
        <s v="va10tlvmdb443" u="1"/>
        <s v="VA33DWPPEG305" u="1"/>
        <s v="va33tlvihs500" u="1"/>
        <s v="VA33TWPPEG301" u="1"/>
        <s v="va10plvjre389" u="1"/>
        <s v="VA33TWVISS612" u="1"/>
        <s v="VA10PWVEAA063" u="1"/>
        <s v="VA33TWVCEV302" u="1"/>
        <s v="VA10DWVCIA300" u="1"/>
        <s v="va33tlvnim333" u="1"/>
        <s v="va10plvmdb544" u="1"/>
        <s v="VA33DWVISS396" u="1"/>
        <s v="VA33TWVISS584" u="1"/>
        <s v="VA33DWVSIS311" u="1"/>
        <s v="va33tlvwbs369" u="1"/>
        <s v="va33plvsnr304" u="1"/>
        <s v="WLPPTMS1" u="1"/>
        <s v="VA33FX0702" u="1"/>
        <s v="va10plpspl475" u="1"/>
        <s v="va10plvezz300" u="1"/>
        <s v="VA10TWVISS506" u="1"/>
        <s v="va10plpspl483" u="1"/>
        <s v="va10duvwbs020" u="1"/>
        <s v="va10tlvnim319" u="1"/>
        <s v="va33dlvwbs397" u="1"/>
        <s v="VA10PWVCTX1289" u="1"/>
        <s v="VA33TWVPEG373" u="1"/>
        <s v="va10tlvihs458" u="1"/>
        <s v="va10tlvihs502" u="1"/>
        <s v="VA10PWVISS615" u="1"/>
        <s v="VA10TWVISS522" u="1"/>
        <s v="VA10PWVISS1207" u="1"/>
        <s v="va10tlvihs466" u="1"/>
        <s v="VA33DWVPTS301" u="1"/>
        <s v="VA10PWVISS623" u="1"/>
        <s v="va10tlvihs474" u="1"/>
        <s v="va33dlvitx300" u="1"/>
        <s v="va10n40121" u="1"/>
        <s v="va33tlvjre379" u="1"/>
        <s v="va33tlvjre331" u="1"/>
        <s v="VA10PWVISS907" u="1"/>
        <s v="CA47TWVCTX304" u="1"/>
        <s v="CA47TWVISS345" u="1"/>
        <s v="VA10PLVWBS324" u="1"/>
        <s v="va33tlvrxt300" u="1"/>
        <s v="VA33PLPSPL402" u="1"/>
        <s v="CA47TWVISS353" u="1"/>
        <s v="VA10PWVISS831" u="1"/>
        <s v="VA10TWVPEG367" u="1"/>
        <s v="VA33DLVAPS325" u="1"/>
        <s v="CA47PWVCTX377" u="1"/>
        <s v="va10tlvwbs579" u="1"/>
        <s v="va10tlvwbs531" u="1"/>
        <s v="va10tlvmdb328" u="1"/>
        <s v="va10plvapi321" u="1"/>
        <s v="CA47PWVCTX385" u="1"/>
        <s v="va10tlvwbs587" u="1"/>
        <s v="va33tlvbam326" u="1"/>
        <s v="va10plpgrp400" u="1"/>
        <s v="VA33TWVISS505" u="1"/>
        <s v="VA10PWVCTX1288" u="1"/>
        <s v="VA10PWVTDL302" u="1"/>
        <s v="va10plvwbs596" u="1"/>
        <s v="va10tlvwbs595" u="1"/>
        <s v="va33tlvihs449" u="1"/>
        <s v="va33tlvbam334" u="1"/>
        <s v="VA33TWVSQL526" u="1"/>
        <s v="VA33DWVISS333" u="1"/>
        <s v="VA33TWPSIS400" u="1"/>
        <s v="va10tupfct002" u="1"/>
        <s v="va10n40155" u="1"/>
        <s v="va10tlvwbs695" u="1"/>
        <s v="VA10PWVISS1206" u="1"/>
        <s v="va10plvmdb537" u="1"/>
        <s v="va33tlvihs501" u="1"/>
        <s v="VA33TWPPEG302" u="1"/>
        <s v="VA33TWVISS613" u="1"/>
        <s v="VA33TWVCEV303" u="1"/>
        <s v="va33tlvnim334" u="1"/>
        <s v="VA33DWVISS397" u="1"/>
        <s v="VA33TWVISS585" u="1"/>
        <s v="VA10P50876" u="1"/>
        <s v="va10n40154" u="1"/>
        <s v="VA33DLVORC330" u="1"/>
        <s v="va10plpspl476" u="1"/>
        <s v="va10plvezz301" u="1"/>
        <s v="VA10PLVSEC331" u="1"/>
        <s v="VA10PWVSQL429" u="1"/>
        <s v="VA10TWVISS323" u="1"/>
        <s v="VA10TWVISS507" u="1"/>
        <s v="VA33TWVPEG374" u="1"/>
        <s v="VA10PWVCTX1287" u="1"/>
        <s v="VA10PWVISS340" u="1"/>
        <s v="VA10PWVISS524" u="1"/>
        <s v="VA10PWVISS708" u="1"/>
        <s v="VA10TWVISS523" u="1"/>
        <s v="VA10PWVGEO300" u="1"/>
        <s v="VA33DWPSRS400" u="1"/>
        <s v="va10tlvihs467" u="1"/>
        <s v="VA10PWVAPP301" u="1"/>
        <s v="va10n40153" u="1"/>
        <s v="VA10PWVISS624" u="1"/>
        <s v="VA10PWVISS1205" u="1"/>
        <s v="va10puvwbs090" u="1"/>
        <s v="va10tlvihs475" u="1"/>
        <s v="va33tlvjre332" u="1"/>
        <s v="VA10PWVISS908" u="1"/>
      </sharedItems>
    </cacheField>
    <cacheField name="Scope" numFmtId="0">
      <sharedItems containsNonDate="0" containsString="0" containsBlank="1" count="1">
        <m/>
      </sharedItems>
    </cacheField>
    <cacheField name="AAQ" numFmtId="0">
      <sharedItems/>
    </cacheField>
    <cacheField name="Dev" numFmtId="0">
      <sharedItems/>
    </cacheField>
    <cacheField name="Env" numFmtId="0">
      <sharedItems/>
    </cacheField>
    <cacheField name="OS" numFmtId="0">
      <sharedItems/>
    </cacheField>
    <cacheField name="Src IP" numFmtId="0">
      <sharedItems/>
    </cacheField>
    <cacheField name="Dst IP" numFmtId="0">
      <sharedItems/>
    </cacheField>
    <cacheField name="Loc" numFmtId="0">
      <sharedItems/>
    </cacheField>
    <cacheField name="Alternate Name" numFmtId="0">
      <sharedItems/>
    </cacheField>
    <cacheField name="Role/Name Conv" numFmtId="0">
      <sharedItems/>
    </cacheField>
    <cacheField name="Server Role" numFmtId="0">
      <sharedItems/>
    </cacheField>
    <cacheField name="DB?" numFmtId="0">
      <sharedItems/>
    </cacheField>
    <cacheField name="CS" numFmtId="0">
      <sharedItems/>
    </cacheField>
    <cacheField name="DMZ" numFmtId="0">
      <sharedItems/>
    </cacheField>
    <cacheField name="F5/LB" numFmtId="0">
      <sharedItems/>
    </cacheField>
    <cacheField name="Plat" numFmtId="0">
      <sharedItems/>
    </cacheField>
    <cacheField name="Seg Zone" numFmtId="0">
      <sharedItems/>
    </cacheField>
    <cacheField name="Comments" numFmtId="0">
      <sharedItems containsNonDate="0" containsString="0" containsBlank="1"/>
    </cacheField>
    <cacheField name="SvrAssess" numFmtId="0">
      <sharedItems/>
    </cacheField>
    <cacheField name="Mem GB" numFmtId="3">
      <sharedItems containsSemiMixedTypes="0" containsString="0" containsNumber="1" containsInteger="1" minValue="0" maxValue="0"/>
    </cacheField>
    <cacheField name="Proc" numFmtId="3">
      <sharedItems containsSemiMixedTypes="0" containsString="0" containsNumber="1" containsInteger="1" minValue="0" maxValue="0"/>
    </cacheField>
    <cacheField name="Storage GB" numFmtId="3">
      <sharedItems containsSemiMixedTypes="0" containsString="0" containsNumber="1" containsInteger="1" minValue="0" maxValue="0"/>
    </cacheField>
    <cacheField name="StgArray" numFmtId="3">
      <sharedItems count="18">
        <s v=""/>
        <s v="VA_RIC_NG04_PD13_P_XDR_SVC_C13" u="1"/>
        <s v="VA-RIC-FF01-PD03-P-FS92-35PH" u="1"/>
        <s v="VA_HAR_NG02_PD06_D_XDR_SVC_C6" u="1"/>
        <s v="VA_HAR_NG02_PD05_D_XDR_SVC_C5" u="1"/>
        <s v="VA-RIC-FF02-PD01-D-XDR-SVC-C1" u="1"/>
        <s v="VA_RIC_NG02_PD07_D_XDR_SVC_C7" u="1"/>
        <s v="VA_RIC_NG04_PD14_D_XDR_SVC_C14" u="1"/>
        <s v="VA-RIC-FF01-PD02-P-HDR-SVC-C2" u="1"/>
        <s v="VA_RIC_NG04_PD15_P_XDR_SVC_C15" u="1"/>
        <s v="VA-RIC-FF01-PD01-P-HDR-SVC-C1" u="1"/>
        <s v="VA-RIC-FF01-PD05-P-FS92-35LZ" u="1"/>
        <s v="VA-RIC-FF01-PD01-P-HDR-SVC-C1/VA-RIC-FF01-PD02-P-HDR-SVC-C2" u="1"/>
        <s v="VA-HAR-DRF01-PD08-P-XDR-FS92-397V" u="1"/>
        <s v="VA_RIC_NG02_PD06_D_XDR_SVC_C6" u="1"/>
        <s v="VA_RIC_NG02_PD08_D_XDR_SVC_C8" u="1"/>
        <s v="VA-RIC-FF01-PD04-P-FS92-3529" u="1"/>
        <s v="MO_STL_NG01_SVC_C1" u="1"/>
      </sharedItems>
    </cacheField>
    <cacheField name="LB" numFmtId="3">
      <sharedItems containsNonDate="0" containsString="0" containsBlank="1"/>
    </cacheField>
    <cacheField name="StgA-Size" numFmtId="3">
      <sharedItems containsSemiMixedTypes="0" containsString="0" containsNumber="1" containsInteger="1" minValue="0" maxValue="177178" count="192">
        <n v="0"/>
        <n v="5412" u="1"/>
        <n v="3572" u="1"/>
        <n v="20293" u="1"/>
        <n v="19893" u="1"/>
        <n v="300" u="1"/>
        <n v="328" u="1"/>
        <n v="296" u="1"/>
        <n v="396" u="1"/>
        <n v="294" u="1"/>
        <n v="319" u="1"/>
        <n v="608" u="1"/>
        <n v="444" u="1"/>
        <n v="384" u="1"/>
        <n v="4800" u="1"/>
        <n v="11444" u="1"/>
        <n v="48897" u="1"/>
        <n v="48312" u="1"/>
        <n v="350" u="1"/>
        <n v="416" u="1"/>
        <n v="37364" u="1"/>
        <n v="28402" u="1"/>
        <n v="28299" u="1"/>
        <n v="258" u="1"/>
        <n v="492" u="1"/>
        <n v="460" u="1"/>
        <n v="11852" u="1"/>
        <n v="2970" u="1"/>
        <n v="774" u="1"/>
        <n v="932" u="1"/>
        <n v="878" u="1"/>
        <n v="666" u="1"/>
        <n v="565" u="1"/>
        <n v="7444" u="1"/>
        <n v="4443" u="1"/>
        <n v="30720" u="1"/>
        <n v="11235" u="1"/>
        <n v="11135" u="1"/>
        <n v="1351" u="1"/>
        <n v="3712" u="1"/>
        <n v="488" u="1"/>
        <n v="500" u="1"/>
        <n v="800" u="1"/>
        <n v="568" u="1"/>
        <n v="656" u="1"/>
        <n v="591" u="1"/>
        <n v="481" u="1"/>
        <n v="594" u="1"/>
        <n v="600" u="1"/>
        <n v="698" u="1"/>
        <n v="339" u="1"/>
        <n v="299" u="1"/>
        <n v="501" u="1"/>
        <n v="470" u="1"/>
        <n v="482" u="1"/>
        <n v="690" u="1"/>
        <n v="464" u="1"/>
        <n v="424" u="1"/>
        <n v="584" u="1"/>
        <n v="474" u="1"/>
        <n v="266" u="1"/>
        <n v="401" u="1"/>
        <n v="367" u="1"/>
        <n v="469" u="1"/>
        <n v="394" u="1"/>
        <n v="419" u="1"/>
        <n v="31308" u="1"/>
        <n v="288" u="1"/>
        <n v="400" u="1"/>
        <n v="352" u="1"/>
        <n v="334" u="1"/>
        <n v="204" u="1"/>
        <n v="180" u="1"/>
        <n v="4170" u="1"/>
        <n v="176862" u="1"/>
        <n v="177178" u="1"/>
        <n v="1590" u="1"/>
        <n v="133330" u="1"/>
        <n v="132960" u="1"/>
        <n v="69600" u="1"/>
        <n v="8616" u="1"/>
        <n v="900" u="1"/>
        <n v="764" u="1"/>
        <n v="700" u="1"/>
        <n v="4828" u="1"/>
        <n v="4703" u="1"/>
        <n v="344" u="1"/>
        <n v="3213" u="1"/>
        <n v="844" u="1"/>
        <n v="244" u="1"/>
        <n v="604" u="1"/>
        <n v="1006" u="1"/>
        <n v="1050" u="1"/>
        <n v="1164" u="1"/>
        <n v="7378" u="1"/>
        <n v="984" u="1"/>
        <n v="644" u="1"/>
        <n v="664" u="1"/>
        <n v="314" u="1"/>
        <n v="1544" u="1"/>
        <n v="1444" u="1"/>
        <n v="1800" u="1"/>
        <n v="3800" u="1"/>
        <n v="4558" u="1"/>
        <n v="3054" u="1"/>
        <n v="3254" u="1"/>
        <n v="4152" u="1"/>
        <n v="4564" u="1"/>
        <n v="5455" u="1"/>
        <n v="408" u="1"/>
        <n v="10817" u="1"/>
        <n v="354" u="1"/>
        <n v="308" u="1"/>
        <n v="2400" u="1"/>
        <n v="19458" u="1"/>
        <n v="18938" u="1"/>
        <n v="306" u="1"/>
        <n v="284" u="1"/>
        <n v="316" u="1"/>
        <n v="576" u="1"/>
        <n v="554" u="1"/>
        <n v="472" u="1"/>
        <n v="670" u="1"/>
        <n v="216" u="1"/>
        <n v="694" u="1"/>
        <n v="512" u="1"/>
        <n v="562" u="1"/>
        <n v="564" u="1"/>
        <n v="9546" u="1"/>
        <n v="10426" u="1"/>
        <n v="529" u="1"/>
        <n v="2599" u="1"/>
        <n v="3408" u="1"/>
        <n v="248" u="1"/>
        <n v="448" u="1"/>
        <n v="3948" u="1"/>
        <n v="1000" u="1"/>
        <n v="13294" u="1"/>
        <n v="326" u="1"/>
        <n v="534" u="1"/>
        <n v="276" u="1"/>
        <n v="358" u="1"/>
        <n v="3013" u="1"/>
        <n v="3936" u="1"/>
        <n v="7580" u="1"/>
        <n v="440" u="1"/>
        <n v="18890" u="1"/>
        <n v="6030" u="1"/>
        <n v="214" u="1"/>
        <n v="22125" u="1"/>
        <n v="11556" u="1"/>
        <n v="330" u="1"/>
        <n v="17246" u="1"/>
        <n v="1234" u="1"/>
        <n v="26009" u="1"/>
        <n v="304" u="1"/>
        <n v="3000" u="1"/>
        <n v="7338" u="1"/>
        <n v="754" u="1"/>
        <n v="6453" u="1"/>
        <n v="4186" u="1"/>
        <n v="494" u="1"/>
        <n v="34076" u="1"/>
        <n v="29973" u="1"/>
        <n v="9450" u="1"/>
        <n v="29993" u="1"/>
        <n v="17720" u="1"/>
        <n v="413" u="1"/>
        <n v="21635" u="1"/>
        <n v="11184" u="1"/>
        <n v="1294" u="1"/>
        <n v="17384" u="1"/>
        <n v="539" u="1"/>
        <n v="5372" u="1"/>
        <n v="377" u="1"/>
        <n v="3404" u="1"/>
        <n v="4062" u="1"/>
        <n v="9555" u="1"/>
        <n v="1214" u="1"/>
        <n v="21277" u="1"/>
        <n v="11492" u="1"/>
        <n v="8733" u="1"/>
        <n v="19704" u="1"/>
        <n v="1432" u="1"/>
        <n v="718" u="1"/>
        <n v="19612" u="1"/>
        <n v="21965" u="1"/>
        <n v="640" u="1"/>
        <n v="3434" u="1"/>
        <n v="19946" u="1"/>
        <n v="18181" u="1"/>
        <n v="18860" u="1"/>
      </sharedItems>
    </cacheField>
    <cacheField name="StgA-LUN" numFmtId="3">
      <sharedItems containsSemiMixedTypes="0" containsString="0" containsNumber="1" containsInteger="1" minValue="0" maxValue="793" count="80">
        <n v="0"/>
        <n v="34" u="1"/>
        <n v="11" u="1"/>
        <n v="225" u="1"/>
        <n v="221" u="1"/>
        <n v="3" u="1"/>
        <n v="4" u="1"/>
        <n v="5" u="1"/>
        <n v="10" u="1"/>
        <n v="42" u="1"/>
        <n v="79" u="1"/>
        <n v="256" u="1"/>
        <n v="249" u="1"/>
        <n v="376" u="1"/>
        <n v="70" u="1"/>
        <n v="69" u="1"/>
        <n v="6" u="1"/>
        <n v="88" u="1"/>
        <n v="18" u="1"/>
        <n v="7" u="1"/>
        <n v="15" u="1"/>
        <n v="13" u="1"/>
        <n v="83" u="1"/>
        <n v="44" u="1"/>
        <n v="74" u="1"/>
        <n v="75" u="1"/>
        <n v="16" u="1"/>
        <n v="37" u="1"/>
        <n v="8" u="1"/>
        <n v="9" u="1"/>
        <n v="340" u="1"/>
        <n v="38" u="1"/>
        <n v="792" u="1"/>
        <n v="793" u="1"/>
        <n v="14" u="1"/>
        <n v="473" u="1"/>
        <n v="470" u="1"/>
        <n v="327" u="1"/>
        <n v="20" u="1"/>
        <n v="51" u="1"/>
        <n v="125" u="1"/>
        <n v="12" u="1"/>
        <n v="19" u="1"/>
        <n v="25" u="1"/>
        <n v="77" u="1"/>
        <n v="121" u="1"/>
        <n v="24" u="1"/>
        <n v="166" u="1"/>
        <n v="161" u="1"/>
        <n v="98" u="1"/>
        <n v="108" u="1"/>
        <n v="43" u="1"/>
        <n v="58" u="1"/>
        <n v="22" u="1"/>
        <n v="364" u="1"/>
        <n v="57" u="1"/>
        <n v="230" u="1"/>
        <n v="112" u="1"/>
        <n v="66" u="1"/>
        <n v="436" u="1"/>
        <n v="65" u="1"/>
        <n v="274" u="1"/>
        <n v="277" u="1"/>
        <n v="377" u="1"/>
        <n v="35" u="1"/>
        <n v="393" u="1"/>
        <n v="127" u="1"/>
        <n v="226" u="1"/>
        <n v="110" u="1"/>
        <n v="234" u="1"/>
        <n v="41" u="1"/>
        <n v="89" u="1"/>
        <n v="192" u="1"/>
        <n v="229" u="1"/>
        <n v="97" u="1"/>
        <n v="237" u="1"/>
        <n v="101" u="1"/>
        <n v="276" u="1"/>
        <n v="253" u="1"/>
        <n v="392" u="1"/>
      </sharedItems>
    </cacheField>
    <cacheField name="DR-Rec-Method" numFmtId="0">
      <sharedItems/>
    </cacheField>
    <cacheField name="CS Status" numFmtId="0">
      <sharedItems containsSemiMixedTypes="0" containsString="0" containsNumber="1" containsInteger="1" minValue="0" maxValue="0"/>
    </cacheField>
    <cacheField name="Operational Resilience Sv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n v="0"/>
    <m/>
    <x v="0"/>
    <m/>
    <n v="0"/>
    <m/>
    <m/>
    <m/>
    <m/>
    <s v="000-"/>
    <s v=""/>
    <n v="1"/>
    <s v=""/>
    <s v=""/>
    <s v=""/>
    <s v=""/>
    <s v=""/>
    <m/>
    <x v="0"/>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m/>
    <m/>
    <m/>
    <m/>
    <m/>
    <x v="0"/>
    <m/>
    <m/>
    <x v="0"/>
    <m/>
    <x v="0"/>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s v=""/>
    <s v=""/>
    <s v=""/>
    <s v=""/>
    <s v=""/>
    <s v="Multiple"/>
    <s v=""/>
    <s v=""/>
    <s v=""/>
    <s v=""/>
    <s v=""/>
    <s v="No"/>
    <s v=""/>
    <s v=""/>
    <s v="X"/>
    <s v="FrontEnd / Internal / Legacy / NonLoadBalancer"/>
    <m/>
    <s v=""/>
    <n v="0"/>
    <n v="0"/>
    <n v="0"/>
    <x v="0"/>
    <m/>
    <x v="0"/>
    <x v="0"/>
    <s v=""/>
    <n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FF6C20-B51E-4A18-B243-C0B5745DEA7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orage Array">
  <location ref="A3:F4" firstHeaderRow="0" firstDataRow="1" firstDataCol="3" rowPageCount="1" colPageCount="1"/>
  <pivotFields count="31">
    <pivotField axis="axisRow" outline="0" showAll="0" defaultSubtotal="0">
      <items count="625">
        <item x="0"/>
        <item m="1" x="309"/>
        <item m="1" x="616"/>
        <item m="1" x="620"/>
        <item m="1" x="418"/>
        <item m="1" x="575"/>
        <item m="1" x="599"/>
        <item m="1" x="589"/>
        <item m="1" x="445"/>
        <item m="1" x="569"/>
        <item m="1" x="499"/>
        <item m="1" x="614"/>
        <item m="1" x="595"/>
        <item m="1" x="101"/>
        <item m="1" x="491"/>
        <item m="1" x="484"/>
        <item m="1" x="527"/>
        <item m="1" x="429"/>
        <item m="1" x="608"/>
        <item m="1" x="444"/>
        <item m="1" x="535"/>
        <item m="1" x="39"/>
        <item m="1" x="545"/>
        <item m="1" x="516"/>
        <item m="1" x="565"/>
        <item m="1" x="576"/>
        <item m="1" x="471"/>
        <item m="1" x="603"/>
        <item m="1" x="481"/>
        <item m="1" x="470"/>
        <item m="1" x="276"/>
        <item m="1" x="617"/>
        <item m="1" x="496"/>
        <item m="1" x="472"/>
        <item m="1" x="551"/>
        <item m="1" x="570"/>
        <item m="1" x="416"/>
        <item m="1" x="464"/>
        <item m="1" x="534"/>
        <item m="1" x="373"/>
        <item m="1" x="585"/>
        <item m="1" x="460"/>
        <item m="1" x="495"/>
        <item m="1" x="511"/>
        <item m="1" x="421"/>
        <item m="1" x="433"/>
        <item m="1" x="419"/>
        <item m="1" x="463"/>
        <item m="1" x="546"/>
        <item m="1" x="547"/>
        <item m="1" x="455"/>
        <item m="1" x="519"/>
        <item m="1" x="438"/>
        <item m="1" x="487"/>
        <item m="1" x="600"/>
        <item m="1" x="555"/>
        <item m="1" x="459"/>
        <item m="1" x="586"/>
        <item m="1" x="544"/>
        <item m="1" x="581"/>
        <item m="1" x="427"/>
        <item m="1" x="560"/>
        <item m="1" x="619"/>
        <item m="1" x="593"/>
        <item m="1" x="368"/>
        <item m="1" x="497"/>
        <item m="1" x="525"/>
        <item m="1" x="505"/>
        <item m="1" x="457"/>
        <item m="1" x="554"/>
        <item m="1" x="594"/>
        <item m="1" x="523"/>
        <item m="1" x="524"/>
        <item m="1" x="447"/>
        <item m="1" x="611"/>
        <item m="1" x="468"/>
        <item m="1" x="498"/>
        <item m="1" x="469"/>
        <item m="1" x="578"/>
        <item m="1" x="564"/>
        <item m="1" x="494"/>
        <item m="1" x="501"/>
        <item m="1" x="492"/>
        <item m="1" x="596"/>
        <item m="1" x="610"/>
        <item m="1" x="574"/>
        <item m="1" x="329"/>
        <item m="1" x="502"/>
        <item m="1" x="624"/>
        <item m="1" x="422"/>
        <item m="1" x="521"/>
        <item m="1" x="550"/>
        <item m="1" x="458"/>
        <item m="1" x="474"/>
        <item m="1" x="420"/>
        <item m="1" x="443"/>
        <item m="1" x="590"/>
        <item m="1" x="549"/>
        <item m="1" x="500"/>
        <item m="1" x="561"/>
        <item m="1" x="532"/>
        <item m="1" x="572"/>
        <item m="1" x="548"/>
        <item m="1" x="486"/>
        <item m="1" x="452"/>
        <item m="1" x="601"/>
        <item m="1" x="448"/>
        <item m="1" x="514"/>
        <item m="1" x="587"/>
        <item m="1" x="480"/>
        <item m="1" x="605"/>
        <item m="1" x="562"/>
        <item m="1" x="607"/>
        <item m="1" x="517"/>
        <item m="1" x="602"/>
        <item m="1" x="512"/>
        <item m="1" x="553"/>
        <item m="1" x="477"/>
        <item m="1" x="558"/>
        <item m="1" x="612"/>
        <item m="1" x="528"/>
        <item m="1" x="556"/>
        <item m="1" x="449"/>
        <item m="1" x="431"/>
        <item m="1" x="518"/>
        <item m="1" x="552"/>
        <item m="1" x="417"/>
        <item m="1" x="606"/>
        <item m="1" x="451"/>
        <item m="1" x="559"/>
        <item m="1" x="349"/>
        <item m="1" x="351"/>
        <item m="1" x="533"/>
        <item m="1" x="354"/>
        <item m="1" x="432"/>
        <item m="1" x="490"/>
        <item m="1" x="453"/>
        <item m="1" x="478"/>
        <item m="1" x="504"/>
        <item m="1" x="515"/>
        <item m="1" x="466"/>
        <item m="1" x="114"/>
        <item m="1" x="543"/>
        <item m="1" x="557"/>
        <item m="1" x="537"/>
        <item m="1" x="424"/>
        <item m="1" x="571"/>
        <item m="1" x="588"/>
        <item m="1" x="583"/>
        <item m="1" x="529"/>
        <item m="1" x="568"/>
        <item m="1" x="609"/>
        <item m="1" x="604"/>
        <item m="1" x="582"/>
        <item m="1" x="465"/>
        <item m="1" x="428"/>
        <item m="1" x="531"/>
        <item m="1" x="584"/>
        <item m="1" x="621"/>
        <item m="1" x="520"/>
        <item m="1" x="573"/>
        <item m="1" x="476"/>
        <item m="1" x="350"/>
        <item m="1" x="538"/>
        <item m="1" x="489"/>
        <item m="1" x="541"/>
        <item m="1" x="597"/>
        <item m="1" x="440"/>
        <item m="1" x="522"/>
        <item m="1" x="62"/>
        <item m="1" x="623"/>
        <item m="1" x="461"/>
        <item m="1" x="456"/>
        <item m="1" x="397"/>
        <item m="1" x="536"/>
        <item m="1" x="436"/>
        <item m="1" x="503"/>
        <item m="1" x="446"/>
        <item m="1" x="540"/>
        <item m="1" x="615"/>
        <item m="1" x="510"/>
        <item m="1" x="579"/>
        <item m="1" x="506"/>
        <item m="1" x="434"/>
        <item m="1" x="613"/>
        <item m="1" x="513"/>
        <item m="1" x="441"/>
        <item m="1" x="435"/>
        <item m="1" x="618"/>
        <item m="1" x="483"/>
        <item m="1" x="509"/>
        <item m="1" x="92"/>
        <item m="1" x="526"/>
        <item m="1" x="507"/>
        <item m="1" x="622"/>
        <item m="1" x="563"/>
        <item m="1" x="454"/>
        <item m="1" x="479"/>
        <item m="1" x="488"/>
        <item m="1" x="467"/>
        <item m="1" x="450"/>
        <item m="1" x="405"/>
        <item m="1" x="407"/>
        <item m="1" x="409"/>
        <item m="1" x="411"/>
        <item m="1" x="412"/>
        <item m="1" x="413"/>
        <item m="1" x="473"/>
        <item m="1" x="542"/>
        <item m="1" x="577"/>
        <item m="1" x="485"/>
        <item m="1" x="580"/>
        <item m="1" x="357"/>
        <item m="1" x="414"/>
        <item m="1" x="439"/>
        <item m="1" x="423"/>
        <item m="1" x="493"/>
        <item m="1" x="462"/>
        <item m="1" x="539"/>
        <item m="1" x="591"/>
        <item m="1" x="437"/>
        <item m="1" x="430"/>
        <item m="1" x="598"/>
        <item m="1" x="362"/>
        <item m="1" x="475"/>
        <item m="1" x="482"/>
        <item m="1" x="530"/>
        <item m="1" x="118"/>
        <item m="1" x="317"/>
        <item m="1" x="566"/>
        <item m="1" x="425"/>
        <item m="1" x="567"/>
        <item m="1" x="47"/>
        <item m="1" x="306"/>
        <item m="1" x="415"/>
        <item m="1" x="592"/>
        <item m="1" x="377"/>
        <item m="1" x="221"/>
        <item m="1" x="426"/>
        <item m="1" x="442"/>
        <item m="1" x="508"/>
        <item m="1" x="406"/>
        <item m="1" x="408"/>
        <item m="1" x="410"/>
        <item m="1" x="176"/>
        <item m="1" x="378"/>
        <item m="1" x="345"/>
        <item m="1" x="379"/>
        <item m="1" x="380"/>
        <item m="1" x="381"/>
        <item m="1" x="382"/>
        <item m="1" x="383"/>
        <item m="1" x="384"/>
        <item m="1" x="273"/>
        <item m="1" x="385"/>
        <item m="1" x="348"/>
        <item m="1" x="386"/>
        <item m="1" x="387"/>
        <item m="1" x="388"/>
        <item m="1" x="389"/>
        <item m="1" x="390"/>
        <item m="1" x="391"/>
        <item m="1" x="392"/>
        <item m="1" x="393"/>
        <item m="1" x="394"/>
        <item m="1" x="130"/>
        <item m="1" x="395"/>
        <item m="1" x="396"/>
        <item m="1" x="398"/>
        <item m="1" x="399"/>
        <item m="1" x="400"/>
        <item m="1" x="201"/>
        <item m="1" x="274"/>
        <item m="1" x="243"/>
        <item m="1" x="115"/>
        <item m="1" x="207"/>
        <item m="1" x="401"/>
        <item m="1" x="402"/>
        <item m="1" x="403"/>
        <item m="1" x="404"/>
        <item m="1" x="275"/>
        <item m="1" x="369"/>
        <item m="1" x="370"/>
        <item m="1" x="363"/>
        <item m="1" x="371"/>
        <item m="1" x="372"/>
        <item m="1" x="374"/>
        <item m="1" x="375"/>
        <item m="1" x="376"/>
        <item m="1" x="361"/>
        <item m="1" x="344"/>
        <item m="1" x="326"/>
        <item m="1" x="364"/>
        <item m="1" x="365"/>
        <item m="1" x="366"/>
        <item m="1" x="48"/>
        <item m="1" x="367"/>
        <item m="1" x="323"/>
        <item m="1" x="328"/>
        <item m="1" x="330"/>
        <item m="1" x="332"/>
        <item m="1" x="359"/>
        <item m="1" x="333"/>
        <item m="1" x="360"/>
        <item m="1" x="335"/>
        <item m="1" x="336"/>
        <item m="1" x="87"/>
        <item m="1" x="346"/>
        <item m="1" x="347"/>
        <item m="1" x="144"/>
        <item m="1" x="352"/>
        <item m="1" x="353"/>
        <item m="1" x="355"/>
        <item m="1" x="356"/>
        <item m="1" x="358"/>
        <item m="1" x="41"/>
        <item m="1" x="307"/>
        <item m="1" x="321"/>
        <item m="1" x="322"/>
        <item m="1" x="117"/>
        <item m="1" x="43"/>
        <item m="1" x="324"/>
        <item m="1" x="325"/>
        <item m="1" x="327"/>
        <item m="1" x="331"/>
        <item m="1" x="334"/>
        <item m="1" x="337"/>
        <item m="1" x="338"/>
        <item m="1" x="339"/>
        <item m="1" x="340"/>
        <item m="1" x="341"/>
        <item m="1" x="342"/>
        <item m="1" x="343"/>
        <item m="1" x="88"/>
        <item m="1" x="303"/>
        <item m="1" x="304"/>
        <item m="1" x="308"/>
        <item m="1" x="310"/>
        <item m="1" x="311"/>
        <item m="1" x="312"/>
        <item m="1" x="313"/>
        <item m="1" x="314"/>
        <item m="1" x="315"/>
        <item m="1" x="316"/>
        <item m="1" x="318"/>
        <item m="1" x="319"/>
        <item m="1" x="320"/>
        <item m="1" x="50"/>
        <item m="1" x="280"/>
        <item m="1" x="281"/>
        <item m="1" x="282"/>
        <item m="1" x="283"/>
        <item m="1" x="284"/>
        <item m="1" x="285"/>
        <item m="1" x="286"/>
        <item m="1" x="287"/>
        <item m="1" x="288"/>
        <item m="1" x="289"/>
        <item m="1" x="290"/>
        <item m="1" x="291"/>
        <item m="1" x="292"/>
        <item m="1" x="259"/>
        <item m="1" x="293"/>
        <item m="1" x="294"/>
        <item m="1" x="295"/>
        <item m="1" x="296"/>
        <item m="1" x="297"/>
        <item m="1" x="298"/>
        <item m="1" x="299"/>
        <item m="1" x="300"/>
        <item m="1" x="301"/>
        <item m="1" x="302"/>
        <item m="1" x="305"/>
        <item m="1" x="161"/>
        <item m="1" x="162"/>
        <item m="1" x="278"/>
        <item m="1" x="95"/>
        <item m="1" x="163"/>
        <item m="1" x="164"/>
        <item m="1" x="165"/>
        <item m="1" x="166"/>
        <item m="1" x="279"/>
        <item m="1" x="169"/>
        <item m="1" x="171"/>
        <item m="1" x="175"/>
        <item m="1" x="272"/>
        <item m="1" x="193"/>
        <item m="1" x="177"/>
        <item m="1" x="194"/>
        <item m="1" x="179"/>
        <item m="1" x="180"/>
        <item m="1" x="181"/>
        <item m="1" x="196"/>
        <item m="1" x="182"/>
        <item m="1" x="197"/>
        <item m="1" x="184"/>
        <item m="1" x="186"/>
        <item m="1" x="198"/>
        <item m="1" x="199"/>
        <item m="1" x="190"/>
        <item m="1" x="200"/>
        <item m="1" x="191"/>
        <item m="1" x="202"/>
        <item m="1" x="203"/>
        <item m="1" x="204"/>
        <item m="1" x="205"/>
        <item m="1" x="206"/>
        <item m="1" x="208"/>
        <item m="1" x="209"/>
        <item m="1" x="277"/>
        <item m="1" x="252"/>
        <item m="1" x="253"/>
        <item m="1" x="213"/>
        <item m="1" x="254"/>
        <item m="1" x="216"/>
        <item m="1" x="255"/>
        <item m="1" x="217"/>
        <item m="1" x="256"/>
        <item m="1" x="257"/>
        <item m="1" x="224"/>
        <item m="1" x="258"/>
        <item m="1" x="260"/>
        <item m="1" x="261"/>
        <item m="1" x="262"/>
        <item m="1" x="238"/>
        <item m="1" x="263"/>
        <item m="1" x="264"/>
        <item m="1" x="265"/>
        <item m="1" x="240"/>
        <item m="1" x="266"/>
        <item m="1" x="267"/>
        <item m="1" x="268"/>
        <item m="1" x="269"/>
        <item m="1" x="270"/>
        <item m="1" x="271"/>
        <item m="1" x="250"/>
        <item m="1" x="251"/>
        <item m="1" x="210"/>
        <item m="1" x="211"/>
        <item m="1" x="212"/>
        <item m="1" x="214"/>
        <item m="1" x="215"/>
        <item m="1" x="218"/>
        <item m="1" x="219"/>
        <item m="1" x="220"/>
        <item m="1" x="222"/>
        <item m="1" x="223"/>
        <item m="1" x="225"/>
        <item m="1" x="226"/>
        <item m="1" x="227"/>
        <item m="1" x="228"/>
        <item m="1" x="229"/>
        <item m="1" x="230"/>
        <item m="1" x="231"/>
        <item m="1" x="232"/>
        <item m="1" x="233"/>
        <item m="1" x="234"/>
        <item m="1" x="235"/>
        <item m="1" x="236"/>
        <item m="1" x="237"/>
        <item m="1" x="239"/>
        <item m="1" x="241"/>
        <item m="1" x="242"/>
        <item m="1" x="244"/>
        <item m="1" x="245"/>
        <item m="1" x="246"/>
        <item m="1" x="247"/>
        <item m="1" x="248"/>
        <item m="1" x="249"/>
        <item m="1" x="195"/>
        <item m="1" x="71"/>
        <item m="1" x="178"/>
        <item m="1" x="183"/>
        <item m="1" x="185"/>
        <item m="1" x="187"/>
        <item m="1" x="188"/>
        <item m="1" x="189"/>
        <item m="1" x="192"/>
        <item m="1" x="167"/>
        <item m="1" x="168"/>
        <item m="1" x="170"/>
        <item m="1" x="172"/>
        <item m="1" x="173"/>
        <item m="1" x="174"/>
        <item m="1" x="135"/>
        <item m="1" x="136"/>
        <item m="1" x="137"/>
        <item m="1" x="138"/>
        <item m="1" x="139"/>
        <item m="1" x="140"/>
        <item m="1" x="141"/>
        <item m="1" x="142"/>
        <item m="1" x="143"/>
        <item m="1" x="145"/>
        <item m="1" x="146"/>
        <item m="1" x="147"/>
        <item m="1" x="148"/>
        <item m="1" x="149"/>
        <item m="1" x="150"/>
        <item m="1" x="151"/>
        <item m="1" x="110"/>
        <item m="1" x="152"/>
        <item m="1" x="153"/>
        <item m="1" x="154"/>
        <item m="1" x="40"/>
        <item m="1" x="155"/>
        <item m="1" x="156"/>
        <item m="1" x="157"/>
        <item m="1" x="158"/>
        <item m="1" x="159"/>
        <item m="1" x="160"/>
        <item m="1" x="126"/>
        <item m="1" x="119"/>
        <item m="1" x="127"/>
        <item m="1" x="1"/>
        <item m="1" x="128"/>
        <item m="1" x="120"/>
        <item m="1" x="129"/>
        <item m="1" x="46"/>
        <item m="1" x="131"/>
        <item m="1" x="132"/>
        <item m="1" x="121"/>
        <item m="1" x="122"/>
        <item m="1" x="133"/>
        <item m="1" x="123"/>
        <item m="1" x="134"/>
        <item m="1" x="124"/>
        <item m="1" x="125"/>
        <item m="1" x="89"/>
        <item m="1" x="90"/>
        <item m="1" x="91"/>
        <item m="1" x="93"/>
        <item m="1" x="94"/>
        <item m="1" x="96"/>
        <item m="1" x="97"/>
        <item m="1" x="98"/>
        <item m="1" x="99"/>
        <item m="1" x="100"/>
        <item m="1" x="102"/>
        <item m="1" x="103"/>
        <item m="1" x="104"/>
        <item m="1" x="105"/>
        <item m="1" x="106"/>
        <item m="1" x="107"/>
        <item m="1" x="108"/>
        <item m="1" x="109"/>
        <item m="1" x="74"/>
        <item m="1" x="111"/>
        <item m="1" x="112"/>
        <item m="1" x="113"/>
        <item m="1" x="116"/>
        <item m="1" x="86"/>
        <item m="1" x="11"/>
        <item m="1" x="18"/>
        <item m="1" x="76"/>
        <item m="1" x="77"/>
        <item m="1" x="78"/>
        <item m="1" x="79"/>
        <item m="1" x="80"/>
        <item m="1" x="81"/>
        <item m="1" x="82"/>
        <item m="1" x="83"/>
        <item m="1" x="84"/>
        <item m="1" x="85"/>
        <item m="1" x="72"/>
        <item m="1" x="73"/>
        <item m="1" x="75"/>
        <item m="1" x="4"/>
        <item m="1" x="5"/>
        <item m="1" x="6"/>
        <item m="1" x="8"/>
        <item m="1" x="67"/>
        <item m="1" x="9"/>
        <item m="1" x="68"/>
        <item m="1" x="10"/>
        <item m="1" x="12"/>
        <item m="1" x="13"/>
        <item m="1" x="14"/>
        <item m="1" x="15"/>
        <item m="1" x="16"/>
        <item m="1" x="69"/>
        <item m="1" x="70"/>
        <item m="1" x="21"/>
        <item m="1" x="22"/>
        <item m="1" x="23"/>
        <item m="1" x="24"/>
        <item m="1" x="55"/>
        <item m="1" x="25"/>
        <item m="1" x="26"/>
        <item m="1" x="27"/>
        <item m="1" x="28"/>
        <item m="1" x="29"/>
        <item m="1" x="30"/>
        <item m="1" x="31"/>
        <item m="1" x="32"/>
        <item m="1" x="33"/>
        <item m="1" x="34"/>
        <item m="1" x="35"/>
        <item m="1" x="36"/>
        <item m="1" x="37"/>
        <item m="1" x="38"/>
        <item m="1" x="66"/>
        <item m="1" x="51"/>
        <item m="1" x="52"/>
        <item m="1" x="53"/>
        <item m="1" x="54"/>
        <item m="1" x="60"/>
        <item m="1" x="61"/>
        <item m="1" x="63"/>
        <item m="1" x="64"/>
        <item m="1" x="65"/>
        <item m="1" x="57"/>
        <item m="1" x="58"/>
        <item m="1" x="59"/>
        <item m="1" x="42"/>
        <item m="1" x="7"/>
        <item m="1" x="17"/>
        <item m="1" x="19"/>
        <item m="1" x="20"/>
        <item m="1" x="56"/>
        <item m="1" x="44"/>
        <item m="1" x="45"/>
        <item m="1" x="49"/>
        <item m="1" x="2"/>
        <item m="1" x="3"/>
      </items>
    </pivotField>
    <pivotField axis="axisRow" outline="0" showAll="0" defaultSubtotal="0">
      <items count="3443">
        <item m="1" x="3036"/>
        <item m="1" x="3020"/>
        <item m="1" x="3007"/>
        <item m="1" x="2991"/>
        <item m="1" x="2969"/>
        <item m="1" x="2717"/>
        <item m="1" x="1357"/>
        <item m="1" x="2980"/>
        <item m="1" x="3280"/>
        <item m="1" x="3265"/>
        <item m="1" x="3394"/>
        <item m="1" x="2419"/>
        <item m="1" x="2493"/>
        <item m="1" x="2560"/>
        <item m="1" x="3285"/>
        <item m="1" x="3354"/>
        <item m="1" x="3420"/>
        <item m="1" x="2447"/>
        <item m="1" x="2522"/>
        <item m="1" x="2583"/>
        <item m="1" x="3155"/>
        <item m="1" x="3215"/>
        <item m="1" x="3289"/>
        <item m="1" x="3357"/>
        <item m="1" x="3355"/>
        <item m="1" x="3421"/>
        <item m="1" x="2448"/>
        <item m="1" x="2525"/>
        <item m="1" x="2585"/>
        <item m="1" x="2640"/>
        <item m="1" x="2883"/>
        <item m="1" x="2453"/>
        <item m="1" x="2643"/>
        <item m="1" x="2691"/>
        <item m="1" x="2957"/>
        <item m="1" x="3017"/>
        <item m="1" x="3210"/>
        <item m="1" x="3282"/>
        <item m="1" x="3025"/>
        <item m="1" x="3153"/>
        <item m="1" x="2634"/>
        <item m="1" x="2683"/>
        <item m="1" x="2679"/>
        <item m="1" x="2739"/>
        <item m="1" x="2797"/>
        <item m="1" x="3190"/>
        <item m="1" x="3257"/>
        <item m="1" x="3325"/>
        <item m="1" x="2572"/>
        <item m="1" x="2629"/>
        <item m="1" x="2680"/>
        <item m="1" x="2740"/>
        <item m="1" x="2798"/>
        <item m="1" x="2886"/>
        <item m="1" x="2954"/>
        <item m="1" x="3011"/>
        <item m="1" x="2860"/>
        <item m="1" x="3056"/>
        <item m="1" x="3133"/>
        <item m="1" x="2602"/>
        <item m="1" x="2655"/>
        <item m="1" x="3422"/>
        <item m="1" x="2449"/>
        <item m="1" x="2953"/>
        <item m="1" x="2529"/>
        <item m="1" x="2468"/>
        <item m="1" x="3115"/>
        <item m="1" x="3174"/>
        <item m="1" x="3238"/>
        <item m="1" x="3379"/>
        <item m="1" x="2729"/>
        <item m="1" x="2903"/>
        <item m="1" x="2874"/>
        <item m="1" x="3100"/>
        <item m="1" x="3034"/>
        <item m="1" x="3008"/>
        <item m="1" x="3079"/>
        <item m="1" x="3439"/>
        <item m="1" x="2466"/>
        <item m="1" x="2538"/>
        <item m="1" x="2595"/>
        <item m="1" x="2650"/>
        <item m="1" x="2705"/>
        <item m="1" x="2769"/>
        <item m="1" x="2830"/>
        <item m="1" x="2895"/>
        <item m="1" x="3030"/>
        <item m="1" x="3101"/>
        <item m="1" x="3139"/>
        <item m="1" x="3097"/>
        <item m="1" x="3435"/>
        <item m="1" x="2535"/>
        <item m="1" x="3258"/>
        <item m="1" x="2828"/>
        <item m="1" x="2604"/>
        <item m="1" x="2506"/>
        <item m="1" x="2462"/>
        <item m="1" x="2426"/>
        <item m="1" x="3427"/>
        <item m="1" x="3396"/>
        <item m="1" x="3361"/>
        <item m="1" x="2682"/>
        <item m="1" x="2648"/>
        <item m="1" x="3272"/>
        <item m="1" x="3342"/>
        <item m="1" x="2825"/>
        <item m="1" x="2892"/>
        <item m="1" x="2443"/>
        <item m="1" x="3256"/>
        <item m="1" x="3211"/>
        <item m="1" x="2537"/>
        <item m="1" x="2502"/>
        <item m="1" x="2704"/>
        <item m="1" x="2677"/>
        <item m="1" x="2646"/>
        <item m="1" x="2688"/>
        <item m="1" x="2454"/>
        <item m="1" x="2757"/>
        <item m="1" x="2819"/>
        <item m="1" x="3428"/>
        <item m="1" x="2456"/>
        <item m="1" x="3429"/>
        <item m="1" x="3226"/>
        <item m="1" x="3299"/>
        <item m="1" x="3365"/>
        <item m="1" x="2457"/>
        <item m="1" x="2531"/>
        <item m="1" x="2589"/>
        <item m="1" x="3165"/>
        <item m="1" x="3230"/>
        <item m="1" x="3301"/>
        <item m="1" x="3370"/>
        <item m="1" x="3437"/>
        <item m="1" x="2463"/>
        <item m="1" x="2536"/>
        <item m="1" x="2592"/>
        <item m="1" x="2649"/>
        <item m="1" x="2701"/>
        <item m="1" x="3306"/>
        <item m="1" x="2599"/>
        <item m="1" x="2653"/>
        <item m="1" x="2965"/>
        <item m="1" x="2551"/>
        <item m="1" x="2658"/>
        <item m="1" x="2714"/>
        <item m="1" x="3315"/>
        <item m="1" x="3383"/>
        <item m="1" x="3044"/>
        <item m="1" x="3057"/>
        <item m="1" x="2526"/>
        <item m="1" x="3104"/>
        <item m="1" x="2901"/>
        <item m="1" x="3262"/>
        <item m="1" x="3330"/>
        <item m="1" x="3397"/>
        <item m="1" x="2420"/>
        <item m="1" x="3018"/>
        <item m="1" x="3016"/>
        <item m="1" x="3353"/>
        <item m="1" x="3243"/>
        <item m="1" x="3311"/>
        <item m="1" x="3381"/>
        <item m="1" x="2400"/>
        <item m="1" x="2476"/>
        <item m="1" x="2546"/>
        <item m="1" x="2607"/>
        <item m="1" x="2907"/>
        <item m="1" x="2696"/>
        <item m="1" x="2752"/>
        <item m="1" x="2823"/>
        <item m="1" x="2766"/>
        <item m="1" x="2754"/>
        <item m="1" x="2755"/>
        <item x="0"/>
        <item m="1" x="2638"/>
        <item m="1" x="3403"/>
        <item m="1" x="2865"/>
        <item m="1" x="2826"/>
        <item m="1" x="2814"/>
        <item m="1" x="3334"/>
        <item m="1" x="3405"/>
        <item m="1" x="3287"/>
        <item m="1" x="3356"/>
        <item m="1" x="3425"/>
        <item m="1" x="2451"/>
        <item m="1" x="2528"/>
        <item m="1" x="3095"/>
        <item m="1" x="3159"/>
        <item m="1" x="3219"/>
        <item m="1" x="3366"/>
        <item m="1" x="3431"/>
        <item m="1" x="2459"/>
        <item m="1" x="2532"/>
        <item m="1" x="2590"/>
        <item m="1" x="2644"/>
        <item m="1" x="2842"/>
        <item m="1" x="2743"/>
        <item m="1" x="2723"/>
        <item m="1" x="3019"/>
        <item m="1" x="2724"/>
        <item m="1" x="2698"/>
        <item m="1" x="2760"/>
        <item m="1" x="2731"/>
        <item m="1" x="2689"/>
        <item m="1" x="2581"/>
        <item m="1" x="2544"/>
        <item m="1" x="2515"/>
        <item m="1" x="2473"/>
        <item m="1" x="2436"/>
        <item m="1" x="3438"/>
        <item m="1" x="3408"/>
        <item m="1" x="3367"/>
        <item m="1" x="3332"/>
        <item m="1" x="3294"/>
        <item m="1" x="2636"/>
        <item m="1" x="2606"/>
        <item m="1" x="2579"/>
        <item m="1" x="2541"/>
        <item m="1" x="2510"/>
        <item m="1" x="2465"/>
        <item m="1" x="2545"/>
        <item m="1" x="2715"/>
        <item m="1" x="2007"/>
        <item m="1" x="2008"/>
        <item m="1" x="2082"/>
        <item m="1" x="2083"/>
        <item m="1" x="2084"/>
        <item m="1" x="2085"/>
        <item m="1" x="2086"/>
        <item m="1" x="2087"/>
        <item m="1" x="2088"/>
        <item m="1" x="2089"/>
        <item m="1" x="2090"/>
        <item m="1" x="2091"/>
        <item m="1" x="2092"/>
        <item m="1" x="2093"/>
        <item m="1" x="3404"/>
        <item m="1" x="2635"/>
        <item m="1" x="2603"/>
        <item m="1" x="2656"/>
        <item m="1" x="2566"/>
        <item m="1" x="3180"/>
        <item m="1" x="2552"/>
        <item m="1" x="2933"/>
        <item m="1" x="3348"/>
        <item m="1" x="3416"/>
        <item m="1" x="2841"/>
        <item m="1" x="2811"/>
        <item m="1" x="2662"/>
        <item m="1" x="2721"/>
        <item m="1" x="2684"/>
        <item m="1" x="2902"/>
        <item m="1" x="3247"/>
        <item m="1" x="1628"/>
        <item m="1" x="2741"/>
        <item m="1" x="2800"/>
        <item m="1" x="3372"/>
        <item m="1" x="2596"/>
        <item m="1" x="2651"/>
        <item m="1" x="3126"/>
        <item m="1" x="3186"/>
        <item m="1" x="3131"/>
        <item m="1" x="3249"/>
        <item m="1" x="3141"/>
        <item m="1" x="3433"/>
        <item m="1" x="2460"/>
        <item m="1" x="2517"/>
        <item m="1" x="2486"/>
        <item m="1" x="2445"/>
        <item m="1" x="3069"/>
        <item m="1" x="2947"/>
        <item m="1" x="2418"/>
        <item m="1" x="2500"/>
        <item m="1" x="3199"/>
        <item m="1" x="3267"/>
        <item m="1" x="2490"/>
        <item m="1" x="2555"/>
        <item m="1" x="2617"/>
        <item m="1" x="2667"/>
        <item m="1" x="2727"/>
        <item m="1" x="2784"/>
        <item m="1" x="2852"/>
        <item m="1" x="2918"/>
        <item m="1" x="2978"/>
        <item m="1" x="2671"/>
        <item m="1" x="2733"/>
        <item m="1" x="2472"/>
        <item m="1" x="2575"/>
        <item m="1" x="2631"/>
        <item m="1" x="3277"/>
        <item m="1" x="1758"/>
        <item m="1" x="3369"/>
        <item m="1" x="1755"/>
        <item m="1" x="1756"/>
        <item m="1" x="1757"/>
        <item m="1" x="1629"/>
        <item m="1" x="2524"/>
        <item m="1" x="2756"/>
        <item m="1" x="1505"/>
        <item m="1" x="3065"/>
        <item m="1" x="2977"/>
        <item m="1" x="3064"/>
        <item m="1" x="2143"/>
        <item m="1" x="2144"/>
        <item m="1" x="2145"/>
        <item m="1" x="2146"/>
        <item m="1" x="2147"/>
        <item m="1" x="2148"/>
        <item m="1" x="2149"/>
        <item m="1" x="2150"/>
        <item m="1" x="2151"/>
        <item m="1" x="2152"/>
        <item m="1" x="2153"/>
        <item m="1" x="2154"/>
        <item m="1" x="2155"/>
        <item m="1" x="3283"/>
        <item m="1" x="3250"/>
        <item m="1" x="3196"/>
        <item m="1" x="3373"/>
        <item m="1" x="3060"/>
        <item m="1" x="3380"/>
        <item m="1" x="3202"/>
        <item m="1" x="3269"/>
        <item m="1" x="3337"/>
        <item m="1" x="2783"/>
        <item m="1" x="2848"/>
        <item m="1" x="2461"/>
        <item m="1" x="2533"/>
        <item m="1" x="3106"/>
        <item m="1" x="3166"/>
        <item m="1" x="3231"/>
        <item m="1" x="3303"/>
        <item m="1" x="3371"/>
        <item m="1" x="3440"/>
        <item m="1" x="2469"/>
        <item m="1" x="2539"/>
        <item m="1" x="2722"/>
        <item m="1" x="3323"/>
        <item m="1" x="3388"/>
        <item m="1" x="2410"/>
        <item m="1" x="2849"/>
        <item m="1" x="2415"/>
        <item m="1" x="2491"/>
        <item m="1" x="2557"/>
        <item m="1" x="2619"/>
        <item m="1" x="2669"/>
        <item m="1" x="2730"/>
        <item m="1" x="2786"/>
        <item m="1" x="2854"/>
        <item m="1" x="2919"/>
        <item m="1" x="2979"/>
        <item m="1" x="2563"/>
        <item m="1" x="2624"/>
        <item m="1" x="2674"/>
        <item m="1" x="2736"/>
        <item m="1" x="2792"/>
        <item m="1" x="2855"/>
        <item m="1" x="2923"/>
        <item m="1" x="2982"/>
        <item m="1" x="3048"/>
        <item m="1" x="3119"/>
        <item m="1" x="2676"/>
        <item m="1" x="2738"/>
        <item m="1" x="2796"/>
        <item m="1" x="2861"/>
        <item m="1" x="2928"/>
        <item m="1" x="2986"/>
        <item m="1" x="3052"/>
        <item m="1" x="3123"/>
        <item m="1" x="3183"/>
        <item m="1" x="3251"/>
        <item m="1" x="2805"/>
        <item m="1" x="2868"/>
        <item m="1" x="2937"/>
        <item m="1" x="2996"/>
        <item m="1" x="3061"/>
        <item m="1" x="3129"/>
        <item m="1" x="3189"/>
        <item m="1" x="3255"/>
        <item m="1" x="3321"/>
        <item m="1" x="3387"/>
        <item m="1" x="2941"/>
        <item m="1" x="3260"/>
        <item m="1" x="3329"/>
        <item m="1" x="3392"/>
        <item m="1" x="2414"/>
        <item m="1" x="2489"/>
        <item m="1" x="3071"/>
        <item m="1" x="3136"/>
        <item m="1" x="3197"/>
        <item m="1" x="3263"/>
        <item m="1" x="3331"/>
        <item m="1" x="3399"/>
        <item m="1" x="2422"/>
        <item m="1" x="2495"/>
        <item m="1" x="2562"/>
        <item m="1" x="2623"/>
        <item m="1" x="2925"/>
        <item m="1" x="2984"/>
        <item m="1" x="3050"/>
        <item m="1" x="3120"/>
        <item m="1" x="3179"/>
        <item m="1" x="3246"/>
        <item m="1" x="3313"/>
        <item m="1" x="1975"/>
        <item m="1" x="1976"/>
        <item m="1" x="2898"/>
        <item m="1" x="2960"/>
        <item m="1" x="2890"/>
        <item m="1" x="3073"/>
        <item m="1" x="2816"/>
        <item m="1" x="3094"/>
        <item m="1" x="2478"/>
        <item m="1" x="2548"/>
        <item m="1" x="3364"/>
        <item m="1" x="3188"/>
        <item m="1" x="2496"/>
        <item m="1" x="2521"/>
        <item m="1" x="3099"/>
        <item m="1" x="2866"/>
        <item m="1" x="3204"/>
        <item m="1" x="3273"/>
        <item m="1" x="2175"/>
        <item m="1" x="2806"/>
        <item m="1" x="2948"/>
        <item m="1" x="2884"/>
        <item m="1" x="2871"/>
        <item m="1" x="3058"/>
        <item m="1" x="3286"/>
        <item m="1" x="2768"/>
        <item m="1" x="2402"/>
        <item m="1" x="2574"/>
        <item m="1" x="3333"/>
        <item m="1" x="2432"/>
        <item m="1" x="1977"/>
        <item m="1" x="1978"/>
        <item m="1" x="2450"/>
        <item m="1" x="2527"/>
        <item m="1" x="1979"/>
        <item m="1" x="1980"/>
        <item m="1" x="1983"/>
        <item m="1" x="1984"/>
        <item m="1" x="2065"/>
        <item m="1" x="2630"/>
        <item m="1" x="2744"/>
        <item m="1" x="2673"/>
        <item m="1" x="2735"/>
        <item m="1" x="2791"/>
        <item m="1" x="3407"/>
        <item m="1" x="2427"/>
        <item m="1" x="2501"/>
        <item m="1" x="2568"/>
        <item m="1" x="2627"/>
        <item m="1" x="2929"/>
        <item m="1" x="2988"/>
        <item m="1" x="3053"/>
        <item m="1" x="3124"/>
        <item m="1" x="3184"/>
        <item m="1" x="3252"/>
        <item m="1" x="2665"/>
        <item m="1" x="3358"/>
        <item m="1" x="3158"/>
        <item m="1" x="2511"/>
        <item m="1" x="1985"/>
        <item m="1" x="1986"/>
        <item m="1" x="1987"/>
        <item m="1" x="2134"/>
        <item m="1" x="2135"/>
        <item m="1" x="2136"/>
        <item m="1" x="2137"/>
        <item m="1" x="2138"/>
        <item m="1" x="2139"/>
        <item m="1" x="2850"/>
        <item m="1" x="2803"/>
        <item m="1" x="2962"/>
        <item m="1" x="435"/>
        <item m="1" x="2413"/>
        <item m="1" x="2487"/>
        <item m="1" x="2616"/>
        <item m="1" x="2666"/>
        <item m="1" x="1931"/>
        <item m="1" x="1932"/>
        <item m="1" x="1933"/>
        <item m="1" x="1939"/>
        <item m="1" x="1940"/>
        <item m="1" x="1941"/>
        <item m="1" x="1942"/>
        <item m="1" x="2559"/>
        <item m="1" x="3297"/>
        <item m="1" x="3266"/>
        <item m="1" x="3225"/>
        <item m="1" x="3209"/>
        <item m="1" x="2452"/>
        <item m="1" x="2439"/>
        <item m="1" x="3270"/>
        <item m="1" x="3339"/>
        <item m="1" x="3411"/>
        <item m="1" x="2430"/>
        <item m="1" x="2504"/>
        <item m="1" x="2066"/>
        <item m="1" x="3084"/>
        <item m="1" x="3063"/>
        <item m="1" x="1919"/>
        <item m="1" x="1993"/>
        <item m="1" x="1994"/>
        <item m="1" x="3089"/>
        <item m="1" x="2920"/>
        <item m="1" x="2055"/>
        <item m="1" x="2056"/>
        <item m="1" x="2057"/>
        <item m="1" x="2058"/>
        <item m="1" x="2059"/>
        <item m="1" x="2060"/>
        <item m="1" x="2061"/>
        <item m="1" x="1988"/>
        <item m="1" x="1989"/>
        <item m="1" x="2565"/>
        <item m="1" x="3111"/>
        <item m="1" x="3171"/>
        <item m="1" x="1990"/>
        <item m="1" x="2120"/>
        <item m="1" x="2781"/>
        <item m="1" x="433"/>
        <item m="1" x="434"/>
        <item m="1" x="2141"/>
        <item m="1" x="1934"/>
        <item m="1" x="1935"/>
        <item m="1" x="1936"/>
        <item m="1" x="2700"/>
        <item m="1" x="1997"/>
        <item m="1" x="1937"/>
        <item m="1" x="1938"/>
        <item m="1" x="2038"/>
        <item m="1" x="2039"/>
        <item m="1" x="2040"/>
        <item m="1" x="2041"/>
        <item m="1" x="2042"/>
        <item m="1" x="2043"/>
        <item m="1" x="2044"/>
        <item m="1" x="2046"/>
        <item m="1" x="2047"/>
        <item m="1" x="3013"/>
        <item m="1" x="2441"/>
        <item m="1" x="3201"/>
        <item m="1" x="3336"/>
        <item m="1" x="3424"/>
        <item m="1" x="2690"/>
        <item m="1" x="2759"/>
        <item m="1" x="2820"/>
        <item m="1" x="2887"/>
        <item m="1" x="2950"/>
        <item m="1" x="3075"/>
        <item m="1" x="2891"/>
        <item m="1" x="2956"/>
        <item m="1" x="2712"/>
        <item m="1" x="2773"/>
        <item m="1" x="2799"/>
        <item m="1" x="2863"/>
        <item m="1" x="2931"/>
        <item m="1" x="3021"/>
        <item m="1" x="3359"/>
        <item m="1" x="2742"/>
        <item m="1" x="2801"/>
        <item m="1" x="2932"/>
        <item m="1" x="3400"/>
        <item m="1" x="3005"/>
        <item m="1" x="2862"/>
        <item m="1" x="2438"/>
        <item m="1" x="2829"/>
        <item m="1" x="2894"/>
        <item m="1" x="2570"/>
        <item m="1" x="3146"/>
        <item m="1" x="2509"/>
        <item m="1" x="2576"/>
        <item m="1" x="2695"/>
        <item m="1" x="2765"/>
        <item m="1" x="2824"/>
        <item m="1" x="3015"/>
        <item m="1" x="3221"/>
        <item m="1" x="3295"/>
        <item m="1" x="3363"/>
        <item m="1" x="3103"/>
        <item m="1" x="3164"/>
        <item m="1" x="3229"/>
        <item m="1" x="3300"/>
        <item m="1" x="3368"/>
        <item m="1" x="3434"/>
        <item m="1" x="2776"/>
        <item m="1" x="2838"/>
        <item m="1" x="2904"/>
        <item m="1" x="3091"/>
        <item m="1" x="3212"/>
        <item m="1" x="2774"/>
        <item m="1" x="2835"/>
        <item m="1" x="2899"/>
        <item m="1" x="2961"/>
        <item m="1" x="3024"/>
        <item m="1" x="3092"/>
        <item m="1" x="3156"/>
        <item m="1" x="3216"/>
        <item m="1" x="3290"/>
        <item m="1" x="2905"/>
        <item m="1" x="3161"/>
        <item m="1" x="3222"/>
        <item m="1" x="3296"/>
        <item m="1" x="2864"/>
        <item m="1" x="3401"/>
        <item m="1" x="2424"/>
        <item m="1" x="2949"/>
        <item m="1" x="3004"/>
        <item m="1" x="3338"/>
        <item m="1" x="3410"/>
        <item m="1" x="2429"/>
        <item m="1" x="2710"/>
        <item m="1" x="2772"/>
        <item m="1" x="2833"/>
        <item m="1" x="2896"/>
        <item m="1" x="2749"/>
        <item m="1" x="2873"/>
        <item m="1" x="3205"/>
        <item m="1" x="3274"/>
        <item m="1" x="3345"/>
        <item m="1" x="3414"/>
        <item m="1" x="2435"/>
        <item m="1" x="2514"/>
        <item m="1" x="3344"/>
        <item m="1" x="2626"/>
        <item m="1" x="2758"/>
        <item m="1" x="3012"/>
        <item m="1" x="3086"/>
        <item m="1" x="2645"/>
        <item m="1" x="2692"/>
        <item m="1" x="2764"/>
        <item m="1" x="2822"/>
        <item m="1" x="2889"/>
        <item m="1" x="3090"/>
        <item m="1" x="3152"/>
        <item m="1" x="3271"/>
        <item m="1" x="3341"/>
        <item m="1" x="3412"/>
        <item m="1" x="2431"/>
        <item m="1" x="2505"/>
        <item m="1" x="3244"/>
        <item m="1" x="2770"/>
        <item m="1" x="3343"/>
        <item m="1" x="3413"/>
        <item m="1" x="2433"/>
        <item m="1" x="2507"/>
        <item m="1" x="3395"/>
        <item m="1" x="3074"/>
        <item m="1" x="3140"/>
        <item m="1" x="3402"/>
        <item m="1" x="2425"/>
        <item m="1" x="2706"/>
        <item m="1" x="2761"/>
        <item m="1" x="2694"/>
        <item m="1" x="3223"/>
        <item m="1" x="2940"/>
        <item m="1" x="2577"/>
        <item m="1" x="2763"/>
        <item m="1" x="2751"/>
        <item m="1" x="2621"/>
        <item m="1" x="2587"/>
        <item m="1" x="2554"/>
        <item m="1" x="2523"/>
        <item m="1" x="2869"/>
        <item m="1" x="2407"/>
        <item m="1" x="2485"/>
        <item m="1" x="3227"/>
        <item m="1" x="2713"/>
        <item m="1" x="3010"/>
        <item m="1" x="2910"/>
        <item m="1" x="2987"/>
        <item m="1" x="2771"/>
        <item m="1" x="3436"/>
        <item m="1" x="3418"/>
        <item m="1" x="3406"/>
        <item m="1" x="3096"/>
        <item m="1" x="3177"/>
        <item m="1" x="3241"/>
        <item m="1" x="2794"/>
        <item m="1" x="2859"/>
        <item m="1" x="2927"/>
        <item m="1" x="2985"/>
        <item m="1" x="3051"/>
        <item m="1" x="3122"/>
        <item m="1" x="3160"/>
        <item m="1" x="3046"/>
        <item m="1" x="2777"/>
        <item m="1" x="2762"/>
        <item m="1" x="2934"/>
        <item m="1" x="2767"/>
        <item m="1" x="2840"/>
        <item m="1" x="2775"/>
        <item m="1" x="2747"/>
        <item m="1" x="2708"/>
        <item m="1" x="3038"/>
        <item m="1" x="2972"/>
        <item m="1" x="2908"/>
        <item m="1" x="2876"/>
        <item m="1" x="2837"/>
        <item m="1" x="3149"/>
        <item m="1" x="3109"/>
        <item m="1" x="3081"/>
        <item m="1" x="3033"/>
        <item m="1" x="3003"/>
        <item m="1" x="3137"/>
        <item m="1" x="3198"/>
        <item m="1" x="2912"/>
        <item m="1" x="2880"/>
        <item m="1" x="3116"/>
        <item m="1" x="2488"/>
        <item m="1" x="3232"/>
        <item m="1" x="2857"/>
        <item m="1" x="2926"/>
        <item m="1" x="2571"/>
        <item m="1" x="2628"/>
        <item m="1" x="3151"/>
        <item m="1" x="3208"/>
        <item m="1" x="3278"/>
        <item m="1" x="3350"/>
        <item m="1" x="3326"/>
        <item m="1" x="3389"/>
        <item m="1" x="2411"/>
        <item m="1" x="2707"/>
        <item m="1" x="3154"/>
        <item m="1" x="3288"/>
        <item m="1" x="2999"/>
        <item m="1" x="3067"/>
        <item m="1" x="3134"/>
        <item m="1" x="3181"/>
        <item m="1" x="3248"/>
        <item m="1" x="3314"/>
        <item m="1" x="2922"/>
        <item m="1" x="2399"/>
        <item m="1" x="2817"/>
        <item m="1" x="1767"/>
        <item m="1" x="1768"/>
        <item m="1" x="2455"/>
        <item m="1" x="3031"/>
        <item m="1" x="1796"/>
        <item m="1" x="1797"/>
        <item m="1" x="1798"/>
        <item m="1" x="1799"/>
        <item m="1" x="1800"/>
        <item m="1" x="1801"/>
        <item m="1" x="1802"/>
        <item m="1" x="1803"/>
        <item m="1" x="1804"/>
        <item m="1" x="2836"/>
        <item m="1" x="2900"/>
        <item m="1" x="2964"/>
        <item m="1" x="3026"/>
        <item m="1" x="3093"/>
        <item m="1" x="2845"/>
        <item m="1" x="2911"/>
        <item m="1" x="2970"/>
        <item m="1" x="3322"/>
        <item m="1" x="2409"/>
        <item m="1" x="1808"/>
        <item m="1" x="3108"/>
        <item m="1" x="3168"/>
        <item m="1" x="1824"/>
        <item m="1" x="1825"/>
        <item m="1" x="1826"/>
        <item m="1" x="1827"/>
        <item m="1" x="1828"/>
        <item m="1" x="3070"/>
        <item m="1" x="2637"/>
        <item m="1" x="2686"/>
        <item m="1" x="1775"/>
        <item m="1" x="3284"/>
        <item m="1" x="1761"/>
        <item m="1" x="1762"/>
        <item m="1" x="1763"/>
        <item m="1" x="2609"/>
        <item m="1" x="2660"/>
        <item m="1" x="1847"/>
        <item m="1" x="1848"/>
        <item m="1" x="1764"/>
        <item m="1" x="1765"/>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904"/>
        <item m="1" x="1905"/>
        <item m="1" x="1874"/>
        <item m="1" x="1875"/>
        <item m="1" x="1876"/>
        <item m="1" x="1831"/>
        <item m="1" x="1832"/>
        <item m="1" x="1829"/>
        <item m="1" x="1830"/>
        <item m="1" x="1776"/>
        <item m="1" x="1777"/>
        <item m="1" x="1778"/>
        <item m="1" x="1878"/>
        <item m="1" x="1879"/>
        <item m="1" x="1880"/>
        <item m="1" x="2846"/>
        <item m="1" x="2827"/>
        <item m="1" x="2815"/>
        <item m="1" x="2993"/>
        <item m="1" x="2973"/>
        <item m="1" x="2958"/>
        <item m="1" x="3298"/>
        <item m="1" x="2519"/>
        <item m="1" x="2499"/>
        <item m="1" x="2614"/>
        <item m="1" x="2567"/>
        <item m="1" x="2553"/>
        <item m="1" x="1881"/>
        <item m="1" x="2935"/>
        <item m="1" x="2992"/>
        <item m="1" x="229"/>
        <item m="1" x="230"/>
        <item m="1" x="2446"/>
        <item m="1" x="2520"/>
        <item m="1" x="2586"/>
        <item m="1" x="2641"/>
        <item m="1" x="2687"/>
        <item m="1" x="1882"/>
        <item m="1" x="1883"/>
        <item m="1" x="1884"/>
        <item m="1" x="1885"/>
        <item m="1" x="1886"/>
        <item m="1" x="2719"/>
        <item m="1" x="2613"/>
        <item m="1" x="2663"/>
        <item m="1" x="2725"/>
        <item m="1" x="3327"/>
        <item m="1" x="3390"/>
        <item m="1" x="2412"/>
        <item m="1" x="2597"/>
        <item m="1" x="2601"/>
        <item m="1" x="2654"/>
        <item m="1" x="1887"/>
        <item m="1" x="1888"/>
        <item m="1" x="1889"/>
        <item m="1" x="1890"/>
        <item m="1" x="536"/>
        <item m="1" x="537"/>
        <item m="1" x="538"/>
        <item m="1" x="539"/>
        <item m="1" x="540"/>
        <item m="1" x="1766"/>
        <item m="1" x="1769"/>
        <item m="1" x="1891"/>
        <item m="1" x="1770"/>
        <item m="1" x="1771"/>
        <item m="1" x="1892"/>
        <item m="1" x="2272"/>
        <item m="1" x="2273"/>
        <item m="1" x="1833"/>
        <item m="1" x="1774"/>
        <item m="1" x="1834"/>
        <item m="1" x="1893"/>
        <item m="1" x="1894"/>
        <item m="1" x="1895"/>
        <item m="1" x="1896"/>
        <item m="1" x="1897"/>
        <item m="1" x="1898"/>
        <item m="1" x="1899"/>
        <item m="1" x="1900"/>
        <item m="1" x="1901"/>
        <item m="1" x="1902"/>
        <item m="1" x="2657"/>
        <item m="1" x="2612"/>
        <item m="1" x="2720"/>
        <item m="1" x="2779"/>
        <item m="1" x="1903"/>
        <item m="1" x="674"/>
        <item m="1" x="679"/>
        <item m="1" x="2851"/>
        <item m="1" x="2915"/>
        <item m="1" x="3234"/>
        <item m="1" x="2787"/>
        <item m="1" x="3043"/>
        <item m="1" x="3118"/>
        <item m="1" x="3320"/>
        <item m="1" x="2872"/>
        <item m="1" x="3398"/>
        <item m="1" x="2421"/>
        <item m="1" x="2494"/>
        <item m="1" x="2561"/>
        <item m="1" x="2856"/>
        <item m="1" x="2924"/>
        <item m="1" x="2983"/>
        <item m="1" x="3049"/>
        <item m="1" x="2745"/>
        <item m="1" x="2804"/>
        <item m="1" x="2867"/>
        <item m="1" x="2936"/>
        <item m="1" x="2995"/>
        <item m="1" x="3059"/>
        <item m="1" x="3128"/>
        <item m="1" x="782"/>
        <item m="1" x="783"/>
        <item m="1" x="1906"/>
        <item m="1" x="1907"/>
        <item m="1" x="1908"/>
        <item m="1" x="1909"/>
        <item m="1" x="1910"/>
        <item m="1" x="1911"/>
        <item m="1" x="1912"/>
        <item m="1" x="1913"/>
        <item m="1" x="2479"/>
        <item m="1" x="2549"/>
        <item m="1" x="1914"/>
        <item m="1" x="1915"/>
        <item m="1" x="2274"/>
        <item m="1" x="2275"/>
        <item m="1" x="2140"/>
        <item m="1" x="1877"/>
        <item m="1" x="3105"/>
        <item m="1" x="2974"/>
        <item m="1" x="3192"/>
        <item m="1" x="2573"/>
        <item m="1" x="599"/>
        <item m="1" x="600"/>
        <item m="1" x="1809"/>
        <item m="1" x="1810"/>
        <item m="1" x="1811"/>
        <item m="1" x="1812"/>
        <item m="1" x="1813"/>
        <item m="1" x="609"/>
        <item m="1" x="3121"/>
        <item m="1" x="2802"/>
        <item m="1" x="2518"/>
        <item m="1" x="3214"/>
        <item m="1" x="3224"/>
        <item m="1" x="2632"/>
        <item m="1" x="3078"/>
        <item m="1" x="3349"/>
        <item m="1" x="3347"/>
        <item m="1" x="3415"/>
        <item m="1" x="2442"/>
        <item m="1" x="2513"/>
        <item m="1" x="2807"/>
        <item m="1" x="3228"/>
        <item m="1" x="2625"/>
        <item m="1" x="2858"/>
        <item m="1" x="3235"/>
        <item m="1" x="2611"/>
        <item m="1" x="2588"/>
        <item m="1" x="2423"/>
        <item m="1" x="2497"/>
        <item m="1" x="2564"/>
        <item m="1" x="2675"/>
        <item m="1" x="2737"/>
        <item m="1" x="3430"/>
        <item m="1" x="2458"/>
        <item m="1" x="3035"/>
        <item m="1" x="2584"/>
        <item m="1" x="2639"/>
        <item m="1" x="3175"/>
        <item m="1" x="3352"/>
        <item m="1" x="3014"/>
        <item m="1" x="2939"/>
        <item m="1" x="2998"/>
        <item m="1" x="3062"/>
        <item m="1" x="2955"/>
        <item m="1" x="2870"/>
        <item m="1" x="2938"/>
        <item m="1" x="2997"/>
        <item m="1" x="2498"/>
        <item m="1" x="3076"/>
        <item m="1" x="2959"/>
        <item m="1" x="3023"/>
        <item m="1" x="3130"/>
        <item m="1" x="2681"/>
        <item m="1" x="2750"/>
        <item m="1" x="2809"/>
        <item m="1" x="2875"/>
        <item m="1" x="2943"/>
        <item m="1" x="3000"/>
        <item m="1" x="3068"/>
        <item m="1" x="3135"/>
        <item m="1" x="3195"/>
        <item m="1" x="3261"/>
        <item m="1" x="2813"/>
        <item m="1" x="2879"/>
        <item m="1" x="2946"/>
        <item m="1" x="3002"/>
        <item m="1" x="2951"/>
        <item m="1" x="3006"/>
        <item m="1" x="3077"/>
        <item m="1" x="3142"/>
        <item m="1" x="3200"/>
        <item m="1" x="3268"/>
        <item m="1" x="3335"/>
        <item m="1" x="3409"/>
        <item m="1" x="2428"/>
        <item m="1" x="2503"/>
        <item m="1" x="3082"/>
        <item m="1" x="3147"/>
        <item m="1" x="3206"/>
        <item m="1" x="3275"/>
        <item m="1" x="3346"/>
        <item m="1" x="3264"/>
        <item m="1" x="3220"/>
        <item m="1" x="3194"/>
        <item m="1" x="1806"/>
        <item m="1" x="2753"/>
        <item m="1" x="3107"/>
        <item m="1" x="1513"/>
        <item m="1" x="3432"/>
        <item m="1" x="2818"/>
        <item m="1" x="3279"/>
        <item m="1" x="3351"/>
        <item m="1" x="3087"/>
        <item m="1" x="3217"/>
        <item m="1" x="3207"/>
        <item m="1" x="3191"/>
        <item m="1" x="2810"/>
        <item m="1" x="2582"/>
        <item m="1" x="2444"/>
        <item m="1" x="2642"/>
        <item m="1" x="2633"/>
        <item m="1" x="2622"/>
        <item m="1" x="2605"/>
        <item m="1" x="2678"/>
        <item m="1" x="867"/>
        <item m="1" x="868"/>
        <item m="1" x="869"/>
        <item m="1" x="870"/>
        <item m="1" x="871"/>
        <item m="1" x="872"/>
        <item m="1" x="873"/>
        <item m="1" x="874"/>
        <item m="1" x="875"/>
        <item m="1" x="876"/>
        <item m="1" x="877"/>
        <item m="1" x="878"/>
        <item m="1" x="879"/>
        <item m="1" x="880"/>
        <item m="1" x="881"/>
        <item m="1" x="882"/>
        <item m="1" x="883"/>
        <item m="1" x="2732"/>
        <item m="1" x="2789"/>
        <item m="1" x="2709"/>
        <item m="1" x="3302"/>
        <item m="1" x="3423"/>
        <item m="1" x="1840"/>
        <item m="1" x="2913"/>
        <item m="1" x="2893"/>
        <item m="1" x="2881"/>
        <item m="1" x="2882"/>
        <item m="1" x="2952"/>
        <item m="1" x="3009"/>
        <item m="1" x="3080"/>
        <item m="1" x="3143"/>
        <item m="1" x="2916"/>
        <item m="1" x="2976"/>
        <item m="1" x="2793"/>
        <item m="1" x="2593"/>
        <item m="1" x="3170"/>
        <item m="1" x="3236"/>
        <item m="1" x="2748"/>
        <item m="1" x="2711"/>
        <item m="1" x="1835"/>
        <item m="1" x="1836"/>
        <item m="1" x="1837"/>
        <item m="1" x="1838"/>
        <item m="1" x="1839"/>
        <item m="1" x="1841"/>
        <item m="1" x="3376"/>
        <item m="1" x="3442"/>
        <item m="1" x="2471"/>
        <item m="1" x="3045"/>
        <item m="1" x="3242"/>
        <item m="1" x="1842"/>
        <item m="1" x="1843"/>
        <item m="1" x="1844"/>
        <item m="1" x="1845"/>
        <item m="1" x="1846"/>
        <item m="1" x="1805"/>
        <item m="1" x="1807"/>
        <item m="1" x="3281"/>
        <item m="1" x="2373"/>
        <item m="1" x="2376"/>
        <item m="1" x="2377"/>
        <item m="1" x="2379"/>
        <item m="1" x="3324"/>
        <item m="1" x="2380"/>
        <item m="1" x="2381"/>
        <item m="1" x="2385"/>
        <item m="1" x="2370"/>
        <item m="1" x="2388"/>
        <item m="1" x="2389"/>
        <item m="1" x="2387"/>
        <item m="1" x="2391"/>
        <item m="1" x="2392"/>
        <item m="1" x="2393"/>
        <item m="1" x="2394"/>
        <item m="1" x="2384"/>
        <item m="1" x="2390"/>
        <item m="1" x="2395"/>
        <item m="1" x="3417"/>
        <item m="1" x="2693"/>
        <item m="1" x="3340"/>
        <item m="1" x="2885"/>
        <item m="1" x="2795"/>
        <item m="1" x="2994"/>
        <item m="1" x="3291"/>
        <item m="1" x="2699"/>
        <item m="1" x="2569"/>
        <item m="1" x="3144"/>
        <item m="1" x="3203"/>
        <item m="1" x="3102"/>
        <item m="1" x="3163"/>
        <item m="1" x="2483"/>
        <item m="1" x="2405"/>
        <item m="1" x="2482"/>
        <item m="1" x="3318"/>
        <item m="1" x="3385"/>
        <item m="1" x="2516"/>
        <item m="1" x="2580"/>
        <item m="1" x="2832"/>
        <item m="1" x="2971"/>
        <item m="1" x="3083"/>
        <item m="1" x="3148"/>
        <item m="1" x="3047"/>
        <item m="1" x="3419"/>
        <item m="1" x="2930"/>
        <item m="1" x="2989"/>
        <item m="1" x="3054"/>
        <item m="1" x="3125"/>
        <item m="1" x="3185"/>
        <item m="1" x="3253"/>
        <item m="1" x="3317"/>
        <item m="1" x="3384"/>
        <item m="1" x="2404"/>
        <item m="1" x="2481"/>
        <item m="1" x="3157"/>
        <item m="1" x="3218"/>
        <item m="1" x="3293"/>
        <item m="1" x="3362"/>
        <item m="1" x="3426"/>
        <item m="1" x="1943"/>
        <item m="1" x="3393"/>
        <item m="1" x="2417"/>
        <item m="1" x="3276"/>
        <item m="1" x="2821"/>
        <item m="1" x="2888"/>
        <item m="1" x="2437"/>
        <item m="1" x="2746"/>
        <item m="1" x="2812"/>
        <item m="1" x="2877"/>
        <item m="1" x="3145"/>
        <item m="1" x="2434"/>
        <item m="1" x="2508"/>
        <item m="1" x="2534"/>
        <item m="1" x="2591"/>
        <item m="1" x="2647"/>
        <item m="1" x="2697"/>
        <item m="1" x="3305"/>
        <item m="1" x="3375"/>
        <item m="1" x="3441"/>
        <item m="1" x="2470"/>
        <item m="1" x="2540"/>
        <item m="1" x="2598"/>
        <item m="1" x="2652"/>
        <item m="1" x="2963"/>
        <item m="1" x="2550"/>
        <item m="1" x="2610"/>
        <item m="1" x="2661"/>
        <item m="1" x="2718"/>
        <item m="1" x="2778"/>
        <item m="1" x="2839"/>
        <item m="1" x="2906"/>
        <item m="1" x="2966"/>
        <item m="1" x="3028"/>
        <item m="1" x="2975"/>
        <item m="1" x="3037"/>
        <item m="1" x="3167"/>
        <item m="1" x="3233"/>
        <item m="1" x="3304"/>
        <item m="1" x="3374"/>
        <item m="1" x="2921"/>
        <item m="1" x="2981"/>
        <item m="1" x="3042"/>
        <item m="1" x="3117"/>
        <item m="1" x="3176"/>
        <item m="1" x="3239"/>
        <item m="1" x="3309"/>
        <item m="1" x="2398"/>
        <item m="1" x="2967"/>
        <item m="1" x="3029"/>
        <item m="1" x="3098"/>
        <item m="1" x="3162"/>
        <item m="1" x="1957"/>
        <item m="1" x="1958"/>
        <item m="1" x="1959"/>
        <item m="1" x="1960"/>
        <item m="1" x="274"/>
        <item m="1" x="275"/>
        <item m="1" x="276"/>
        <item m="1" x="277"/>
        <item m="1" x="1961"/>
        <item m="1" x="1962"/>
        <item m="1" x="1963"/>
        <item m="1" x="1964"/>
        <item m="1" x="2788"/>
        <item m="1" x="1965"/>
        <item m="1" x="1966"/>
        <item m="1" x="1967"/>
        <item m="1" x="1968"/>
        <item m="1" x="1969"/>
        <item m="1" x="1970"/>
        <item m="1" x="1971"/>
        <item m="1" x="1972"/>
        <item m="1" x="1973"/>
        <item m="1" x="2475"/>
        <item m="1" x="2178"/>
        <item m="1" x="2179"/>
        <item m="1" x="2180"/>
        <item m="1" x="2416"/>
        <item m="1" x="3072"/>
        <item m="1" x="2181"/>
        <item m="1" x="2182"/>
        <item m="1" x="2183"/>
        <item m="1" x="2185"/>
        <item m="1" x="2186"/>
        <item m="1" x="2187"/>
        <item m="1" x="2188"/>
        <item m="1" x="2189"/>
        <item m="1" x="2190"/>
        <item m="1" x="2191"/>
        <item m="1" x="2192"/>
        <item m="1" x="2492"/>
        <item m="1" x="2558"/>
        <item m="1" x="2620"/>
        <item m="1" x="2670"/>
        <item m="1" x="3085"/>
        <item m="1" x="2530"/>
        <item m="1" x="2990"/>
        <item m="1" x="2193"/>
        <item m="1" x="2194"/>
        <item m="1" x="2195"/>
        <item m="1" x="2464"/>
        <item m="1" x="2196"/>
        <item m="1" x="2594"/>
        <item m="1" x="2197"/>
        <item m="1" x="2703"/>
        <item m="1" x="2198"/>
        <item m="1" x="2808"/>
        <item m="1" x="2942"/>
        <item m="1" x="2945"/>
        <item m="1" x="2200"/>
        <item m="1" x="2702"/>
        <item m="1" x="2578"/>
        <item m="1" x="2878"/>
        <item m="1" x="2685"/>
        <item m="1" x="2199"/>
        <item m="1" x="1443"/>
        <item m="1" x="1444"/>
        <item m="1" x="1445"/>
        <item m="1" x="1446"/>
        <item m="1" x="1581"/>
        <item m="1" x="1585"/>
        <item m="1" x="2396"/>
        <item m="1" x="3240"/>
        <item m="1" x="3310"/>
        <item m="1" x="2834"/>
        <item m="1" x="2897"/>
        <item m="1" x="2204"/>
        <item m="1" x="2205"/>
        <item m="1" x="2206"/>
        <item m="1" x="2207"/>
        <item m="1" x="2208"/>
        <item m="1" x="2209"/>
        <item m="1" x="2210"/>
        <item m="1" x="2211"/>
        <item m="1" x="2212"/>
        <item m="1" x="2214"/>
        <item m="1" x="2215"/>
        <item m="1" x="2216"/>
        <item m="1" x="2217"/>
        <item m="1" x="2218"/>
        <item m="1" x="2219"/>
        <item m="1" x="2220"/>
        <item m="1" x="2221"/>
        <item m="1" x="2222"/>
        <item m="1" x="2223"/>
        <item m="1" x="2224"/>
        <item m="1" x="2225"/>
        <item m="1" x="2944"/>
        <item m="1" x="3001"/>
        <item m="1" x="3138"/>
        <item m="1" x="2226"/>
        <item m="1" x="2227"/>
        <item m="1" x="2228"/>
        <item m="1" x="2831"/>
        <item m="1" x="2229"/>
        <item m="1" x="2230"/>
        <item m="1" x="3022"/>
        <item m="1" x="2231"/>
        <item m="1" x="2232"/>
        <item m="1" x="3213"/>
        <item m="1" x="2233"/>
        <item m="1" x="2234"/>
        <item m="1" x="2235"/>
        <item m="1" x="2236"/>
        <item m="1" x="3027"/>
        <item m="1" x="3292"/>
        <item m="1" x="3360"/>
        <item m="1" x="2237"/>
        <item m="1" x="2238"/>
        <item m="1" x="2239"/>
        <item m="1" x="2240"/>
        <item m="1" x="2241"/>
        <item m="1" x="2242"/>
        <item m="1" x="2243"/>
        <item m="1" x="2244"/>
        <item m="1" x="2245"/>
        <item m="1" x="2246"/>
        <item m="1" x="2247"/>
        <item m="1" x="2248"/>
        <item m="1" x="2249"/>
        <item m="1" x="2543"/>
        <item m="1" x="3182"/>
        <item m="1" x="2480"/>
        <item m="1" x="3055"/>
        <item m="1" x="3127"/>
        <item m="1" x="3187"/>
        <item m="1" x="3254"/>
        <item m="1" x="3319"/>
        <item m="1" x="3386"/>
        <item m="1" x="2406"/>
        <item m="1" x="2484"/>
        <item m="1" x="3066"/>
        <item m="1" x="3132"/>
        <item m="1" x="3193"/>
        <item m="1" x="3259"/>
        <item m="1" x="3328"/>
        <item m="1" x="3391"/>
        <item m="1" x="3112"/>
        <item m="1" x="3172"/>
        <item m="1" x="3307"/>
        <item m="1" x="3377"/>
        <item m="1" x="2440"/>
        <item m="1" x="2512"/>
        <item m="1" x="3088"/>
        <item m="1" x="3150"/>
        <item m="1" x="3039"/>
        <item m="1" x="3110"/>
        <item m="1" x="3169"/>
        <item m="1" x="2467"/>
        <item m="1" x="3041"/>
        <item m="1" x="3114"/>
        <item m="1" x="3173"/>
        <item m="1" x="3237"/>
        <item m="1" x="3308"/>
        <item m="1" x="3378"/>
        <item m="1" x="2397"/>
        <item m="1" x="2474"/>
        <item m="1" x="2542"/>
        <item m="1" x="2600"/>
        <item m="1" x="3178"/>
        <item m="1" x="3245"/>
        <item m="1" x="3312"/>
        <item m="1" x="3382"/>
        <item m="1" x="2401"/>
        <item m="1" x="2477"/>
        <item m="1" x="2547"/>
        <item m="1" x="2608"/>
        <item m="1" x="2659"/>
        <item m="1" x="2716"/>
        <item m="1" x="3316"/>
        <item m="1" x="2403"/>
        <item m="1" x="2844"/>
        <item m="1" x="2408"/>
        <item m="1" x="2615"/>
        <item m="1" x="2664"/>
        <item m="1" x="2726"/>
        <item m="1" x="2782"/>
        <item m="1" x="2847"/>
        <item m="1" x="2914"/>
        <item m="1" x="2556"/>
        <item m="1" x="2618"/>
        <item m="1" x="2668"/>
        <item m="1" x="2728"/>
        <item m="1" x="2785"/>
        <item m="1" x="2853"/>
        <item m="1" x="3040"/>
        <item m="1" x="3113"/>
        <item m="1" x="2672"/>
        <item m="1" x="2734"/>
        <item m="1" x="2790"/>
        <item m="1" x="2780"/>
        <item m="1" x="2843"/>
        <item m="1" x="2909"/>
        <item m="1" x="2968"/>
        <item m="1" x="3032"/>
        <item m="1" x="2917"/>
        <item m="1" x="2371"/>
        <item m="1" x="2372"/>
        <item m="1" x="2374"/>
        <item m="1" x="2375"/>
        <item m="1" x="2378"/>
        <item m="1" x="2382"/>
        <item m="1" x="2383"/>
        <item m="1" x="2386"/>
        <item m="1" x="2250"/>
        <item m="1" x="2251"/>
        <item m="1" x="2252"/>
        <item m="1" x="2253"/>
        <item m="1" x="2254"/>
        <item m="1" x="907"/>
        <item m="1" x="2255"/>
        <item m="1" x="2256"/>
        <item m="1" x="2257"/>
        <item m="1" x="2258"/>
        <item m="1" x="2259"/>
        <item m="1" x="2260"/>
        <item m="1" x="2261"/>
        <item m="1" x="2262"/>
        <item m="1" x="2263"/>
        <item m="1" x="2264"/>
        <item m="1" x="2265"/>
        <item m="1" x="2266"/>
        <item m="1" x="2267"/>
        <item m="1" x="2268"/>
        <item m="1" x="2269"/>
        <item m="1" x="2270"/>
        <item m="1" x="2271"/>
        <item m="1" x="2276"/>
        <item m="1" x="2277"/>
        <item m="1" x="2278"/>
        <item m="1" x="2279"/>
        <item m="1" x="89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1353"/>
        <item m="1" x="1354"/>
        <item m="1" x="1355"/>
        <item m="1" x="799"/>
        <item m="1" x="800"/>
        <item m="1" x="2303"/>
        <item m="1" x="1779"/>
        <item m="1" x="1780"/>
        <item m="1" x="1781"/>
        <item m="1" x="1782"/>
        <item m="1" x="1783"/>
        <item m="1" x="1784"/>
        <item m="1" x="1785"/>
        <item m="1" x="1786"/>
        <item m="1" x="1787"/>
        <item m="1" x="1788"/>
        <item m="1" x="1789"/>
        <item m="1" x="1790"/>
        <item m="1" x="1791"/>
        <item m="1" x="1792"/>
        <item m="1" x="2304"/>
        <item m="1" x="1793"/>
        <item m="1" x="1794"/>
        <item m="1" x="1795"/>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891"/>
        <item m="1" x="892"/>
        <item m="1" x="2329"/>
        <item m="1" x="2330"/>
        <item m="1" x="893"/>
        <item m="1" x="894"/>
        <item m="1" x="2331"/>
        <item m="1" x="794"/>
        <item m="1" x="795"/>
        <item m="1" x="796"/>
        <item m="1" x="797"/>
        <item m="1" x="798"/>
        <item m="1" x="2332"/>
        <item m="1" x="2333"/>
        <item m="1" x="2334"/>
        <item m="1" x="2335"/>
        <item m="1" x="2336"/>
        <item m="1" x="2337"/>
        <item m="1" x="2338"/>
        <item m="1" x="2339"/>
        <item m="1" x="2369"/>
        <item m="1" x="1356"/>
        <item m="1" x="904"/>
        <item m="1" x="903"/>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1582"/>
        <item m="1" x="1583"/>
        <item m="1" x="1584"/>
        <item m="1" x="2156"/>
        <item m="1" x="2157"/>
        <item m="1" x="2158"/>
        <item m="1" x="2159"/>
        <item m="1" x="2160"/>
        <item m="1" x="2161"/>
        <item m="1" x="2162"/>
        <item m="1" x="2163"/>
        <item m="1" x="2164"/>
        <item m="1" x="2165"/>
        <item m="1" x="2166"/>
        <item m="1" x="2167"/>
        <item m="1" x="2168"/>
        <item m="1" x="2169"/>
        <item m="1" x="2170"/>
        <item m="1" x="2171"/>
        <item m="1" x="2172"/>
        <item m="1" x="2173"/>
        <item m="1" x="2174"/>
        <item m="1" x="2176"/>
        <item m="1" x="2177"/>
        <item m="1" x="2184"/>
        <item m="1" x="2201"/>
        <item m="1" x="2202"/>
        <item m="1" x="2203"/>
        <item m="1" x="2213"/>
        <item m="1" x="1920"/>
        <item m="1" x="1921"/>
        <item m="1" x="1922"/>
        <item m="1" x="1923"/>
        <item m="1" x="1924"/>
        <item m="1" x="1925"/>
        <item m="1" x="1650"/>
        <item m="1" x="1651"/>
        <item m="1" x="1652"/>
        <item m="1" x="1926"/>
        <item m="1" x="1927"/>
        <item m="1" x="1928"/>
        <item m="1" x="1929"/>
        <item m="1" x="1930"/>
        <item m="1" x="1944"/>
        <item m="1" x="1945"/>
        <item m="1" x="1946"/>
        <item m="1" x="1947"/>
        <item m="1" x="1948"/>
        <item m="1" x="1949"/>
        <item m="1" x="1950"/>
        <item m="1" x="1951"/>
        <item m="1" x="1952"/>
        <item m="1" x="1953"/>
        <item m="1" x="1702"/>
        <item m="1" x="1703"/>
        <item m="1" x="1704"/>
        <item m="1" x="1705"/>
        <item m="1" x="1706"/>
        <item m="1" x="1954"/>
        <item m="1" x="1955"/>
        <item m="1" x="1956"/>
        <item m="1" x="1974"/>
        <item m="1" x="1981"/>
        <item m="1" x="1982"/>
        <item m="1" x="428"/>
        <item m="1" x="429"/>
        <item m="1" x="1991"/>
        <item m="1" x="1992"/>
        <item m="1" x="1995"/>
        <item m="1" x="1996"/>
        <item m="1" x="1998"/>
        <item m="1" x="1999"/>
        <item m="1" x="2000"/>
        <item m="1" x="2001"/>
        <item m="1" x="2002"/>
        <item m="1" x="2003"/>
        <item m="1" x="2004"/>
        <item m="1" x="2005"/>
        <item m="1" x="2006"/>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45"/>
        <item m="1" x="2048"/>
        <item m="1" x="2049"/>
        <item m="1" x="2050"/>
        <item m="1" x="2051"/>
        <item m="1" x="2052"/>
        <item m="1" x="2053"/>
        <item m="1" x="2054"/>
        <item m="1" x="2062"/>
        <item m="1" x="2063"/>
        <item m="1" x="2064"/>
        <item m="1" x="2067"/>
        <item m="1" x="2068"/>
        <item m="1" x="430"/>
        <item m="1" x="431"/>
        <item m="1" x="432"/>
        <item m="1" x="2069"/>
        <item m="1" x="2070"/>
        <item m="1" x="271"/>
        <item m="1" x="272"/>
        <item m="1" x="273"/>
        <item m="1" x="2071"/>
        <item m="1" x="2072"/>
        <item m="1" x="2073"/>
        <item m="1" x="2074"/>
        <item m="1" x="2075"/>
        <item m="1" x="2076"/>
        <item m="1" x="2077"/>
        <item m="1" x="2078"/>
        <item m="1" x="2079"/>
        <item m="1" x="2080"/>
        <item m="1" x="2081"/>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1"/>
        <item m="1" x="2122"/>
        <item m="1" x="2123"/>
        <item m="1" x="2124"/>
        <item m="1" x="2125"/>
        <item m="1" x="2126"/>
        <item m="1" x="2127"/>
        <item m="1" x="2128"/>
        <item m="1" x="2129"/>
        <item m="1" x="2130"/>
        <item m="1" x="2131"/>
        <item m="1" x="2132"/>
        <item m="1" x="2133"/>
        <item m="1" x="2142"/>
        <item m="1" x="1749"/>
        <item m="1" x="1750"/>
        <item m="1" x="1684"/>
        <item m="1" x="1685"/>
        <item m="1" x="1686"/>
        <item m="1" x="1687"/>
        <item m="1" x="1916"/>
        <item m="1" x="1688"/>
        <item m="1" x="1689"/>
        <item m="1" x="1690"/>
        <item m="1" x="1691"/>
        <item m="1" x="1692"/>
        <item m="1" x="1693"/>
        <item m="1" x="1711"/>
        <item m="1" x="1712"/>
        <item m="1" x="1713"/>
        <item m="1" x="1714"/>
        <item m="1" x="1717"/>
        <item m="1" x="1718"/>
        <item m="1" x="1719"/>
        <item m="1" x="1720"/>
        <item m="1" x="1721"/>
        <item m="1" x="1724"/>
        <item m="1" x="1725"/>
        <item m="1" x="1726"/>
        <item m="1" x="1727"/>
        <item m="1" x="1728"/>
        <item m="1" x="1729"/>
        <item m="1" x="1730"/>
        <item m="1" x="1731"/>
        <item m="1" x="1737"/>
        <item m="1" x="1917"/>
        <item m="1" x="1738"/>
        <item m="1" x="1739"/>
        <item m="1" x="1918"/>
        <item m="1" x="1741"/>
        <item m="1" x="1742"/>
        <item m="1" x="1743"/>
        <item m="1" x="1744"/>
        <item m="1" x="1745"/>
        <item m="1" x="420"/>
        <item m="1" x="421"/>
        <item m="1" x="1746"/>
        <item m="1" x="1747"/>
        <item m="1" x="422"/>
        <item m="1" x="423"/>
        <item m="1" x="1772"/>
        <item m="1" x="1773"/>
        <item m="1" x="1814"/>
        <item m="1" x="1815"/>
        <item m="1" x="1816"/>
        <item m="1" x="601"/>
        <item m="1" x="602"/>
        <item m="1" x="603"/>
        <item m="1" x="604"/>
        <item m="1" x="605"/>
        <item m="1" x="606"/>
        <item m="1" x="607"/>
        <item m="1" x="608"/>
        <item m="1" x="1817"/>
        <item m="1" x="1818"/>
        <item m="1" x="1819"/>
        <item m="1" x="1820"/>
        <item m="1" x="1821"/>
        <item m="1" x="1822"/>
        <item m="1" x="1823"/>
        <item m="1" x="1586"/>
        <item m="1" x="1587"/>
        <item m="1" x="1588"/>
        <item m="1" x="1589"/>
        <item m="1" x="1590"/>
        <item m="1" x="1591"/>
        <item m="1" x="1592"/>
        <item m="1" x="1593"/>
        <item m="1" x="1594"/>
        <item m="1" x="1595"/>
        <item m="1" x="1596"/>
        <item m="1" x="1597"/>
        <item m="1" x="1447"/>
        <item m="1" x="1448"/>
        <item m="1" x="1598"/>
        <item m="1" x="1599"/>
        <item m="1" x="1600"/>
        <item m="1" x="1601"/>
        <item m="1" x="1602"/>
        <item m="1" x="1603"/>
        <item m="1" x="1604"/>
        <item m="1" x="1449"/>
        <item m="1" x="1450"/>
        <item m="1" x="1605"/>
        <item m="1" x="1606"/>
        <item m="1" x="1451"/>
        <item m="1" x="1452"/>
        <item m="1" x="1607"/>
        <item m="1" x="1608"/>
        <item m="1" x="1453"/>
        <item m="1" x="1454"/>
        <item m="1" x="1609"/>
        <item m="1" x="1610"/>
        <item m="1" x="1611"/>
        <item m="1" x="1612"/>
        <item m="1" x="1613"/>
        <item m="1" x="1614"/>
        <item m="1" x="1615"/>
        <item m="1" x="1616"/>
        <item m="1" x="1617"/>
        <item m="1" x="1618"/>
        <item m="1" x="1619"/>
        <item m="1" x="1620"/>
        <item m="1" x="1621"/>
        <item m="1" x="1622"/>
        <item m="1" x="1623"/>
        <item m="1" x="1624"/>
        <item m="1" x="1625"/>
        <item m="1" x="1626"/>
        <item m="1" x="1627"/>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235"/>
        <item m="1" x="236"/>
        <item m="1" x="1674"/>
        <item m="1" x="237"/>
        <item m="1" x="1675"/>
        <item m="1" x="1676"/>
        <item m="1" x="1677"/>
        <item m="1" x="1678"/>
        <item m="1" x="234"/>
        <item m="1" x="1679"/>
        <item m="1" x="1680"/>
        <item m="1" x="1681"/>
        <item m="1" x="1682"/>
        <item m="1" x="238"/>
        <item m="1" x="1683"/>
        <item m="1" x="1694"/>
        <item m="1" x="1695"/>
        <item m="1" x="1696"/>
        <item m="1" x="1697"/>
        <item m="1" x="1698"/>
        <item m="1" x="1699"/>
        <item m="1" x="1700"/>
        <item m="1" x="1701"/>
        <item m="1" x="1707"/>
        <item m="1" x="1708"/>
        <item m="1" x="1709"/>
        <item m="1" x="1710"/>
        <item m="1" x="1715"/>
        <item m="1" x="1716"/>
        <item m="1" x="1722"/>
        <item m="1" x="1723"/>
        <item m="1" x="1732"/>
        <item m="1" x="1733"/>
        <item m="1" x="1734"/>
        <item m="1" x="1735"/>
        <item m="1" x="1736"/>
        <item m="1" x="1740"/>
        <item m="1" x="1748"/>
        <item m="1" x="1751"/>
        <item m="1" x="1752"/>
        <item m="1" x="1753"/>
        <item m="1" x="1754"/>
        <item m="1" x="1759"/>
        <item m="1" x="1760"/>
        <item m="1" x="1428"/>
        <item m="1" x="1429"/>
        <item m="1" x="1430"/>
        <item m="1" x="1433"/>
        <item m="1" x="1434"/>
        <item m="1" x="1435"/>
        <item m="1" x="1436"/>
        <item m="1" x="1437"/>
        <item m="1" x="1438"/>
        <item m="1" x="1439"/>
        <item m="1" x="1431"/>
        <item m="1" x="1432"/>
        <item m="1" x="1442"/>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239"/>
        <item m="1" x="240"/>
        <item m="1" x="241"/>
        <item m="1" x="242"/>
        <item m="1" x="243"/>
        <item m="1" x="1490"/>
        <item m="1" x="1491"/>
        <item m="1" x="1492"/>
        <item m="1" x="1493"/>
        <item m="1" x="1494"/>
        <item m="1" x="1495"/>
        <item m="1" x="1496"/>
        <item m="1" x="1497"/>
        <item m="1" x="1498"/>
        <item m="1" x="1499"/>
        <item m="1" x="1500"/>
        <item m="1" x="1501"/>
        <item m="1" x="1502"/>
        <item m="1" x="1503"/>
        <item m="1" x="1504"/>
        <item m="1" x="1506"/>
        <item m="1" x="1507"/>
        <item m="1" x="1508"/>
        <item m="1" x="1509"/>
        <item m="1" x="1510"/>
        <item m="1" x="1511"/>
        <item m="1" x="1512"/>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286"/>
        <item m="1" x="1580"/>
        <item m="1" x="287"/>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40"/>
        <item m="1" x="1441"/>
        <item m="1" x="688"/>
        <item m="1" x="689"/>
        <item m="1" x="717"/>
        <item m="1" x="718"/>
        <item m="1" x="719"/>
        <item m="1" x="725"/>
        <item m="1" x="726"/>
        <item m="1" x="710"/>
        <item m="1" x="720"/>
        <item m="1" x="721"/>
        <item m="1" x="722"/>
        <item m="1" x="690"/>
        <item m="1" x="691"/>
        <item m="1" x="692"/>
        <item m="1" x="729"/>
        <item m="1" x="730"/>
        <item m="1" x="716"/>
        <item m="1" x="727"/>
        <item m="1" x="728"/>
        <item m="1" x="693"/>
        <item m="1" x="694"/>
        <item m="1" x="695"/>
        <item m="1" x="696"/>
        <item m="1" x="697"/>
        <item m="1" x="698"/>
        <item m="1" x="699"/>
        <item m="1" x="739"/>
        <item m="1" x="740"/>
        <item m="1" x="700"/>
        <item m="1" x="701"/>
        <item m="1" x="702"/>
        <item m="1" x="703"/>
        <item m="1" x="705"/>
        <item m="1" x="706"/>
        <item m="1" x="707"/>
        <item m="1" x="708"/>
        <item m="1" x="709"/>
        <item m="1" x="711"/>
        <item m="1" x="712"/>
        <item m="1" x="713"/>
        <item m="1" x="733"/>
        <item m="1" x="734"/>
        <item m="1" x="736"/>
        <item m="1" x="723"/>
        <item m="1" x="724"/>
        <item m="1" x="737"/>
        <item m="1" x="738"/>
        <item m="1" x="731"/>
        <item m="1" x="732"/>
        <item m="1" x="735"/>
        <item m="1" x="714"/>
        <item m="1" x="715"/>
        <item m="1" x="1361"/>
        <item m="1" x="1362"/>
        <item m="1" x="1363"/>
        <item m="1" x="741"/>
        <item m="1" x="742"/>
        <item m="1" x="743"/>
        <item m="1" x="744"/>
        <item m="1" x="745"/>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757"/>
        <item m="1" x="1345"/>
        <item m="1" x="1346"/>
        <item m="1" x="1347"/>
        <item m="1" x="1348"/>
        <item m="1" x="1349"/>
        <item m="1" x="1350"/>
        <item m="1" x="1351"/>
        <item m="1" x="1352"/>
        <item m="1" x="760"/>
        <item m="1" x="761"/>
        <item m="1" x="746"/>
        <item m="1" x="776"/>
        <item m="1" x="750"/>
        <item m="1" x="751"/>
        <item m="1" x="752"/>
        <item m="1" x="753"/>
        <item m="1" x="801"/>
        <item m="1" x="802"/>
        <item m="1" x="803"/>
        <item m="1" x="804"/>
        <item m="1" x="805"/>
        <item m="1" x="806"/>
        <item m="1" x="807"/>
        <item m="1" x="754"/>
        <item m="1" x="755"/>
        <item m="1" x="756"/>
        <item m="1" x="758"/>
        <item m="1" x="759"/>
        <item m="1" x="781"/>
        <item m="1" x="762"/>
        <item m="1" x="812"/>
        <item m="1" x="813"/>
        <item m="1" x="814"/>
        <item m="1" x="815"/>
        <item m="1" x="816"/>
        <item m="1" x="817"/>
        <item m="1" x="818"/>
        <item m="1" x="819"/>
        <item m="1" x="820"/>
        <item m="1" x="821"/>
        <item m="1" x="822"/>
        <item m="1" x="823"/>
        <item m="1" x="824"/>
        <item m="1" x="825"/>
        <item m="1" x="826"/>
        <item m="1" x="763"/>
        <item m="1" x="764"/>
        <item m="1" x="765"/>
        <item m="1" x="766"/>
        <item m="1" x="767"/>
        <item m="1" x="768"/>
        <item m="1" x="769"/>
        <item m="1" x="771"/>
        <item m="1" x="772"/>
        <item m="1" x="773"/>
        <item m="1" x="774"/>
        <item m="1" x="775"/>
        <item m="1" x="779"/>
        <item m="1" x="780"/>
        <item m="1" x="777"/>
        <item m="1" x="778"/>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784"/>
        <item m="1" x="785"/>
        <item m="1" x="786"/>
        <item m="1" x="787"/>
        <item m="1" x="884"/>
        <item m="1" x="885"/>
        <item m="1" x="886"/>
        <item m="1" x="887"/>
        <item m="1" x="888"/>
        <item m="1" x="788"/>
        <item m="1" x="789"/>
        <item m="1" x="790"/>
        <item m="1" x="791"/>
        <item m="1" x="889"/>
        <item m="1" x="890"/>
        <item m="1" x="895"/>
        <item m="1" x="896"/>
        <item m="1" x="897"/>
        <item m="1" x="898"/>
        <item m="1" x="900"/>
        <item m="1" x="792"/>
        <item m="1" x="793"/>
        <item m="1" x="901"/>
        <item m="1" x="902"/>
        <item m="1" x="905"/>
        <item m="1" x="906"/>
        <item m="1" x="1358"/>
        <item m="1" x="1359"/>
        <item m="1" x="1360"/>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808"/>
        <item m="1" x="809"/>
        <item m="1" x="810"/>
        <item m="1" x="811"/>
        <item m="1" x="747"/>
        <item m="1" x="748"/>
        <item m="1" x="749"/>
        <item m="1" x="770"/>
        <item m="1" x="704"/>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217"/>
        <item m="1" x="218"/>
        <item m="1" x="219"/>
        <item m="1" x="220"/>
        <item m="1" x="221"/>
        <item m="1" x="222"/>
        <item m="1" x="223"/>
        <item m="1" x="224"/>
        <item m="1" x="225"/>
        <item m="1" x="226"/>
        <item m="1" x="227"/>
        <item m="1" x="228"/>
        <item m="1" x="660"/>
        <item m="1" x="661"/>
        <item m="1" x="662"/>
        <item m="1" x="663"/>
        <item m="1" x="664"/>
        <item m="1" x="665"/>
        <item m="1" x="666"/>
        <item m="1" x="667"/>
        <item m="1" x="668"/>
        <item m="1" x="669"/>
        <item m="1" x="670"/>
        <item m="1" x="671"/>
        <item m="1" x="672"/>
        <item m="1" x="673"/>
        <item m="1" x="675"/>
        <item m="1" x="676"/>
        <item m="1" x="677"/>
        <item m="1" x="678"/>
        <item m="1" x="680"/>
        <item m="1" x="681"/>
        <item m="1" x="682"/>
        <item m="1" x="683"/>
        <item m="1" x="684"/>
        <item m="1" x="685"/>
        <item m="1" x="686"/>
        <item m="1" x="687"/>
        <item m="1" x="48"/>
        <item m="1" x="49"/>
        <item m="1" x="547"/>
        <item m="1" x="548"/>
        <item m="1" x="549"/>
        <item m="1" x="50"/>
        <item m="1" x="51"/>
        <item m="1" x="52"/>
        <item m="1" x="53"/>
        <item m="1" x="5"/>
        <item m="1" x="6"/>
        <item m="1" x="552"/>
        <item m="1" x="553"/>
        <item m="1" x="7"/>
        <item m="1" x="8"/>
        <item m="1" x="554"/>
        <item m="1" x="555"/>
        <item m="1" x="556"/>
        <item m="1" x="557"/>
        <item m="1" x="285"/>
        <item m="1" x="339"/>
        <item m="1" x="340"/>
        <item m="1" x="341"/>
        <item m="1" x="342"/>
        <item m="1" x="245"/>
        <item m="1" x="246"/>
        <item m="1" x="247"/>
        <item m="1" x="248"/>
        <item m="1" x="550"/>
        <item m="1" x="551"/>
        <item m="1" x="249"/>
        <item m="1" x="250"/>
        <item m="1" x="251"/>
        <item m="1" x="252"/>
        <item m="1" x="253"/>
        <item m="1" x="254"/>
        <item m="1" x="255"/>
        <item m="1" x="256"/>
        <item m="1" x="257"/>
        <item m="1" x="258"/>
        <item m="1" x="259"/>
        <item m="1" x="260"/>
        <item m="1" x="261"/>
        <item m="1" x="263"/>
        <item m="1" x="264"/>
        <item m="1" x="265"/>
        <item m="1" x="266"/>
        <item m="1" x="267"/>
        <item m="1" x="268"/>
        <item m="1" x="558"/>
        <item m="1" x="559"/>
        <item m="1" x="560"/>
        <item m="1" x="561"/>
        <item m="1" x="562"/>
        <item m="1" x="563"/>
        <item m="1" x="284"/>
        <item m="1" x="269"/>
        <item m="1" x="270"/>
        <item m="1" x="244"/>
        <item m="1" x="564"/>
        <item m="1" x="565"/>
        <item m="1" x="566"/>
        <item m="1" x="567"/>
        <item m="1" x="568"/>
        <item m="1" x="569"/>
        <item m="1" x="262"/>
        <item m="1" x="570"/>
        <item m="1" x="283"/>
        <item m="1" x="278"/>
        <item m="1" x="279"/>
        <item m="1" x="280"/>
        <item m="1" x="281"/>
        <item m="1" x="282"/>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41"/>
        <item m="1" x="542"/>
        <item m="1" x="543"/>
        <item m="1" x="544"/>
        <item m="1" x="545"/>
        <item m="1" x="546"/>
        <item m="1" x="448"/>
        <item m="1" x="449"/>
        <item m="1" x="450"/>
        <item m="1" x="451"/>
        <item m="1" x="452"/>
        <item m="1" x="453"/>
        <item m="1" x="454"/>
        <item m="1" x="455"/>
        <item m="1" x="456"/>
        <item m="1" x="457"/>
        <item m="1" x="458"/>
        <item m="1" x="459"/>
        <item m="1" x="417"/>
        <item m="1" x="418"/>
        <item m="1" x="419"/>
        <item m="1" x="424"/>
        <item m="1" x="425"/>
        <item m="1" x="426"/>
        <item m="1" x="427"/>
        <item m="1" x="436"/>
        <item m="1" x="437"/>
        <item m="1" x="438"/>
        <item m="1" x="439"/>
        <item m="1" x="440"/>
        <item m="1" x="441"/>
        <item m="1" x="442"/>
        <item m="1" x="443"/>
        <item m="1" x="444"/>
        <item m="1" x="445"/>
        <item m="1" x="446"/>
        <item m="1" x="447"/>
        <item m="1" x="398"/>
        <item m="1" x="399"/>
        <item m="1" x="400"/>
        <item m="1" x="401"/>
        <item m="1" x="402"/>
        <item m="1" x="403"/>
        <item m="1" x="404"/>
        <item m="1" x="405"/>
        <item m="1" x="406"/>
        <item m="1" x="407"/>
        <item m="1" x="408"/>
        <item m="1" x="409"/>
        <item m="1" x="410"/>
        <item m="1" x="411"/>
        <item m="1" x="412"/>
        <item m="1" x="413"/>
        <item m="1" x="414"/>
        <item m="1" x="415"/>
        <item m="1" x="416"/>
        <item m="1" x="390"/>
        <item m="1" x="391"/>
        <item m="1" x="392"/>
        <item m="1" x="393"/>
        <item m="1" x="394"/>
        <item m="1" x="395"/>
        <item m="1" x="396"/>
        <item m="1" x="397"/>
        <item m="1" x="110"/>
        <item m="1" x="65"/>
        <item m="1" x="382"/>
        <item m="1" x="111"/>
        <item m="1" x="383"/>
        <item m="1" x="109"/>
        <item m="1" x="57"/>
        <item m="1" x="384"/>
        <item m="1" x="58"/>
        <item m="1" x="59"/>
        <item m="1" x="60"/>
        <item m="1" x="61"/>
        <item m="1" x="62"/>
        <item m="1" x="385"/>
        <item m="1" x="63"/>
        <item m="1" x="64"/>
        <item m="1" x="141"/>
        <item m="1" x="66"/>
        <item m="1" x="67"/>
        <item m="1" x="68"/>
        <item m="1" x="386"/>
        <item m="1" x="69"/>
        <item m="1" x="70"/>
        <item m="1" x="71"/>
        <item m="1" x="72"/>
        <item m="1" x="73"/>
        <item m="1" x="74"/>
        <item m="1" x="75"/>
        <item m="1" x="106"/>
        <item m="1" x="76"/>
        <item m="1" x="77"/>
        <item m="1" x="78"/>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387"/>
        <item m="1" x="388"/>
        <item m="1" x="389"/>
        <item m="1" x="107"/>
        <item m="1" x="108"/>
        <item m="1" x="79"/>
        <item m="1" x="81"/>
        <item m="1" x="82"/>
        <item m="1" x="83"/>
        <item m="1" x="80"/>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319"/>
        <item m="1" x="320"/>
        <item m="1" x="138"/>
        <item m="1" x="139"/>
        <item m="1" x="140"/>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323"/>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35"/>
        <item m="1" x="336"/>
        <item m="1" x="337"/>
        <item m="1" x="338"/>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24"/>
        <item m="1" x="216"/>
        <item m="1" x="325"/>
        <item m="1" x="326"/>
        <item m="1" x="327"/>
        <item m="1" x="328"/>
        <item m="1" x="329"/>
        <item m="1" x="330"/>
        <item m="1" x="331"/>
        <item m="1" x="332"/>
        <item m="1" x="231"/>
        <item m="1" x="232"/>
        <item m="1" x="333"/>
        <item m="1" x="334"/>
        <item m="1" x="233"/>
        <item m="1" x="321"/>
        <item m="1" x="322"/>
        <item m="1" x="1"/>
        <item m="1" x="2"/>
        <item m="1" x="3"/>
        <item m="1" x="4"/>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54"/>
        <item m="1" x="55"/>
        <item m="1" x="56"/>
      </items>
    </pivotField>
    <pivotField axis="axisPage" showAll="0">
      <items count="2">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axis="axisRow" outline="0" multipleItemSelectionAllowed="1" showAll="0">
      <items count="19">
        <item h="1" x="0"/>
        <item m="1" x="1"/>
        <item m="1" x="7"/>
        <item m="1" x="10"/>
        <item m="1" x="8"/>
        <item m="1" x="2"/>
        <item m="1" x="16"/>
        <item m="1" x="5"/>
        <item m="1" x="14"/>
        <item m="1" x="6"/>
        <item m="1" x="15"/>
        <item m="1" x="4"/>
        <item m="1" x="11"/>
        <item m="1" x="17"/>
        <item m="1" x="9"/>
        <item m="1" x="3"/>
        <item m="1" x="12"/>
        <item m="1" x="13"/>
        <item t="default"/>
      </items>
    </pivotField>
    <pivotField showAll="0"/>
    <pivotField name="Size" dataField="1" numFmtId="3" outline="0" showAll="0" defaultSubtotal="0">
      <items count="192">
        <item x="0"/>
        <item m="1" x="9"/>
        <item m="1" x="10"/>
        <item m="1" x="56"/>
        <item m="1" x="161"/>
        <item m="1" x="41"/>
        <item m="1" x="172"/>
        <item m="1" x="47"/>
        <item m="1" x="175"/>
        <item m="1" x="164"/>
        <item m="1" x="177"/>
        <item m="1" x="171"/>
        <item m="1" x="191"/>
        <item m="1" x="146"/>
        <item m="1" x="179"/>
        <item m="1" x="168"/>
        <item m="1" x="186"/>
        <item m="1" x="149"/>
        <item m="1" x="97"/>
        <item m="1" x="123"/>
        <item m="1" x="181"/>
        <item m="1" x="185"/>
        <item m="1" x="166"/>
        <item m="1" x="176"/>
        <item m="1" x="152"/>
        <item m="1" x="170"/>
        <item m="1" x="19"/>
        <item m="1" x="121"/>
        <item m="1" x="122"/>
        <item m="1" x="124"/>
        <item m="1" x="125"/>
        <item m="1" x="48"/>
        <item m="1" x="126"/>
        <item m="1" x="127"/>
        <item m="1" x="116"/>
        <item m="1" x="188"/>
        <item m="1" x="160"/>
        <item m="1" x="153"/>
        <item m="1" x="187"/>
        <item m="1" x="178"/>
        <item m="1" x="151"/>
        <item m="1" x="174"/>
        <item m="1" x="145"/>
        <item m="1" x="155"/>
        <item m="1" x="158"/>
        <item m="1" x="183"/>
        <item m="1" x="118"/>
        <item m="1" x="148"/>
        <item m="1" x="157"/>
        <item m="1" x="190"/>
        <item m="1" x="165"/>
        <item m="1" x="182"/>
        <item m="1" x="154"/>
        <item m="1" x="169"/>
        <item m="1" x="184"/>
        <item m="1" x="173"/>
        <item m="1" x="163"/>
        <item m="1" x="189"/>
        <item m="1" x="167"/>
        <item m="1" x="162"/>
        <item m="1" x="112"/>
        <item m="1" x="111"/>
        <item m="1" x="13"/>
        <item m="1" x="120"/>
        <item m="1" x="156"/>
        <item m="1" x="159"/>
        <item m="1" x="136"/>
        <item m="1" x="147"/>
        <item m="1" x="180"/>
        <item m="1" x="150"/>
        <item m="1" x="144"/>
        <item m="1" x="117"/>
        <item m="1" x="133"/>
        <item m="1" x="134"/>
        <item m="1" x="135"/>
        <item m="1" x="42"/>
        <item m="1" x="137"/>
        <item m="1" x="138"/>
        <item m="1" x="139"/>
        <item m="1" x="140"/>
        <item m="1" x="141"/>
        <item m="1" x="142"/>
        <item m="1" x="143"/>
        <item m="1" x="128"/>
        <item m="1" x="129"/>
        <item m="1" x="130"/>
        <item m="1" x="131"/>
        <item m="1" x="132"/>
        <item m="1" x="113"/>
        <item m="1" x="101"/>
        <item m="1" x="102"/>
        <item m="1" x="114"/>
        <item m="1" x="115"/>
        <item m="1" x="11"/>
        <item m="1" x="119"/>
        <item m="1" x="59"/>
        <item m="1" x="12"/>
        <item m="1" x="53"/>
        <item m="1" x="109"/>
        <item m="1" x="86"/>
        <item m="1" x="110"/>
        <item m="1" x="6"/>
        <item m="1" x="7"/>
        <item m="1" x="8"/>
        <item m="1" x="99"/>
        <item m="1" x="100"/>
        <item m="1" x="103"/>
        <item m="1" x="104"/>
        <item m="1" x="105"/>
        <item m="1" x="106"/>
        <item m="1" x="107"/>
        <item m="1" x="108"/>
        <item m="1" x="87"/>
        <item m="1" x="88"/>
        <item m="1" x="91"/>
        <item m="1" x="92"/>
        <item m="1" x="93"/>
        <item m="1" x="94"/>
        <item m="1" x="95"/>
        <item m="1" x="89"/>
        <item m="1" x="90"/>
        <item m="1" x="96"/>
        <item m="1" x="98"/>
        <item m="1" x="33"/>
        <item m="1" x="34"/>
        <item m="1" x="44"/>
        <item m="1" x="45"/>
        <item m="1" x="46"/>
        <item m="1" x="52"/>
        <item m="1" x="40"/>
        <item m="1" x="49"/>
        <item m="1" x="35"/>
        <item m="1" x="55"/>
        <item m="1" x="54"/>
        <item m="1" x="43"/>
        <item m="1" x="36"/>
        <item m="1" x="37"/>
        <item m="1" x="38"/>
        <item m="1" x="39"/>
        <item m="1" x="64"/>
        <item m="1" x="65"/>
        <item m="1" x="58"/>
        <item m="1" x="61"/>
        <item m="1" x="50"/>
        <item m="1" x="51"/>
        <item m="1" x="62"/>
        <item m="1" x="63"/>
        <item m="1" x="57"/>
        <item m="1" x="60"/>
        <item m="1" x="66"/>
        <item m="1" x="67"/>
        <item m="1" x="68"/>
        <item m="1" x="73"/>
        <item m="1" x="69"/>
        <item m="1" x="71"/>
        <item m="1" x="72"/>
        <item m="1" x="74"/>
        <item m="1" x="75"/>
        <item m="1" x="76"/>
        <item m="1" x="77"/>
        <item m="1" x="78"/>
        <item m="1" x="79"/>
        <item m="1" x="80"/>
        <item m="1" x="81"/>
        <item m="1" x="82"/>
        <item m="1" x="83"/>
        <item m="1" x="84"/>
        <item m="1" x="85"/>
        <item m="1" x="70"/>
        <item m="1" x="27"/>
        <item m="1" x="28"/>
        <item m="1" x="29"/>
        <item m="1" x="30"/>
        <item m="1" x="31"/>
        <item m="1" x="32"/>
        <item m="1" x="14"/>
        <item m="1" x="15"/>
        <item m="1" x="16"/>
        <item m="1" x="17"/>
        <item m="1" x="18"/>
        <item m="1" x="20"/>
        <item m="1" x="21"/>
        <item m="1" x="22"/>
        <item m="1" x="23"/>
        <item m="1" x="24"/>
        <item m="1" x="25"/>
        <item m="1" x="26"/>
        <item m="1" x="5"/>
        <item m="1" x="3"/>
        <item m="1" x="4"/>
        <item m="1" x="1"/>
        <item m="1" x="2"/>
      </items>
    </pivotField>
    <pivotField name="LUN" dataField="1" numFmtId="3" outline="0" showAll="0" defaultSubtotal="0">
      <items count="80">
        <item x="0"/>
        <item m="1" x="6"/>
        <item m="1" x="7"/>
        <item m="1" x="19"/>
        <item m="1" x="34"/>
        <item m="1" x="70"/>
        <item m="1" x="74"/>
        <item m="1" x="76"/>
        <item m="1" x="72"/>
        <item m="1" x="67"/>
        <item m="1" x="73"/>
        <item m="1" x="69"/>
        <item m="1" x="75"/>
        <item m="1" x="29"/>
        <item m="1" x="5"/>
        <item m="1" x="68"/>
        <item m="1" x="62"/>
        <item m="1" x="78"/>
        <item m="1" x="60"/>
        <item m="1" x="66"/>
        <item m="1" x="28"/>
        <item m="1" x="16"/>
        <item m="1" x="64"/>
        <item m="1" x="55"/>
        <item m="1" x="20"/>
        <item m="1" x="2"/>
        <item m="1" x="26"/>
        <item m="1" x="44"/>
        <item m="1" x="56"/>
        <item m="1" x="65"/>
        <item m="1" x="61"/>
        <item m="1" x="63"/>
        <item m="1" x="57"/>
        <item m="1" x="58"/>
        <item m="1" x="79"/>
        <item m="1" x="77"/>
        <item m="1" x="59"/>
        <item m="1" x="18"/>
        <item m="1" x="71"/>
        <item m="1" x="8"/>
        <item m="1" x="22"/>
        <item m="1" x="10"/>
        <item m="1" x="54"/>
        <item m="1" x="43"/>
        <item m="1" x="25"/>
        <item m="1" x="53"/>
        <item m="1" x="49"/>
        <item m="1" x="50"/>
        <item m="1" x="51"/>
        <item m="1" x="52"/>
        <item m="1" x="46"/>
        <item m="1" x="31"/>
        <item m="1" x="47"/>
        <item m="1" x="48"/>
        <item m="1" x="45"/>
        <item m="1" x="41"/>
        <item m="1" x="38"/>
        <item m="1" x="42"/>
        <item m="1" x="39"/>
        <item m="1" x="40"/>
        <item m="1" x="23"/>
        <item m="1" x="21"/>
        <item m="1" x="24"/>
        <item m="1" x="27"/>
        <item m="1" x="30"/>
        <item m="1" x="32"/>
        <item m="1" x="33"/>
        <item m="1" x="35"/>
        <item m="1" x="36"/>
        <item m="1" x="37"/>
        <item m="1" x="9"/>
        <item m="1" x="11"/>
        <item m="1" x="12"/>
        <item m="1" x="13"/>
        <item m="1" x="14"/>
        <item m="1" x="15"/>
        <item m="1" x="17"/>
        <item m="1" x="3"/>
        <item m="1" x="4"/>
        <item m="1" x="1"/>
      </items>
    </pivotField>
    <pivotField showAll="0"/>
    <pivotField showAll="0"/>
    <pivotField showAll="0"/>
  </pivotFields>
  <rowFields count="3">
    <field x="24"/>
    <field x="1"/>
    <field x="0"/>
  </rowFields>
  <rowItems count="1">
    <i t="grand">
      <x/>
    </i>
  </rowItems>
  <colFields count="1">
    <field x="-2"/>
  </colFields>
  <colItems count="3">
    <i>
      <x/>
    </i>
    <i i="1">
      <x v="1"/>
    </i>
    <i i="2">
      <x v="2"/>
    </i>
  </colItems>
  <pageFields count="1">
    <pageField fld="2" hier="-1"/>
  </pageFields>
  <dataFields count="3">
    <dataField name="Sum of Size" fld="26" baseField="24" baseItem="0" numFmtId="3"/>
    <dataField name="Sum of LUN" fld="27" baseField="24" baseItem="0" numFmtId="3"/>
    <dataField name="Count of Dev" fld="4" subtotal="count" baseField="0" baseItem="0"/>
  </dataFields>
  <formats count="8">
    <format dxfId="84">
      <pivotArea type="all" dataOnly="0" outline="0" fieldPosition="0"/>
    </format>
    <format dxfId="83">
      <pivotArea field="24" type="button" dataOnly="0" labelOnly="1" outline="0" axis="axisRow" fieldPosition="0"/>
    </format>
    <format dxfId="82">
      <pivotArea field="1" type="button" dataOnly="0" labelOnly="1" outline="0" axis="axisRow" fieldPosition="1"/>
    </format>
    <format dxfId="81">
      <pivotArea field="26" type="button" dataOnly="0" labelOnly="1" outline="0"/>
    </format>
    <format dxfId="80">
      <pivotArea field="27" type="button" dataOnly="0" labelOnly="1" outline="0"/>
    </format>
    <format dxfId="79">
      <pivotArea dataOnly="0" labelOnly="1" grandRow="1" outline="0" fieldPosition="0"/>
    </format>
    <format dxfId="78">
      <pivotArea outline="0" fieldPosition="0">
        <references count="1">
          <reference field="4294967294" count="1">
            <x v="0"/>
          </reference>
        </references>
      </pivotArea>
    </format>
    <format dxfId="7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2F962F-6DF9-42CD-BA50-2BF4A59D879D}"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Applications/CS-Stacks">
  <location ref="A3:B6" firstHeaderRow="1" firstDataRow="1" firstDataCol="1" rowPageCount="1" colPageCount="1"/>
  <pivotFields count="25">
    <pivotField showAll="0"/>
    <pivotField showAll="0"/>
    <pivotField axis="axisRow" showAll="0">
      <items count="1863">
        <item m="1" x="1313"/>
        <item m="1" x="795"/>
        <item m="1" x="1841"/>
        <item m="1" x="1389"/>
        <item m="1" x="1437"/>
        <item m="1" x="1580"/>
        <item m="1" x="1284"/>
        <item m="1" x="1861"/>
        <item m="1" x="1603"/>
        <item m="1" x="295"/>
        <item m="1" x="1177"/>
        <item m="1" x="1254"/>
        <item m="1" x="1187"/>
        <item m="1" x="829"/>
        <item m="1" x="1644"/>
        <item m="1" x="1414"/>
        <item m="1" x="1673"/>
        <item m="1" x="1190"/>
        <item m="1" x="988"/>
        <item m="1" x="625"/>
        <item m="1" x="1343"/>
        <item m="1" x="1538"/>
        <item m="1" x="1127"/>
        <item m="1" x="1586"/>
        <item m="1" x="1459"/>
        <item m="1" x="809"/>
        <item m="1" x="856"/>
        <item m="1" x="309"/>
        <item m="1" x="1642"/>
        <item m="1" x="1851"/>
        <item m="1" x="1318"/>
        <item m="1" x="1550"/>
        <item m="1" x="1532"/>
        <item m="1" x="852"/>
        <item m="1" x="1314"/>
        <item m="1" x="558"/>
        <item m="1" x="197"/>
        <item m="1" x="1322"/>
        <item m="1" x="1094"/>
        <item m="1" x="1374"/>
        <item m="1" x="1833"/>
        <item m="1" x="1854"/>
        <item m="1" x="1023"/>
        <item m="1" x="1271"/>
        <item m="1" x="1475"/>
        <item m="1" x="775"/>
        <item m="1" x="1803"/>
        <item x="0"/>
        <item m="1" x="1110"/>
        <item m="1" x="1073"/>
        <item m="1" x="1737"/>
        <item m="1" x="1424"/>
        <item m="1" x="1645"/>
        <item m="1" x="1198"/>
        <item m="1" x="1531"/>
        <item m="1" x="1445"/>
        <item m="1" x="1209"/>
        <item m="1" x="1856"/>
        <item m="1" x="1589"/>
        <item m="1" x="1742"/>
        <item m="1" x="596"/>
        <item m="1" x="1189"/>
        <item m="1" x="1596"/>
        <item m="1" x="815"/>
        <item m="1" x="478"/>
        <item m="1" x="924"/>
        <item m="1" x="1770"/>
        <item m="1" x="1740"/>
        <item m="1" x="1652"/>
        <item m="1" x="879"/>
        <item m="1" x="1368"/>
        <item m="1" x="1350"/>
        <item m="1" x="1317"/>
        <item m="1" x="1451"/>
        <item m="1" x="483"/>
        <item m="1" x="783"/>
        <item m="1" x="1379"/>
        <item m="1" x="1208"/>
        <item m="1" x="801"/>
        <item m="1" x="1632"/>
        <item m="1" x="1787"/>
        <item m="1" x="1060"/>
        <item m="1" x="1546"/>
        <item m="1" x="839"/>
        <item m="1" x="868"/>
        <item m="1" x="1623"/>
        <item m="1" x="1377"/>
        <item m="1" x="1657"/>
        <item m="1" x="1041"/>
        <item m="1" x="1846"/>
        <item m="1" x="1517"/>
        <item m="1" x="1059"/>
        <item m="1" x="882"/>
        <item m="1" x="1594"/>
        <item m="1" x="1281"/>
        <item m="1" x="1825"/>
        <item m="1" x="1663"/>
        <item m="1" x="1018"/>
        <item m="1" x="812"/>
        <item m="1" x="975"/>
        <item m="1" x="1028"/>
        <item m="1" x="787"/>
        <item m="1" x="1344"/>
        <item m="1" x="1700"/>
        <item m="1" x="1658"/>
        <item m="1" x="1123"/>
        <item m="1" x="1429"/>
        <item m="1" x="1762"/>
        <item m="1" x="1115"/>
        <item m="1" x="1267"/>
        <item m="1" x="761"/>
        <item m="1" x="760"/>
        <item m="1" x="1188"/>
        <item m="1" x="989"/>
        <item m="1" x="1392"/>
        <item m="1" x="1535"/>
        <item m="1" x="1843"/>
        <item m="1" x="1452"/>
        <item m="1" x="883"/>
        <item m="1" x="1598"/>
        <item m="1" x="936"/>
        <item m="1" x="1722"/>
        <item m="1" x="1647"/>
        <item m="1" x="1101"/>
        <item m="1" x="776"/>
        <item m="1" x="766"/>
        <item m="1" x="991"/>
        <item m="1" x="1400"/>
        <item m="1" x="1417"/>
        <item m="1" x="1082"/>
        <item m="1" x="1810"/>
        <item m="1" x="1441"/>
        <item m="1" x="1715"/>
        <item m="1" x="1659"/>
        <item m="1" x="1781"/>
        <item m="1" x="891"/>
        <item m="1" x="552"/>
        <item m="1" x="604"/>
        <item m="1" x="888"/>
        <item m="1" x="1052"/>
        <item m="1" x="1327"/>
        <item m="1" x="777"/>
        <item m="1" x="1089"/>
        <item m="1" x="1440"/>
        <item m="1" x="1464"/>
        <item m="1" x="1055"/>
        <item m="1" x="1302"/>
        <item m="1" x="1732"/>
        <item m="1" x="1056"/>
        <item m="1" x="1641"/>
        <item m="1" x="1575"/>
        <item m="1" x="1022"/>
        <item m="1" x="1030"/>
        <item m="1" x="1656"/>
        <item m="1" x="1087"/>
        <item m="1" x="802"/>
        <item m="1" x="1307"/>
        <item m="1" x="1565"/>
        <item m="1" x="1397"/>
        <item m="1" x="401"/>
        <item m="1" x="979"/>
        <item m="1" x="826"/>
        <item m="1" x="1035"/>
        <item m="1" x="1836"/>
        <item m="1" x="737"/>
        <item m="1" x="500"/>
        <item m="1" x="841"/>
        <item m="1" x="1636"/>
        <item m="1" x="848"/>
        <item m="1" x="843"/>
        <item m="1" x="788"/>
        <item m="1" x="1613"/>
        <item m="1" x="1001"/>
        <item m="1" x="1150"/>
        <item m="1" x="1547"/>
        <item m="1" x="1402"/>
        <item m="1" x="747"/>
        <item m="1" x="894"/>
        <item m="1" x="966"/>
        <item m="1" x="1345"/>
        <item m="1" x="1724"/>
        <item m="1" x="1306"/>
        <item m="1" x="784"/>
        <item m="1" x="1721"/>
        <item m="1" x="1301"/>
        <item m="1" x="1027"/>
        <item m="1" x="1063"/>
        <item m="1" x="482"/>
        <item m="1" x="1600"/>
        <item m="1" x="1413"/>
        <item m="1" x="1699"/>
        <item m="1" x="1798"/>
        <item m="1" x="1617"/>
        <item m="1" x="1358"/>
        <item m="1" x="895"/>
        <item m="1" x="741"/>
        <item m="1" x="1815"/>
        <item m="1" x="1696"/>
        <item m="1" x="1090"/>
        <item m="1" x="1026"/>
        <item m="1" x="1278"/>
        <item m="1" x="1305"/>
        <item m="1" x="1108"/>
        <item m="1" x="1705"/>
        <item m="1" x="1654"/>
        <item m="1" x="818"/>
        <item m="1" x="1631"/>
        <item m="1" x="1488"/>
        <item m="1" x="1086"/>
        <item m="1" x="1704"/>
        <item m="1" x="1266"/>
        <item m="1" x="1227"/>
        <item m="1" x="1207"/>
        <item m="1" x="804"/>
        <item m="1" x="1818"/>
        <item m="1" x="1102"/>
        <item m="1" x="997"/>
        <item m="1" x="1295"/>
        <item m="1" x="897"/>
        <item m="1" x="963"/>
        <item m="1" x="1661"/>
        <item m="1" x="1396"/>
        <item m="1" x="786"/>
        <item m="1" x="961"/>
        <item m="1" x="1561"/>
        <item m="1" x="1829"/>
        <item m="1" x="1249"/>
        <item m="1" x="1646"/>
        <item m="1" x="1845"/>
        <item m="1" x="735"/>
        <item m="1" x="585"/>
        <item m="1" x="789"/>
        <item m="1" x="1662"/>
        <item m="1" x="1216"/>
        <item m="1" x="1552"/>
        <item m="1" x="905"/>
        <item m="1" x="779"/>
        <item m="1" x="819"/>
        <item m="1" x="1584"/>
        <item m="1" x="1100"/>
        <item m="1" x="904"/>
        <item m="1" x="1708"/>
        <item m="1" x="117"/>
        <item m="1" x="1778"/>
        <item m="1" x="1820"/>
        <item m="1" x="1750"/>
        <item m="1" x="793"/>
        <item m="1" x="1050"/>
        <item m="1" x="1411"/>
        <item m="1" x="1765"/>
        <item m="1" x="1013"/>
        <item m="1" x="880"/>
        <item m="1" x="1499"/>
        <item m="1" x="1034"/>
        <item m="1" x="1855"/>
        <item m="1" x="1252"/>
        <item m="1" x="1830"/>
        <item m="1" x="837"/>
        <item m="1" x="869"/>
        <item m="1" x="1148"/>
        <item m="1" x="1219"/>
        <item m="1" x="1495"/>
        <item m="1" x="480"/>
        <item m="1" x="1792"/>
        <item m="1" x="964"/>
        <item m="1" x="1651"/>
        <item m="1" x="84"/>
        <item m="1" x="1395"/>
        <item m="1" x="937"/>
        <item m="1" x="1462"/>
        <item m="1" x="1525"/>
        <item m="1" x="955"/>
        <item m="1" x="1650"/>
        <item m="1" x="867"/>
        <item m="1" x="1406"/>
        <item m="1" x="1723"/>
        <item m="1" x="1112"/>
        <item m="1" x="928"/>
        <item m="1" x="934"/>
        <item m="1" x="1789"/>
        <item m="1" x="1180"/>
        <item m="1" x="769"/>
        <item m="1" x="1138"/>
        <item m="1" x="1070"/>
        <item m="1" x="1513"/>
        <item m="1" x="1064"/>
        <item m="1" x="1571"/>
        <item m="1" x="1221"/>
        <item m="1" x="1702"/>
        <item m="1" x="1024"/>
        <item m="1" x="1338"/>
        <item m="1" x="1084"/>
        <item m="1" x="1095"/>
        <item m="1" x="1114"/>
        <item m="1" x="872"/>
        <item m="1" x="1367"/>
        <item m="1" x="1454"/>
        <item m="1" x="1099"/>
        <item m="1" x="1419"/>
        <item m="1" x="1457"/>
        <item m="1" x="1472"/>
        <item m="1" x="1780"/>
        <item m="1" x="984"/>
        <item m="1" x="1422"/>
        <item m="1" x="1260"/>
        <item m="1" x="909"/>
        <item m="1" x="1486"/>
        <item m="1" x="1431"/>
        <item m="1" x="1253"/>
        <item m="1" x="1694"/>
        <item m="1" x="1793"/>
        <item m="1" x="846"/>
        <item m="1" x="1729"/>
        <item m="1" x="1256"/>
        <item m="1" x="1255"/>
        <item m="1" x="1296"/>
        <item m="1" x="970"/>
        <item m="1" x="745"/>
        <item m="1" x="1126"/>
        <item m="1" x="1323"/>
        <item m="1" x="1121"/>
        <item m="1" x="739"/>
        <item m="1" x="1832"/>
        <item m="1" x="1075"/>
        <item m="1" x="1788"/>
        <item m="1" x="1321"/>
        <item m="1" x="1728"/>
        <item m="1" x="666"/>
        <item m="1" x="468"/>
        <item m="1" x="785"/>
        <item m="1" x="822"/>
        <item m="1" x="1470"/>
        <item m="1" x="1408"/>
        <item m="1" x="1197"/>
        <item m="1" x="1607"/>
        <item m="1" x="1203"/>
        <item m="1" x="1225"/>
        <item m="1" x="1812"/>
        <item m="1" x="946"/>
        <item m="1" x="1290"/>
        <item m="1" x="1738"/>
        <item m="1" x="919"/>
        <item m="1" x="1140"/>
        <item m="1" x="960"/>
        <item m="1" x="146"/>
        <item m="1" x="1393"/>
        <item m="1" x="141"/>
        <item m="1" x="1403"/>
        <item m="1" x="887"/>
        <item m="1" x="1537"/>
        <item m="1" x="862"/>
        <item m="1" x="874"/>
        <item m="1" x="858"/>
        <item m="1" x="1786"/>
        <item m="1" x="1556"/>
        <item m="1" x="1299"/>
        <item m="1" x="1553"/>
        <item m="1" x="996"/>
        <item m="1" x="1731"/>
        <item m="1" x="1592"/>
        <item m="1" x="1250"/>
        <item m="1" x="922"/>
        <item m="1" x="948"/>
        <item m="1" x="1706"/>
        <item m="1" x="1824"/>
        <item m="1" x="932"/>
        <item m="1" x="1602"/>
        <item m="1" x="1382"/>
        <item m="1" x="907"/>
        <item m="1" x="1485"/>
        <item m="1" x="1390"/>
        <item m="1" x="1246"/>
        <item m="1" x="265"/>
        <item m="1" x="765"/>
        <item m="1" x="1749"/>
        <item m="1" x="1759"/>
        <item m="1" x="1505"/>
        <item m="1" x="1006"/>
        <item m="1" x="1736"/>
        <item m="1" x="1251"/>
        <item m="1" x="1837"/>
        <item m="1" x="305"/>
        <item m="1" x="1077"/>
        <item m="1" x="857"/>
        <item m="1" x="730"/>
        <item m="1" x="1543"/>
        <item m="1" x="1160"/>
        <item m="1" x="1529"/>
        <item m="1" x="926"/>
        <item m="1" x="881"/>
        <item m="1" x="316"/>
        <item m="1" x="115"/>
        <item m="1" x="1453"/>
        <item m="1" x="1069"/>
        <item m="1" x="903"/>
        <item m="1" x="1401"/>
        <item m="1" x="1356"/>
        <item m="1" x="1162"/>
        <item m="1" x="1078"/>
        <item m="1" x="1456"/>
        <item m="1" x="1076"/>
        <item m="1" x="1061"/>
        <item m="1" x="810"/>
        <item m="1" x="1353"/>
        <item m="1" x="1186"/>
        <item m="1" x="1139"/>
        <item m="1" x="1524"/>
        <item m="1" x="1420"/>
        <item m="1" x="1432"/>
        <item m="1" x="983"/>
        <item m="1" x="1380"/>
        <item m="1" x="177"/>
        <item m="1" x="1143"/>
        <item m="1" x="1678"/>
        <item m="1" x="1222"/>
        <item m="1" x="1779"/>
        <item m="1" x="1289"/>
        <item m="1" x="820"/>
        <item m="1" x="724"/>
        <item m="1" x="1131"/>
        <item m="1" x="1544"/>
        <item m="1" x="833"/>
        <item m="1" x="1199"/>
        <item m="1" x="495"/>
        <item m="1" x="1811"/>
        <item m="1" x="1506"/>
        <item m="1" x="999"/>
        <item m="1" x="1145"/>
        <item m="1" x="728"/>
        <item m="1" x="1287"/>
        <item m="1" x="1625"/>
        <item m="1" x="504"/>
        <item m="1" x="995"/>
        <item m="1" x="834"/>
        <item m="1" x="1760"/>
        <item m="1" x="1672"/>
        <item m="1" x="1364"/>
        <item m="1" x="1649"/>
        <item m="1" x="750"/>
        <item m="1" x="1764"/>
        <item m="1" x="976"/>
        <item m="1" x="817"/>
        <item m="1" x="1012"/>
        <item m="1" x="1578"/>
        <item m="1" x="1516"/>
        <item m="1" x="935"/>
        <item m="1" x="74"/>
        <item m="1" x="1352"/>
        <item m="1" x="1515"/>
        <item m="1" x="1842"/>
        <item m="1" x="1268"/>
        <item m="1" x="1449"/>
        <item m="1" x="853"/>
        <item m="1" x="1068"/>
        <item m="1" x="974"/>
        <item m="1" x="1000"/>
        <item m="1" x="1136"/>
        <item m="1" x="791"/>
        <item m="1" x="1045"/>
        <item m="1" x="1285"/>
        <item m="1" x="1611"/>
        <item m="1" x="1378"/>
        <item m="1" x="494"/>
        <item m="1" x="1430"/>
        <item m="1" x="1215"/>
        <item m="1" x="1212"/>
        <item m="1" x="1681"/>
        <item m="1" x="1852"/>
        <item m="1" x="1609"/>
        <item m="1" x="1491"/>
        <item m="1" x="1191"/>
        <item m="1" x="1643"/>
        <item m="1" x="1286"/>
        <item m="1" x="878"/>
        <item m="1" x="1718"/>
        <item m="1" x="1387"/>
        <item m="1" x="1582"/>
        <item m="1" x="1152"/>
        <item m="1" x="1735"/>
        <item m="1" x="1369"/>
        <item m="1" x="1844"/>
        <item m="1" x="1640"/>
        <item m="1" x="1467"/>
        <item m="1" x="901"/>
        <item m="1" x="1309"/>
        <item m="1" x="1311"/>
        <item m="1" x="1418"/>
        <item m="1" x="1129"/>
        <item m="1" x="1047"/>
        <item m="1" x="1536"/>
        <item m="1" x="749"/>
        <item m="1" x="1169"/>
        <item m="1" x="772"/>
        <item m="1" x="1161"/>
        <item m="1" x="958"/>
        <item m="1" x="1176"/>
        <item m="1" x="1498"/>
        <item m="1" x="1766"/>
        <item m="1" x="1481"/>
        <item m="1" x="1528"/>
        <item m="1" x="1500"/>
        <item m="1" x="1527"/>
        <item m="1" x="1436"/>
        <item m="1" x="1200"/>
        <item m="1" x="708"/>
        <item m="1" x="704"/>
        <item m="1" x="1021"/>
        <item m="1" x="753"/>
        <item m="1" x="551"/>
        <item m="1" x="794"/>
        <item m="1" x="1826"/>
        <item m="1" x="1634"/>
        <item m="1" x="296"/>
        <item m="1" x="1293"/>
        <item m="1" x="1381"/>
        <item m="1" x="1599"/>
        <item m="1" x="811"/>
        <item m="1" x="1233"/>
        <item m="1" x="1616"/>
        <item m="1" x="1807"/>
        <item m="1" x="969"/>
        <item m="1" x="1510"/>
        <item m="1" x="998"/>
        <item m="1" x="1244"/>
        <item m="1" x="1679"/>
        <item m="1" x="1560"/>
        <item m="1" x="835"/>
        <item m="1" x="1828"/>
        <item m="1" x="554"/>
        <item m="1" x="1423"/>
        <item m="1" x="1182"/>
        <item m="1" x="1551"/>
        <item m="1" x="1122"/>
        <item m="1" x="1621"/>
        <item m="1" x="886"/>
        <item m="1" x="560"/>
        <item m="1" x="1091"/>
        <item m="1" x="1838"/>
        <item m="1" x="1245"/>
        <item m="1" x="1816"/>
        <item m="1" x="1555"/>
        <item m="1" x="836"/>
        <item m="1" x="1771"/>
        <item m="1" x="1277"/>
        <item m="1" x="1272"/>
        <item m="1" x="797"/>
        <item m="1" x="1080"/>
        <item m="1" x="1581"/>
        <item m="1" x="1572"/>
        <item m="1" x="746"/>
        <item m="1" x="1685"/>
        <item m="1" x="1476"/>
        <item m="1" x="1010"/>
        <item m="1" x="1455"/>
        <item m="1" x="1504"/>
        <item m="1" x="1463"/>
        <item m="1" x="1071"/>
        <item m="1" x="920"/>
        <item m="1" x="1480"/>
        <item m="1" x="1799"/>
        <item m="1" x="1775"/>
        <item m="1" x="1698"/>
        <item m="1" x="1637"/>
        <item m="1" x="1626"/>
        <item m="1" x="1549"/>
        <item m="1" x="850"/>
        <item m="1" x="1727"/>
        <item m="1" x="752"/>
        <item m="1" x="1577"/>
        <item m="1" x="1604"/>
        <item m="1" x="1002"/>
        <item m="1" x="1796"/>
        <item m="1" x="1688"/>
        <item m="1" x="1081"/>
        <item m="1" x="1164"/>
        <item m="1" x="824"/>
        <item m="1" x="1103"/>
        <item m="1" x="1684"/>
        <item m="1" x="1709"/>
        <item m="1" x="1819"/>
        <item m="1" x="923"/>
        <item m="1" x="915"/>
        <item m="1" x="1503"/>
        <item m="1" x="1716"/>
        <item m="1" x="796"/>
        <item m="1" x="876"/>
        <item m="1" x="740"/>
        <item m="1" x="564"/>
        <item m="1" x="1610"/>
        <item m="1" x="1776"/>
        <item m="1" x="842"/>
        <item m="1" x="1133"/>
        <item m="1" x="1398"/>
        <item m="1" x="1660"/>
        <item m="1" x="1349"/>
        <item m="1" x="1741"/>
        <item m="1" x="899"/>
        <item m="1" x="1347"/>
        <item m="1" x="1839"/>
        <item m="1" x="959"/>
        <item m="1" x="609"/>
        <item m="1" x="1570"/>
        <item m="1" x="1184"/>
        <item m="1" x="1447"/>
        <item m="1" x="986"/>
        <item m="1" x="1664"/>
        <item m="1" x="933"/>
        <item m="1" x="1629"/>
        <item m="1" x="1569"/>
        <item m="1" x="1004"/>
        <item m="1" x="1312"/>
        <item m="1" x="1326"/>
        <item m="1" x="428"/>
        <item m="1" x="800"/>
        <item m="1" x="1769"/>
        <item m="1" x="1479"/>
        <item m="1" x="1821"/>
        <item m="1" x="168"/>
        <item m="1" x="166"/>
        <item m="1" x="1104"/>
        <item m="1" x="1468"/>
        <item m="1" x="1132"/>
        <item m="1" x="1450"/>
        <item m="1" x="1135"/>
        <item m="1" x="1690"/>
        <item m="1" x="1860"/>
        <item m="1" x="1806"/>
        <item m="1" x="1612"/>
        <item m="1" x="965"/>
        <item m="1" x="1178"/>
        <item m="1" x="980"/>
        <item m="1" x="1585"/>
        <item m="1" x="1319"/>
        <item m="1" x="297"/>
        <item m="1" x="1083"/>
        <item m="1" x="1192"/>
        <item m="1" x="1533"/>
        <item m="1" x="1325"/>
        <item m="1" x="1409"/>
        <item m="1" x="944"/>
        <item m="1" x="1426"/>
        <item m="1" x="183"/>
        <item m="1" x="1595"/>
        <item m="1" x="1469"/>
        <item m="1" x="1261"/>
        <item m="1" x="985"/>
        <item m="1" x="1484"/>
        <item m="1" x="97"/>
        <item m="1" x="1687"/>
        <item m="1" x="1205"/>
        <item m="1" x="1726"/>
        <item m="1" x="1665"/>
        <item m="1" x="622"/>
        <item m="1" x="624"/>
        <item m="1" x="1175"/>
        <item m="1" x="1213"/>
        <item m="1" x="1489"/>
        <item m="1" x="1142"/>
        <item m="1" x="1375"/>
        <item m="1" x="885"/>
        <item m="1" x="805"/>
        <item m="1" x="1193"/>
        <item m="1" x="778"/>
        <item m="1" x="1768"/>
        <item m="1" x="1355"/>
        <item m="1" x="1433"/>
        <item m="1" x="1444"/>
        <item m="1" x="1243"/>
        <item m="1" x="1542"/>
        <item m="1" x="1300"/>
        <item m="1" x="967"/>
        <item m="1" x="1744"/>
        <item m="1" x="1384"/>
        <item m="1" x="1676"/>
        <item m="1" x="1682"/>
        <item m="1" x="1017"/>
        <item m="1" x="1360"/>
        <item m="1" x="1040"/>
        <item m="1" x="1134"/>
        <item m="1" x="1211"/>
        <item m="1" x="1689"/>
        <item m="1" x="1579"/>
        <item m="1" x="950"/>
        <item m="1" x="1853"/>
        <item m="1" x="727"/>
        <item m="1" x="1693"/>
        <item m="1" x="968"/>
        <item m="1" x="1049"/>
        <item m="1" x="1587"/>
        <item m="1" x="884"/>
        <item m="1" x="1784"/>
        <item m="1" x="392"/>
        <item m="1" x="571"/>
        <item m="1" x="1291"/>
        <item m="1" x="1238"/>
        <item m="1" x="1247"/>
        <item m="1" x="1541"/>
        <item m="1" x="1357"/>
        <item m="1" x="1015"/>
        <item m="1" x="1332"/>
        <item m="1" x="194"/>
        <item m="1" x="175"/>
        <item m="1" x="1591"/>
        <item m="1" x="669"/>
        <item m="1" x="914"/>
        <item m="1" x="1025"/>
        <item m="1" x="1046"/>
        <item m="1" x="1677"/>
        <item m="1" x="1435"/>
        <item m="1" x="1153"/>
        <item m="1" x="1458"/>
        <item m="1" x="1446"/>
        <item m="1" x="462"/>
        <item m="1" x="463"/>
        <item m="1" x="464"/>
        <item m="1" x="825"/>
        <item m="1" x="900"/>
        <item m="1" x="1761"/>
        <item m="1" x="845"/>
        <item m="1" x="284"/>
        <item m="1" x="1785"/>
        <item m="1" x="821"/>
        <item m="1" x="742"/>
        <item m="1" x="1427"/>
        <item m="1" x="1412"/>
        <item m="1" x="1717"/>
        <item m="1" x="1686"/>
        <item m="1" x="1719"/>
        <item m="1" x="1337"/>
        <item m="1" x="557"/>
        <item m="1" x="860"/>
        <item m="1" x="1850"/>
        <item m="1" x="756"/>
        <item m="1" x="1065"/>
        <item m="1" x="1276"/>
        <item m="1" x="921"/>
        <item m="1" x="1223"/>
        <item m="1" x="1163"/>
        <item m="1" x="774"/>
        <item m="1" x="1483"/>
        <item m="1" x="605"/>
        <item m="1" x="953"/>
        <item m="1" x="1814"/>
        <item m="1" x="762"/>
        <item m="1" x="929"/>
        <item m="1" x="866"/>
        <item m="1" x="555"/>
        <item m="1" x="1574"/>
        <item m="1" x="870"/>
        <item m="1" x="892"/>
        <item m="1" x="606"/>
        <item m="1" x="758"/>
        <item m="1" x="1620"/>
        <item m="1" x="1146"/>
        <item m="1" x="893"/>
        <item m="1" x="1170"/>
        <item m="1" x="417"/>
        <item m="1" x="418"/>
        <item m="1" x="422"/>
        <item m="1" x="423"/>
        <item m="1" x="1834"/>
        <item m="1" x="1003"/>
        <item m="1" x="1297"/>
        <item m="1" x="916"/>
        <item m="1" x="68"/>
        <item m="1" x="1747"/>
        <item m="1" x="1671"/>
        <item m="1" x="1783"/>
        <item m="1" x="1514"/>
        <item m="1" x="1354"/>
        <item m="1" x="1494"/>
        <item m="1" x="1633"/>
        <item m="1" x="780"/>
        <item m="1" x="1804"/>
        <item m="1" x="840"/>
        <item m="1" x="1066"/>
        <item m="1" x="1235"/>
        <item m="1" x="798"/>
        <item m="1" x="1502"/>
        <item m="1" x="1218"/>
        <item m="1" x="1847"/>
        <item m="1" x="908"/>
        <item m="1" x="952"/>
        <item m="1" x="925"/>
        <item m="1" x="182"/>
        <item m="1" x="1669"/>
        <item m="1" x="990"/>
        <item m="1" x="1372"/>
        <item m="1" x="1173"/>
        <item m="1" x="1141"/>
        <item m="1" x="1316"/>
        <item m="1" x="1508"/>
        <item m="1" x="1809"/>
        <item m="1" x="973"/>
        <item m="1" x="1014"/>
        <item m="1" x="771"/>
        <item m="1" x="1058"/>
        <item m="1" x="1174"/>
        <item m="1" x="1054"/>
        <item m="1" x="1754"/>
        <item m="1" x="1079"/>
        <item m="1" x="1236"/>
        <item m="1" x="1518"/>
        <item m="1" x="1051"/>
        <item m="1" x="1149"/>
        <item m="1" x="738"/>
        <item m="1" x="763"/>
        <item m="1" x="1279"/>
        <item m="1" x="982"/>
        <item m="1" x="1757"/>
        <item m="1" x="1601"/>
        <item m="1" x="1062"/>
        <item m="1" x="621"/>
        <item m="1" x="1158"/>
        <item m="1" x="1386"/>
        <item m="1" x="1756"/>
        <item m="1" x="1823"/>
        <item m="1" x="945"/>
        <item m="1" x="1680"/>
        <item m="1" x="1701"/>
        <item m="1" x="875"/>
        <item m="1" x="1310"/>
        <item m="1" x="1019"/>
        <item m="1" x="1557"/>
        <item m="1" x="1093"/>
        <item m="1" x="1522"/>
        <item m="1" x="1263"/>
        <item m="1" x="1039"/>
        <item m="1" x="947"/>
        <item m="1" x="513"/>
        <item m="1" x="517"/>
        <item m="1" x="523"/>
        <item m="1" x="807"/>
        <item m="1" x="1181"/>
        <item m="1" x="993"/>
        <item m="1" x="1206"/>
        <item m="1" x="764"/>
        <item m="1" x="1124"/>
        <item m="1" x="978"/>
        <item m="1" x="981"/>
        <item m="1" x="1336"/>
        <item m="1" x="902"/>
        <item m="1" x="733"/>
        <item m="1" x="1668"/>
        <item m="1" x="1608"/>
        <item m="1" x="1166"/>
        <item m="1" x="1196"/>
        <item m="1" x="1388"/>
        <item m="1" x="813"/>
        <item m="1" x="962"/>
        <item m="1" x="773"/>
        <item m="1" x="1130"/>
        <item m="1" x="751"/>
        <item m="1" x="1767"/>
        <item m="1" x="1298"/>
        <item m="1" x="1385"/>
        <item m="1" x="1509"/>
        <item m="1" x="1202"/>
        <item m="1" x="1280"/>
        <item m="1" x="1404"/>
        <item m="1" x="1348"/>
        <item m="1" x="748"/>
        <item m="1" x="1264"/>
        <item m="1" x="755"/>
        <item m="1" x="1848"/>
        <item m="1" x="1210"/>
        <item m="1" x="911"/>
        <item m="1" x="1315"/>
        <item m="1" x="1474"/>
        <item m="1" x="1797"/>
        <item m="1" x="721"/>
        <item m="1" x="1465"/>
        <item m="1" x="943"/>
        <item m="1" x="1269"/>
        <item m="1" x="1195"/>
        <item m="1" x="1016"/>
        <item m="1" x="1292"/>
        <item m="1" x="1448"/>
        <item m="1" x="1329"/>
        <item m="1" x="906"/>
        <item m="1" x="1204"/>
        <item m="1" x="1755"/>
        <item m="1" x="910"/>
        <item m="1" x="799"/>
        <item m="1" x="1638"/>
        <item m="1" x="592"/>
        <item m="1" x="956"/>
        <item m="1" x="754"/>
        <item m="1" x="1564"/>
        <item m="1" x="582"/>
        <item m="1" x="734"/>
        <item m="1" x="1109"/>
        <item m="1" x="1534"/>
        <item m="1" x="851"/>
        <item m="1" x="1794"/>
        <item m="1" x="1097"/>
        <item m="1" x="1242"/>
        <item m="1" x="1813"/>
        <item m="1" x="1507"/>
        <item m="1" x="1827"/>
        <item m="1" x="1416"/>
        <item m="1" x="1107"/>
        <item m="1" x="1234"/>
        <item m="1" x="1523"/>
        <item m="1" x="1116"/>
        <item m="1" x="1554"/>
        <item m="1" x="954"/>
        <item m="1" x="1428"/>
        <item m="1" x="1033"/>
        <item m="1" x="890"/>
        <item m="1" x="864"/>
        <item m="1" x="832"/>
        <item m="1" x="827"/>
        <item m="1" x="1691"/>
        <item m="1" x="1194"/>
        <item m="1" x="1606"/>
        <item m="1" x="1653"/>
        <item m="1" x="1605"/>
        <item m="1" x="1540"/>
        <item m="1" x="1563"/>
        <item m="1" x="1128"/>
        <item m="1" x="1746"/>
        <item m="1" x="1237"/>
        <item m="1" x="889"/>
        <item m="1" x="1113"/>
        <item m="1" x="1288"/>
        <item m="1" x="1179"/>
        <item m="1" x="1304"/>
        <item m="1" x="1442"/>
        <item m="1" x="1497"/>
        <item m="1" x="1614"/>
        <item m="1" x="1795"/>
        <item m="1" x="1151"/>
        <item m="1" x="729"/>
        <item m="1" x="863"/>
        <item m="1" x="1576"/>
        <item m="1" x="927"/>
        <item m="1" x="1308"/>
        <item m="1" x="1157"/>
        <item m="1" x="1558"/>
        <item m="1" x="972"/>
        <item m="1" x="1159"/>
        <item m="1" x="1562"/>
        <item m="1" x="1283"/>
        <item m="1" x="1630"/>
        <item m="1" x="1008"/>
        <item m="1" x="913"/>
        <item m="1" x="1232"/>
        <item m="1" x="1415"/>
        <item m="1" x="759"/>
        <item m="1" x="1096"/>
        <item m="1" x="808"/>
        <item m="1" x="1282"/>
        <item m="1" x="1331"/>
        <item m="1" x="1088"/>
        <item m="1" x="1320"/>
        <item m="1" x="898"/>
        <item m="1" x="1713"/>
        <item m="1" x="1477"/>
        <item m="1" x="507"/>
        <item m="1" x="1007"/>
        <item m="1" x="1835"/>
        <item m="1" x="1666"/>
        <item m="1" x="1005"/>
        <item m="1" x="1376"/>
        <item m="1" x="597"/>
        <item m="1" x="1425"/>
        <item m="1" x="1675"/>
        <item m="1" x="1074"/>
        <item m="1" x="1438"/>
        <item m="1" x="1697"/>
        <item m="1" x="1053"/>
        <item m="1" x="600"/>
        <item m="1" x="599"/>
        <item m="1" x="1496"/>
        <item m="1" x="823"/>
        <item m="1" x="1239"/>
        <item m="1" x="917"/>
        <item m="1" x="1275"/>
        <item m="1" x="1791"/>
        <item m="1" x="1492"/>
        <item m="1" x="1857"/>
        <item m="1" x="1521"/>
        <item m="1" x="1248"/>
        <item m="1" x="1520"/>
        <item m="1" x="1545"/>
        <item m="1" x="781"/>
        <item m="1" x="1328"/>
        <item m="1" x="562"/>
        <item m="1" x="957"/>
        <item m="1" x="566"/>
        <item m="1" x="1111"/>
        <item m="1" x="1155"/>
        <item m="1" x="1106"/>
        <item m="1" x="814"/>
        <item m="1" x="1734"/>
        <item m="1" x="767"/>
        <item m="1" x="132"/>
        <item m="1" x="831"/>
        <item m="1" x="629"/>
        <item m="1" x="285"/>
        <item m="1" x="725"/>
        <item m="1" x="1231"/>
        <item m="1" x="994"/>
        <item m="1" x="1383"/>
        <item m="1" x="1619"/>
        <item m="1" x="1763"/>
        <item m="1" x="1154"/>
        <item m="1" x="1147"/>
        <item m="1" x="108"/>
        <item m="1" x="1220"/>
        <item m="1" x="1036"/>
        <item m="1" x="1363"/>
        <item m="1" x="971"/>
        <item m="1" x="1370"/>
        <item m="1" x="1421"/>
        <item m="1" x="736"/>
        <item m="1" x="1471"/>
        <item m="1" x="1265"/>
        <item m="1" x="1361"/>
        <item m="1" x="1072"/>
        <item m="1" x="1009"/>
        <item m="1" x="1743"/>
        <item m="1" x="1229"/>
        <item m="1" x="731"/>
        <item m="1" x="1493"/>
        <item m="1" x="1774"/>
        <item m="1" x="918"/>
        <item m="1" x="757"/>
        <item m="1" x="723"/>
        <item m="1" x="1466"/>
        <item m="1" x="1241"/>
        <item m="1" x="1478"/>
        <item m="1" x="1777"/>
        <item m="1" x="1048"/>
        <item m="1" x="1120"/>
        <item m="1" x="855"/>
        <item m="1" x="1119"/>
        <item m="1" x="1683"/>
        <item m="1" x="912"/>
        <item m="1" x="1171"/>
        <item m="1" x="987"/>
        <item m="1" x="1258"/>
        <item m="1" x="1335"/>
        <item m="1" x="1730"/>
        <item m="1" x="722"/>
        <item m="1" x="930"/>
        <item m="1" x="941"/>
        <item m="1" x="992"/>
        <item m="1" x="1648"/>
        <item m="1" x="1559"/>
        <item m="1" x="1858"/>
        <item m="1" x="1714"/>
        <item m="1" x="847"/>
        <item m="1" x="1273"/>
        <item m="1" x="1593"/>
        <item m="1" x="1371"/>
        <item m="1" x="859"/>
        <item m="1" x="1790"/>
        <item m="1" x="1185"/>
        <item m="1" x="1399"/>
        <item m="1" x="1439"/>
        <item m="1" x="1501"/>
        <item m="1" x="1526"/>
        <item m="1" x="1539"/>
        <item m="1" x="792"/>
        <item m="1" x="1568"/>
        <item m="1" x="1274"/>
        <item m="1" x="665"/>
        <item m="1" x="1259"/>
        <item m="1" x="1583"/>
        <item m="1" x="770"/>
        <item m="1" x="1751"/>
        <item m="1" x="574"/>
        <item m="1" x="782"/>
        <item m="1" x="940"/>
        <item m="1" x="1460"/>
        <item m="1" x="849"/>
        <item m="1" x="1011"/>
        <item m="1" x="1362"/>
        <item m="1" x="1511"/>
        <item m="1" x="803"/>
        <item m="1" x="951"/>
        <item m="1" x="1226"/>
        <item m="1" x="1330"/>
        <item m="1" x="1840"/>
        <item m="1" x="1324"/>
        <item m="1" x="1588"/>
        <item m="1" x="1530"/>
        <item m="1" x="1802"/>
        <item m="1" x="1125"/>
        <item m="1" x="768"/>
        <item m="1" x="699"/>
        <item m="1" x="700"/>
        <item m="1" x="701"/>
        <item m="1" x="702"/>
        <item m="1" x="703"/>
        <item m="1" x="705"/>
        <item m="1" x="706"/>
        <item m="1" x="707"/>
        <item m="1" x="710"/>
        <item m="1" x="712"/>
        <item m="1" x="713"/>
        <item m="1" x="709"/>
        <item m="1" x="717"/>
        <item m="1" x="718"/>
        <item m="1" x="719"/>
        <item m="1" x="1230"/>
        <item m="1" x="1342"/>
        <item m="1" x="1303"/>
        <item m="1" x="1482"/>
        <item m="1" x="101"/>
        <item m="1" x="1615"/>
        <item m="1" x="726"/>
        <item m="1" x="1183"/>
        <item m="1" x="1038"/>
        <item m="1" x="572"/>
        <item m="1" x="1443"/>
        <item m="1" x="1339"/>
        <item m="1" x="1067"/>
        <item m="1" x="1692"/>
        <item m="1" x="1859"/>
        <item m="1" x="1144"/>
        <item m="1" x="1020"/>
        <item m="1" x="1359"/>
        <item m="1" x="744"/>
        <item m="1" x="1032"/>
        <item m="1" x="1548"/>
        <item m="1" x="1745"/>
        <item m="1" x="1366"/>
        <item m="1" x="1849"/>
        <item m="1" x="871"/>
        <item m="1" x="1167"/>
        <item m="1" x="1748"/>
        <item m="1" x="828"/>
        <item m="1" x="1628"/>
        <item m="1" x="1733"/>
        <item m="1" x="830"/>
        <item m="1" x="1217"/>
        <item m="1" x="1512"/>
        <item m="1" x="1118"/>
        <item m="1" x="942"/>
        <item m="1" x="1262"/>
        <item m="1" x="838"/>
        <item m="1" x="790"/>
        <item m="1" x="949"/>
        <item m="1" x="1627"/>
        <item m="1" x="1519"/>
        <item m="1" x="939"/>
        <item m="1" x="1695"/>
        <item m="1" x="1346"/>
        <item m="1" x="1703"/>
        <item m="1" x="1117"/>
        <item m="1" x="1822"/>
        <item m="1" x="844"/>
        <item m="1" x="1707"/>
        <item m="1" x="646"/>
        <item m="1" x="1029"/>
        <item m="1" x="1490"/>
        <item m="1" x="1365"/>
        <item m="1" x="1817"/>
        <item m="1" x="1341"/>
        <item m="1" x="1618"/>
        <item m="1" x="1044"/>
        <item m="1" x="1639"/>
        <item m="1" x="743"/>
        <item m="1" x="1670"/>
        <item m="1" x="1831"/>
        <item m="1" x="1590"/>
        <item m="1" x="1711"/>
        <item m="1" x="1037"/>
        <item m="1" x="1098"/>
        <item m="1" x="1165"/>
        <item m="1" x="613"/>
        <item m="1" x="1214"/>
        <item m="1" x="302"/>
        <item m="1" x="1105"/>
        <item m="1" x="1410"/>
        <item m="1" x="1808"/>
        <item m="1" x="1224"/>
        <item m="1" x="1168"/>
        <item m="1" x="1567"/>
        <item m="1" x="1772"/>
        <item m="1" x="1655"/>
        <item m="1" x="1092"/>
        <item m="1" x="1407"/>
        <item m="1" x="1725"/>
        <item m="1" x="1624"/>
        <item m="1" x="1257"/>
        <item m="1" x="1228"/>
        <item m="1" x="1758"/>
        <item m="1" x="732"/>
        <item m="1" x="1340"/>
        <item m="1" x="1294"/>
        <item m="1" x="1566"/>
        <item m="1" x="854"/>
        <item m="1" x="1394"/>
        <item m="1" x="1782"/>
        <item m="1" x="1739"/>
        <item m="1" x="1773"/>
        <item m="1" x="1622"/>
        <item m="1" x="1270"/>
        <item m="1" x="1667"/>
        <item m="1" x="1391"/>
        <item m="1" x="938"/>
        <item m="1" x="806"/>
        <item m="1" x="1597"/>
        <item m="1" x="1712"/>
        <item m="1" x="1461"/>
        <item m="1" x="1042"/>
        <item m="1" x="1137"/>
        <item m="1" x="1635"/>
        <item m="1" x="873"/>
        <item m="1" x="1031"/>
        <item m="1" x="1800"/>
        <item m="1" x="1752"/>
        <item m="1" x="1240"/>
        <item m="1" x="977"/>
        <item m="1" x="1710"/>
        <item m="1" x="816"/>
        <item m="1" x="1043"/>
        <item m="1" x="1085"/>
        <item m="1" x="1156"/>
        <item m="1" x="1405"/>
        <item m="1" x="1487"/>
        <item m="1" x="861"/>
        <item m="1" x="877"/>
        <item m="1" x="1720"/>
        <item m="1" x="1057"/>
        <item m="1" x="1573"/>
        <item m="1" x="1373"/>
        <item m="1" x="1674"/>
        <item m="1" x="865"/>
        <item m="1" x="479"/>
        <item m="1" x="593"/>
        <item m="1" x="78"/>
        <item m="1" x="73"/>
        <item m="1" x="1201"/>
        <item m="1" x="1172"/>
        <item m="1" x="896"/>
        <item m="1" x="1801"/>
        <item m="1" x="583"/>
        <item m="1" x="601"/>
        <item m="1" x="1334"/>
        <item m="1" x="602"/>
        <item m="1" x="603"/>
        <item m="1" x="1753"/>
        <item m="1" x="72"/>
        <item m="1" x="1351"/>
        <item m="1" x="1473"/>
        <item m="1" x="476"/>
        <item m="1" x="591"/>
        <item m="1" x="720"/>
        <item m="1" x="370"/>
        <item m="1" x="4"/>
        <item m="1" x="1333"/>
        <item m="1" x="1434"/>
        <item m="1" x="931"/>
        <item m="1" x="1805"/>
        <item m="1" x="711"/>
        <item m="1" x="714"/>
        <item m="1" x="715"/>
        <item m="1" x="716"/>
        <item m="1" x="607"/>
        <item m="1" x="608"/>
        <item m="1" x="672"/>
        <item m="1" x="563"/>
        <item m="1" x="610"/>
        <item m="1" x="611"/>
        <item m="1" x="60"/>
        <item m="1" x="425"/>
        <item m="1" x="612"/>
        <item m="1" x="614"/>
        <item m="1" x="234"/>
        <item m="1" x="565"/>
        <item m="1" x="426"/>
        <item m="1" x="71"/>
        <item m="1" x="615"/>
        <item m="1" x="673"/>
        <item m="1" x="294"/>
        <item m="1" x="616"/>
        <item m="1" x="617"/>
        <item m="1" x="110"/>
        <item m="1" x="618"/>
        <item m="1" x="109"/>
        <item m="1" x="619"/>
        <item m="1" x="620"/>
        <item m="1" x="623"/>
        <item m="1" x="626"/>
        <item m="1" x="627"/>
        <item m="1" x="300"/>
        <item m="1" x="628"/>
        <item m="1" x="630"/>
        <item m="1" x="321"/>
        <item m="1" x="631"/>
        <item m="1" x="632"/>
        <item m="1" x="633"/>
        <item m="1" x="634"/>
        <item m="1" x="635"/>
        <item m="1" x="636"/>
        <item m="1" x="218"/>
        <item m="1" x="637"/>
        <item m="1" x="638"/>
        <item m="1" x="639"/>
        <item m="1" x="640"/>
        <item m="1" x="641"/>
        <item m="1" x="642"/>
        <item m="1" x="643"/>
        <item m="1" x="644"/>
        <item m="1" x="645"/>
        <item m="1" x="647"/>
        <item m="1" x="674"/>
        <item m="1" x="648"/>
        <item m="1" x="675"/>
        <item m="1" x="676"/>
        <item m="1" x="649"/>
        <item m="1" x="677"/>
        <item m="1" x="650"/>
        <item m="1" x="678"/>
        <item m="1" x="679"/>
        <item m="1" x="651"/>
        <item m="1" x="680"/>
        <item m="1" x="681"/>
        <item m="1" x="652"/>
        <item m="1" x="653"/>
        <item m="1" x="682"/>
        <item m="1" x="654"/>
        <item m="1" x="683"/>
        <item m="1" x="684"/>
        <item m="1" x="685"/>
        <item m="1" x="686"/>
        <item m="1" x="655"/>
        <item m="1" x="656"/>
        <item m="1" x="657"/>
        <item m="1" x="687"/>
        <item m="1" x="658"/>
        <item m="1" x="659"/>
        <item m="1" x="660"/>
        <item m="1" x="661"/>
        <item m="1" x="688"/>
        <item m="1" x="689"/>
        <item m="1" x="662"/>
        <item m="1" x="690"/>
        <item m="1" x="663"/>
        <item m="1" x="691"/>
        <item m="1" x="692"/>
        <item m="1" x="693"/>
        <item m="1" x="694"/>
        <item m="1" x="322"/>
        <item m="1" x="664"/>
        <item m="1" x="695"/>
        <item m="1" x="696"/>
        <item m="1" x="697"/>
        <item m="1" x="67"/>
        <item m="1" x="698"/>
        <item m="1" x="349"/>
        <item m="1" x="140"/>
        <item m="1" x="667"/>
        <item m="1" x="668"/>
        <item m="1" x="670"/>
        <item m="1" x="671"/>
        <item m="1" x="589"/>
        <item m="1" x="590"/>
        <item m="1" x="594"/>
        <item m="1" x="595"/>
        <item m="1" x="587"/>
        <item m="1" x="598"/>
        <item m="1" x="229"/>
        <item m="1" x="581"/>
        <item m="1" x="497"/>
        <item m="1" x="584"/>
        <item m="1" x="66"/>
        <item m="1" x="586"/>
        <item m="1" x="567"/>
        <item m="1" x="588"/>
        <item m="1" x="579"/>
        <item m="1" x="561"/>
        <item m="1" x="491"/>
        <item m="1" x="492"/>
        <item m="1" x="493"/>
        <item m="1" x="498"/>
        <item m="1" x="503"/>
        <item m="1" x="505"/>
        <item m="1" x="580"/>
        <item m="1" x="65"/>
        <item m="1" x="64"/>
        <item m="1" x="61"/>
        <item m="1" x="63"/>
        <item m="1" x="104"/>
        <item m="1" x="180"/>
        <item m="1" x="568"/>
        <item m="1" x="569"/>
        <item m="1" x="570"/>
        <item m="1" x="219"/>
        <item m="1" x="573"/>
        <item m="1" x="575"/>
        <item m="1" x="576"/>
        <item m="1" x="319"/>
        <item m="1" x="577"/>
        <item m="1" x="578"/>
        <item m="1" x="496"/>
        <item m="1" x="499"/>
        <item m="1" x="481"/>
        <item m="1" x="208"/>
        <item m="1" x="501"/>
        <item m="1" x="502"/>
        <item m="1" x="506"/>
        <item m="1" x="75"/>
        <item m="1" x="508"/>
        <item m="1" x="509"/>
        <item m="1" x="510"/>
        <item m="1" x="511"/>
        <item m="1" x="512"/>
        <item m="1" x="514"/>
        <item m="1" x="515"/>
        <item m="1" x="516"/>
        <item m="1" x="518"/>
        <item m="1" x="519"/>
        <item m="1" x="520"/>
        <item m="1" x="521"/>
        <item m="1" x="522"/>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3"/>
        <item m="1" x="556"/>
        <item m="1" x="559"/>
        <item m="1" x="465"/>
        <item m="1" x="466"/>
        <item m="1" x="467"/>
        <item m="1" x="469"/>
        <item m="1" x="470"/>
        <item m="1" x="472"/>
        <item m="1" x="473"/>
        <item m="1" x="474"/>
        <item m="1" x="475"/>
        <item m="1" x="477"/>
        <item m="1" x="81"/>
        <item m="1" x="484"/>
        <item m="1" x="485"/>
        <item m="1" x="486"/>
        <item m="1" x="487"/>
        <item m="1" x="488"/>
        <item m="1" x="489"/>
        <item m="1" x="490"/>
        <item m="1" x="431"/>
        <item m="1" x="432"/>
        <item m="1" x="433"/>
        <item m="1" x="434"/>
        <item m="1" x="435"/>
        <item m="1" x="436"/>
        <item m="1" x="437"/>
        <item m="1" x="438"/>
        <item m="1" x="439"/>
        <item m="1" x="440"/>
        <item m="1" x="441"/>
        <item m="1" x="442"/>
        <item m="1" x="443"/>
        <item m="1" x="444"/>
        <item m="1" x="445"/>
        <item m="1" x="446"/>
        <item m="1" x="447"/>
        <item m="1" x="448"/>
        <item m="1" x="449"/>
        <item m="1" x="450"/>
        <item m="1" x="412"/>
        <item m="1" x="451"/>
        <item m="1" x="452"/>
        <item m="1" x="453"/>
        <item m="1" x="454"/>
        <item m="1" x="455"/>
        <item m="1" x="456"/>
        <item m="1" x="457"/>
        <item m="1" x="458"/>
        <item m="1" x="459"/>
        <item m="1" x="460"/>
        <item m="1" x="461"/>
        <item m="1" x="471"/>
        <item m="1" x="245"/>
        <item m="1" x="248"/>
        <item m="1" x="246"/>
        <item m="1" x="247"/>
        <item m="1" x="249"/>
        <item m="1" x="250"/>
        <item m="1" x="429"/>
        <item m="1" x="113"/>
        <item m="1" x="251"/>
        <item m="1" x="430"/>
        <item m="1" x="252"/>
        <item m="1" x="253"/>
        <item m="1" x="255"/>
        <item m="1" x="254"/>
        <item m="1" x="256"/>
        <item m="1" x="258"/>
        <item m="1" x="260"/>
        <item m="1" x="259"/>
        <item m="1" x="118"/>
        <item m="1" x="122"/>
        <item m="1" x="261"/>
        <item m="1" x="263"/>
        <item m="1" x="264"/>
        <item m="1" x="266"/>
        <item m="1" x="268"/>
        <item m="1" x="267"/>
        <item m="1" x="269"/>
        <item m="1" x="270"/>
        <item m="1" x="271"/>
        <item m="1" x="419"/>
        <item m="1" x="420"/>
        <item m="1" x="421"/>
        <item m="1" x="424"/>
        <item m="1" x="306"/>
        <item m="1" x="272"/>
        <item m="1" x="307"/>
        <item m="1" x="308"/>
        <item m="1" x="313"/>
        <item m="1" x="314"/>
        <item m="1" x="312"/>
        <item m="1" x="310"/>
        <item m="1" x="315"/>
        <item m="1" x="311"/>
        <item m="1" x="273"/>
        <item m="1" x="274"/>
        <item m="1" x="275"/>
        <item m="1" x="279"/>
        <item m="1" x="276"/>
        <item m="1" x="277"/>
        <item m="1" x="278"/>
        <item m="1" x="427"/>
        <item m="1" x="317"/>
        <item m="1" x="318"/>
        <item m="1" x="280"/>
        <item m="1" x="283"/>
        <item m="1" x="281"/>
        <item m="1" x="282"/>
        <item m="1" x="320"/>
        <item m="1" x="286"/>
        <item m="1" x="287"/>
        <item m="1" x="288"/>
        <item m="1" x="289"/>
        <item m="1" x="290"/>
        <item m="1" x="291"/>
        <item m="1" x="292"/>
        <item m="1" x="293"/>
        <item m="1" x="298"/>
        <item m="1" x="299"/>
        <item m="1" x="301"/>
        <item m="1" x="303"/>
        <item m="1" x="304"/>
        <item m="1" x="395"/>
        <item m="1" x="396"/>
        <item m="1" x="378"/>
        <item m="1" x="397"/>
        <item m="1" x="398"/>
        <item m="1" x="329"/>
        <item m="1" x="399"/>
        <item m="1" x="330"/>
        <item m="1" x="400"/>
        <item m="1" x="351"/>
        <item m="1" x="354"/>
        <item m="1" x="355"/>
        <item m="1" x="107"/>
        <item m="1" x="337"/>
        <item m="1" x="402"/>
        <item m="1" x="338"/>
        <item m="1" x="356"/>
        <item m="1" x="357"/>
        <item m="1" x="333"/>
        <item m="1" x="403"/>
        <item m="1" x="404"/>
        <item m="1" x="405"/>
        <item m="1" x="331"/>
        <item m="1" x="361"/>
        <item m="1" x="363"/>
        <item m="1" x="339"/>
        <item m="1" x="365"/>
        <item m="1" x="341"/>
        <item m="1" x="406"/>
        <item m="1" x="407"/>
        <item m="1" x="408"/>
        <item m="1" x="409"/>
        <item m="1" x="342"/>
        <item m="1" x="410"/>
        <item m="1" x="411"/>
        <item m="1" x="413"/>
        <item m="1" x="414"/>
        <item m="1" x="415"/>
        <item m="1" x="416"/>
        <item m="1" x="385"/>
        <item m="1" x="386"/>
        <item m="1" x="387"/>
        <item m="1" x="388"/>
        <item m="1" x="389"/>
        <item m="1" x="390"/>
        <item m="1" x="391"/>
        <item m="1" x="393"/>
        <item m="1" x="394"/>
        <item m="1" x="323"/>
        <item m="1" x="324"/>
        <item m="1" x="325"/>
        <item m="1" x="326"/>
        <item m="1" x="327"/>
        <item m="1" x="328"/>
        <item m="1" x="332"/>
        <item m="1" x="334"/>
        <item m="1" x="335"/>
        <item m="1" x="336"/>
        <item m="1" x="340"/>
        <item m="1" x="343"/>
        <item m="1" x="344"/>
        <item m="1" x="345"/>
        <item m="1" x="346"/>
        <item m="1" x="347"/>
        <item m="1" x="348"/>
        <item m="1" x="350"/>
        <item m="1" x="352"/>
        <item m="1" x="353"/>
        <item m="1" x="358"/>
        <item m="1" x="359"/>
        <item m="1" x="360"/>
        <item m="1" x="362"/>
        <item m="1" x="364"/>
        <item m="1" x="366"/>
        <item m="1" x="367"/>
        <item m="1" x="368"/>
        <item m="1" x="369"/>
        <item m="1" x="371"/>
        <item m="1" x="372"/>
        <item m="1" x="373"/>
        <item m="1" x="374"/>
        <item m="1" x="375"/>
        <item m="1" x="376"/>
        <item m="1" x="377"/>
        <item m="1" x="379"/>
        <item m="1" x="380"/>
        <item m="1" x="381"/>
        <item m="1" x="382"/>
        <item m="1" x="383"/>
        <item m="1" x="384"/>
        <item m="1" x="127"/>
        <item m="1" x="257"/>
        <item m="1" x="262"/>
        <item m="1" x="215"/>
        <item m="1" x="216"/>
        <item m="1" x="217"/>
        <item m="1" x="220"/>
        <item m="1" x="221"/>
        <item m="1" x="222"/>
        <item m="1" x="223"/>
        <item m="1" x="224"/>
        <item m="1" x="225"/>
        <item m="1" x="59"/>
        <item m="1" x="226"/>
        <item m="1" x="227"/>
        <item m="1" x="228"/>
        <item m="1" x="203"/>
        <item m="1" x="230"/>
        <item m="1" x="231"/>
        <item m="1" x="232"/>
        <item m="1" x="233"/>
        <item m="1" x="235"/>
        <item m="1" x="236"/>
        <item m="1" x="237"/>
        <item m="1" x="238"/>
        <item m="1" x="239"/>
        <item m="1" x="240"/>
        <item m="1" x="241"/>
        <item m="1" x="242"/>
        <item m="1" x="243"/>
        <item m="1" x="244"/>
        <item m="1" x="209"/>
        <item m="1" x="210"/>
        <item m="1" x="91"/>
        <item m="1" x="90"/>
        <item m="1" x="88"/>
        <item m="1" x="204"/>
        <item m="1" x="86"/>
        <item m="1" x="205"/>
        <item m="1" x="206"/>
        <item m="1" x="13"/>
        <item m="1" x="9"/>
        <item m="1" x="83"/>
        <item m="1" x="211"/>
        <item m="1" x="212"/>
        <item m="1" x="6"/>
        <item m="1" x="5"/>
        <item m="1" x="1"/>
        <item m="1" x="82"/>
        <item m="1" x="213"/>
        <item m="1" x="214"/>
        <item m="1" x="112"/>
        <item m="1" x="87"/>
        <item m="1" x="207"/>
        <item m="1" x="85"/>
        <item m="1" x="89"/>
        <item m="1" x="151"/>
        <item m="1" x="152"/>
        <item m="1" x="153"/>
        <item m="1" x="154"/>
        <item m="1" x="155"/>
        <item m="1" x="156"/>
        <item m="1" x="157"/>
        <item m="1" x="158"/>
        <item m="1" x="159"/>
        <item m="1" x="160"/>
        <item m="1" x="161"/>
        <item m="1" x="162"/>
        <item m="1" x="163"/>
        <item m="1" x="164"/>
        <item m="1" x="165"/>
        <item m="1" x="167"/>
        <item m="1" x="169"/>
        <item m="1" x="170"/>
        <item m="1" x="171"/>
        <item m="1" x="119"/>
        <item m="1" x="172"/>
        <item m="1" x="173"/>
        <item m="1" x="129"/>
        <item m="1" x="174"/>
        <item m="1" x="176"/>
        <item m="1" x="178"/>
        <item m="1" x="179"/>
        <item m="1" x="181"/>
        <item m="1" x="184"/>
        <item m="1" x="185"/>
        <item m="1" x="186"/>
        <item m="1" x="187"/>
        <item m="1" x="188"/>
        <item m="1" x="189"/>
        <item m="1" x="190"/>
        <item m="1" x="191"/>
        <item m="1" x="192"/>
        <item m="1" x="193"/>
        <item m="1" x="195"/>
        <item m="1" x="196"/>
        <item m="1" x="198"/>
        <item m="1" x="199"/>
        <item m="1" x="200"/>
        <item m="1" x="201"/>
        <item m="1" x="202"/>
        <item m="1" x="150"/>
        <item m="1" x="22"/>
        <item m="1" x="18"/>
        <item m="1" x="139"/>
        <item m="1" x="142"/>
        <item m="1" x="143"/>
        <item m="1" x="144"/>
        <item m="1" x="145"/>
        <item m="1" x="147"/>
        <item m="1" x="148"/>
        <item m="1" x="149"/>
        <item m="1" x="70"/>
        <item m="1" x="130"/>
        <item m="1" x="131"/>
        <item m="1" x="133"/>
        <item m="1" x="134"/>
        <item m="1" x="135"/>
        <item m="1" x="136"/>
        <item m="1" x="137"/>
        <item m="1" x="138"/>
        <item m="1" x="128"/>
        <item m="1" x="14"/>
        <item m="1" x="15"/>
        <item m="1" x="16"/>
        <item m="1" x="17"/>
        <item m="1" x="21"/>
        <item m="1" x="19"/>
        <item m="1" x="23"/>
        <item m="1" x="30"/>
        <item m="1" x="31"/>
        <item m="1" x="124"/>
        <item m="1" x="28"/>
        <item m="1" x="125"/>
        <item m="1" x="35"/>
        <item m="1" x="36"/>
        <item m="1" x="37"/>
        <item m="1" x="126"/>
        <item m="1" x="39"/>
        <item m="1" x="40"/>
        <item m="1" x="41"/>
        <item m="1" x="42"/>
        <item m="1" x="43"/>
        <item m="1" x="44"/>
        <item m="1" x="20"/>
        <item m="1" x="45"/>
        <item m="1" x="46"/>
        <item m="1" x="47"/>
        <item m="1" x="48"/>
        <item m="1" x="49"/>
        <item m="1" x="50"/>
        <item m="1" x="99"/>
        <item m="1" x="51"/>
        <item m="1" x="52"/>
        <item m="1" x="123"/>
        <item m="1" x="53"/>
        <item m="1" x="54"/>
        <item m="1" x="55"/>
        <item m="1" x="56"/>
        <item m="1" x="57"/>
        <item m="1" x="58"/>
        <item m="1" x="92"/>
        <item m="1" x="93"/>
        <item m="1" x="94"/>
        <item m="1" x="95"/>
        <item m="1" x="96"/>
        <item m="1" x="111"/>
        <item m="1" x="114"/>
        <item m="1" x="116"/>
        <item m="1" x="120"/>
        <item m="1" x="121"/>
        <item m="1" x="100"/>
        <item m="1" x="102"/>
        <item m="1" x="103"/>
        <item m="1" x="62"/>
        <item m="1" x="105"/>
        <item m="1" x="69"/>
        <item m="1" x="106"/>
        <item m="1" x="24"/>
        <item m="1" x="25"/>
        <item m="1" x="26"/>
        <item m="1" x="27"/>
        <item m="1" x="29"/>
        <item m="1" x="32"/>
        <item m="1" x="33"/>
        <item m="1" x="34"/>
        <item m="1" x="38"/>
        <item m="1" x="98"/>
        <item m="1" x="76"/>
        <item m="1" x="77"/>
        <item m="1" x="79"/>
        <item m="1" x="80"/>
        <item m="1" x="2"/>
        <item m="1" x="3"/>
        <item m="1" x="7"/>
        <item m="1" x="8"/>
        <item m="1" x="10"/>
        <item m="1" x="11"/>
        <item m="1" x="12"/>
        <item t="default"/>
      </items>
    </pivotField>
    <pivotField showAll="0"/>
    <pivotField showAll="0"/>
    <pivotField showAll="0"/>
    <pivotField axis="axisRow" showAll="0">
      <items count="4968">
        <item m="1" x="2921"/>
        <item m="1" x="4446"/>
        <item m="1" x="4604"/>
        <item m="1" x="3903"/>
        <item m="1" x="4395"/>
        <item m="1" x="4408"/>
        <item m="1" x="3704"/>
        <item m="1" x="3648"/>
        <item m="1" x="3671"/>
        <item m="1" x="3331"/>
        <item m="1" x="3277"/>
        <item m="1" x="2385"/>
        <item m="1" x="2558"/>
        <item m="1" x="4080"/>
        <item m="1" x="4253"/>
        <item m="1" x="4407"/>
        <item m="1" x="2221"/>
        <item m="1" x="2222"/>
        <item m="1" x="2223"/>
        <item m="1" x="2224"/>
        <item m="1" x="2469"/>
        <item m="1" x="2629"/>
        <item m="1" x="3622"/>
        <item m="1" x="3799"/>
        <item m="1" x="2936"/>
        <item m="1" x="3076"/>
        <item m="1" x="2495"/>
        <item m="1" x="3210"/>
        <item m="1" x="3392"/>
        <item m="1" x="3900"/>
        <item m="1" x="4054"/>
        <item m="1" x="4224"/>
        <item m="1" x="4382"/>
        <item m="1" x="3623"/>
        <item m="1" x="3840"/>
        <item m="1" x="3151"/>
        <item m="1" x="3863"/>
        <item m="1" x="4018"/>
        <item m="1" x="3527"/>
        <item m="1" x="4204"/>
        <item m="1" x="4362"/>
        <item m="1" x="4582"/>
        <item m="1" x="2637"/>
        <item m="1" x="2548"/>
        <item m="1" x="3751"/>
        <item m="1" x="3994"/>
        <item m="1" x="2483"/>
        <item m="1" x="4630"/>
        <item m="1" x="3063"/>
        <item m="1" x="3324"/>
        <item m="1" x="2641"/>
        <item m="1" x="2947"/>
        <item x="0"/>
        <item m="1" x="2652"/>
        <item m="1" x="4329"/>
        <item m="1" x="4487"/>
        <item m="1" x="3190"/>
        <item m="1" x="3367"/>
        <item m="1" x="3542"/>
        <item m="1" x="3725"/>
        <item m="1" x="4042"/>
        <item m="1" x="4214"/>
        <item m="1" x="4374"/>
        <item m="1" x="4841"/>
        <item m="1" x="3747"/>
        <item m="1" x="3905"/>
        <item m="1" x="3566"/>
        <item m="1" x="4258"/>
        <item m="1" x="4409"/>
        <item m="1" x="4559"/>
        <item m="1" x="4076"/>
        <item m="1" x="4250"/>
        <item m="1" x="4404"/>
        <item m="1" x="2520"/>
        <item m="1" x="2673"/>
        <item m="1" x="3361"/>
        <item m="1" x="3535"/>
        <item m="1" x="3718"/>
        <item m="1" x="4372"/>
        <item m="1" x="4524"/>
        <item m="1" x="4681"/>
        <item m="1" x="4843"/>
        <item m="1" x="2371"/>
        <item m="1" x="2544"/>
        <item m="1" x="4068"/>
        <item m="1" x="4703"/>
        <item m="1" x="2556"/>
        <item m="1" x="2714"/>
        <item m="1" x="2860"/>
        <item m="1" x="4882"/>
        <item m="1" x="2410"/>
        <item m="1" x="2896"/>
        <item m="1" x="4638"/>
        <item m="1" x="4794"/>
        <item m="1" x="4945"/>
        <item m="1" x="3995"/>
        <item m="1" x="3512"/>
        <item m="1" x="3692"/>
        <item m="1" x="3709"/>
        <item m="1" x="3877"/>
        <item m="1" x="4031"/>
        <item m="1" x="3564"/>
        <item m="1" x="3750"/>
        <item m="1" x="3908"/>
        <item m="1" x="4073"/>
        <item m="1" x="4243"/>
        <item m="1" x="4396"/>
        <item m="1" x="3596"/>
        <item m="1" x="3940"/>
        <item m="1" x="2723"/>
        <item m="1" x="2488"/>
        <item m="1" x="4021"/>
        <item m="1" x="4364"/>
        <item m="1" x="4687"/>
        <item m="1" x="3503"/>
        <item m="1" x="4160"/>
        <item m="1" x="4797"/>
        <item m="1" x="4482"/>
        <item m="1" x="4666"/>
        <item m="1" x="4823"/>
        <item m="1" x="2907"/>
        <item m="1" x="3055"/>
        <item m="1" x="3607"/>
        <item m="1" x="4360"/>
        <item m="1" x="2969"/>
        <item m="1" x="2812"/>
        <item m="1" x="3795"/>
        <item m="1" x="3959"/>
        <item m="1" x="2870"/>
        <item m="1" x="2968"/>
        <item m="1" x="3115"/>
        <item m="1" x="2836"/>
        <item m="1" x="2978"/>
        <item m="1" x="3820"/>
        <item m="1" x="4153"/>
        <item m="1" x="2484"/>
        <item m="1" x="3080"/>
        <item m="1" x="3246"/>
        <item m="1" x="3601"/>
        <item m="1" x="4781"/>
        <item m="1" x="4116"/>
        <item m="1" x="3366"/>
        <item m="1" x="1426"/>
        <item m="1" x="1427"/>
        <item m="1" x="3616"/>
        <item m="1" x="3418"/>
        <item m="1" x="3934"/>
        <item m="1" x="404"/>
        <item m="1" x="3842"/>
        <item m="1" x="4439"/>
        <item m="1" x="4449"/>
        <item m="1" x="3929"/>
        <item m="1" x="2444"/>
        <item m="1" x="4583"/>
        <item m="1" x="4744"/>
        <item m="1" x="4752"/>
        <item m="1" x="4902"/>
        <item m="1" x="2436"/>
        <item m="1" x="2608"/>
        <item m="1" x="2758"/>
        <item m="1" x="1915"/>
        <item m="1" x="1916"/>
        <item m="1" x="1919"/>
        <item m="1" x="1920"/>
        <item m="1" x="2937"/>
        <item m="1" x="3077"/>
        <item m="1" x="4471"/>
        <item m="1" x="4628"/>
        <item m="1" x="2461"/>
        <item m="1" x="2623"/>
        <item m="1" x="2770"/>
        <item m="1" x="2920"/>
        <item m="1" x="3065"/>
        <item m="1" x="3227"/>
        <item m="1" x="3403"/>
        <item m="1" x="3585"/>
        <item m="1" x="2474"/>
        <item m="1" x="2634"/>
        <item m="1" x="2780"/>
        <item m="1" x="3733"/>
        <item m="1" x="2357"/>
        <item m="1" x="2375"/>
        <item m="1" x="1873"/>
        <item m="1" x="1874"/>
        <item m="1" x="3121"/>
        <item m="1" x="3044"/>
        <item m="1" x="3458"/>
        <item m="1" x="3382"/>
        <item m="1" x="4802"/>
        <item m="1" x="4339"/>
        <item m="1" x="3690"/>
        <item m="1" x="4350"/>
        <item m="1" x="3739"/>
        <item m="1" x="3902"/>
        <item m="1" x="2908"/>
        <item m="1" x="2441"/>
        <item m="1" x="2613"/>
        <item m="1" x="4607"/>
        <item m="1" x="3982"/>
        <item m="1" x="2914"/>
        <item m="1" x="3061"/>
        <item m="1" x="3221"/>
        <item m="1" x="3398"/>
        <item m="1" x="3578"/>
        <item m="1" x="3768"/>
        <item m="1" x="3922"/>
        <item m="1" x="3935"/>
        <item m="1" x="4107"/>
        <item m="1" x="4755"/>
        <item m="1" x="4905"/>
        <item m="1" x="3796"/>
        <item m="1" x="3961"/>
        <item m="1" x="4296"/>
        <item m="1" x="4448"/>
        <item m="1" x="2450"/>
        <item m="1" x="4303"/>
        <item m="1" x="1501"/>
        <item m="1" x="1502"/>
        <item m="1" x="4481"/>
        <item m="1" x="1503"/>
        <item m="1" x="1504"/>
        <item m="1" x="2747"/>
        <item m="1" x="2885"/>
        <item m="1" x="2497"/>
        <item m="1" x="2773"/>
        <item m="1" x="3880"/>
        <item m="1" x="2346"/>
        <item m="1" x="2522"/>
        <item m="1" x="2676"/>
        <item m="1" x="2826"/>
        <item m="1" x="2971"/>
        <item m="1" x="3814"/>
        <item m="1" x="3705"/>
        <item m="1" x="4025"/>
        <item m="1" x="4391"/>
        <item m="1" x="4405"/>
        <item m="1" x="2964"/>
        <item m="1" x="4789"/>
        <item m="1" x="3836"/>
        <item m="1" x="4956"/>
        <item m="1" x="3430"/>
        <item m="1" x="3104"/>
        <item m="1" x="4903"/>
        <item m="1" x="2437"/>
        <item m="1" x="4838"/>
        <item m="1" x="2530"/>
        <item m="1" x="2695"/>
        <item m="1" x="3933"/>
        <item m="1" x="4104"/>
        <item m="1" x="2872"/>
        <item m="1" x="2892"/>
        <item m="1" x="3402"/>
        <item m="1" x="4424"/>
        <item m="1" x="3944"/>
        <item m="1" x="3603"/>
        <item m="1" x="3947"/>
        <item m="1" x="2906"/>
        <item m="1" x="2883"/>
        <item m="1" x="4574"/>
        <item m="1" x="3229"/>
        <item m="1" x="3406"/>
        <item m="1" x="2973"/>
        <item m="1" x="2990"/>
        <item m="1" x="3012"/>
        <item m="1" x="3038"/>
        <item m="1" x="4008"/>
        <item m="1" x="4346"/>
        <item m="1" x="4659"/>
        <item m="1" x="2341"/>
        <item m="1" x="2671"/>
        <item m="1" x="4357"/>
        <item m="1" x="4668"/>
        <item m="1" x="2353"/>
        <item m="1" x="2685"/>
        <item m="1" x="2975"/>
        <item m="1" x="4677"/>
        <item m="1" x="2359"/>
        <item m="1" x="2696"/>
        <item m="1" x="2983"/>
        <item m="1" x="3297"/>
        <item m="1" x="2369"/>
        <item m="1" x="2702"/>
        <item m="1" x="2995"/>
        <item m="1" x="3312"/>
        <item m="1" x="3667"/>
        <item m="1" x="4542"/>
        <item m="1" x="4701"/>
        <item m="1" x="2399"/>
        <item m="1" x="2044"/>
        <item m="1" x="2045"/>
        <item m="1" x="2046"/>
        <item m="1" x="2047"/>
        <item m="1" x="2048"/>
        <item m="1" x="2049"/>
        <item m="1" x="2050"/>
        <item m="1" x="2051"/>
        <item m="1" x="2052"/>
        <item m="1" x="2053"/>
        <item m="1" x="2054"/>
        <item m="1" x="2055"/>
        <item m="1" x="4808"/>
        <item m="1" x="3956"/>
        <item m="1" x="4128"/>
        <item m="1" x="4294"/>
        <item m="1" x="3745"/>
        <item m="1" x="3026"/>
        <item m="1" x="2980"/>
        <item m="1" x="3128"/>
        <item m="1" x="3292"/>
        <item m="1" x="3470"/>
        <item m="1" x="2471"/>
        <item m="1" x="2821"/>
        <item m="1" x="2967"/>
        <item m="1" x="2778"/>
        <item m="1" x="4454"/>
        <item m="1" x="4608"/>
        <item m="1" x="3258"/>
        <item m="1" x="3433"/>
        <item m="1" x="4586"/>
        <item m="1" x="4750"/>
        <item m="1" x="3463"/>
        <item m="1" x="3647"/>
        <item m="1" x="3817"/>
        <item m="1" x="3981"/>
        <item m="1" x="3149"/>
        <item m="1" x="3319"/>
        <item m="1" x="3499"/>
        <item m="1" x="3677"/>
        <item m="1" x="3850"/>
        <item m="1" x="4004"/>
        <item m="1" x="4577"/>
        <item m="1" x="3301"/>
        <item m="1" x="3215"/>
        <item m="1" x="2797"/>
        <item m="1" x="4962"/>
        <item m="1" x="2512"/>
        <item m="1" x="2665"/>
        <item m="1" x="2433"/>
        <item m="1" x="4003"/>
        <item m="1" x="4179"/>
        <item m="1" x="4127"/>
        <item m="1" x="4292"/>
        <item m="1" x="4440"/>
        <item m="1" x="4597"/>
        <item m="1" x="4757"/>
        <item m="1" x="4906"/>
        <item m="1" x="2585"/>
        <item m="1" x="2744"/>
        <item m="1" x="2899"/>
        <item m="1" x="3046"/>
        <item m="1" x="3206"/>
        <item m="1" x="3386"/>
        <item m="1" x="3561"/>
        <item m="1" x="2442"/>
        <item m="1" x="2891"/>
        <item m="1" x="2424"/>
        <item m="1" x="3559"/>
        <item m="1" x="4017"/>
        <item m="1" x="4192"/>
        <item m="1" x="3332"/>
        <item m="1" x="3579"/>
        <item m="1" x="3478"/>
        <item m="1" x="2206"/>
        <item m="1" x="3788"/>
        <item m="1" x="3172"/>
        <item m="1" x="3735"/>
        <item m="1" x="4351"/>
        <item m="1" x="4589"/>
        <item m="1" x="3574"/>
        <item m="1" x="3525"/>
        <item m="1" x="4602"/>
        <item m="1" x="3686"/>
        <item m="1" x="4966"/>
        <item m="1" x="4959"/>
        <item m="1" x="4126"/>
        <item m="1" x="4553"/>
        <item m="1" x="3571"/>
        <item m="1" x="4805"/>
        <item m="1" x="4377"/>
        <item m="1" x="3072"/>
        <item m="1" x="3615"/>
        <item m="1" x="4529"/>
        <item m="1" x="3223"/>
        <item m="1" x="4083"/>
        <item m="1" x="4585"/>
        <item m="1" x="3641"/>
        <item m="1" x="4657"/>
        <item m="1" x="3175"/>
        <item m="1" x="2932"/>
        <item m="1" x="4352"/>
        <item m="1" x="3909"/>
        <item m="1" x="2938"/>
        <item m="1" x="2426"/>
        <item m="1" x="4282"/>
        <item m="1" x="4527"/>
        <item m="1" x="2434"/>
        <item m="1" x="3171"/>
        <item m="1" x="4286"/>
        <item m="1" x="2453"/>
        <item m="1" x="4457"/>
        <item m="1" x="4093"/>
        <item m="1" x="3376"/>
        <item m="1" x="4650"/>
        <item m="1" x="2342"/>
        <item m="1" x="2687"/>
        <item m="1" x="2985"/>
        <item m="1" x="3313"/>
        <item m="1" x="3680"/>
        <item m="1" x="2622"/>
        <item m="1" x="3107"/>
        <item m="1" x="4532"/>
        <item m="1" x="4353"/>
        <item m="1" x="4868"/>
        <item m="1" x="3245"/>
        <item m="1" x="4728"/>
        <item m="1" x="2531"/>
        <item m="1" x="2717"/>
        <item m="1" x="3461"/>
        <item m="1" x="3904"/>
        <item m="1" x="4168"/>
        <item m="1" x="2592"/>
        <item m="1" x="4225"/>
        <item m="1" x="3058"/>
        <item m="1" x="4766"/>
        <item m="1" x="3582"/>
        <item m="1" x="2633"/>
        <item m="1" x="3699"/>
        <item m="1" x="4891"/>
        <item m="1" x="2535"/>
        <item m="1" x="3475"/>
        <item m="1" x="4769"/>
        <item m="1" x="3572"/>
        <item m="1" x="2784"/>
        <item m="1" x="3960"/>
        <item m="1" x="4578"/>
        <item m="1" x="3062"/>
        <item m="1" x="3218"/>
        <item m="1" x="4097"/>
        <item m="1" x="4499"/>
        <item m="1" x="4883"/>
        <item m="1" x="2611"/>
        <item m="1" x="2598"/>
        <item m="1" x="4716"/>
        <item m="1" x="4284"/>
        <item m="1" x="4696"/>
        <item m="1" x="4623"/>
        <item m="1" x="2468"/>
        <item m="1" x="2697"/>
        <item m="1" x="3068"/>
        <item m="1" x="2452"/>
        <item m="1" x="2448"/>
        <item m="1" x="4673"/>
        <item m="1" x="2490"/>
        <item m="1" x="3243"/>
        <item m="1" x="4899"/>
        <item m="1" x="2648"/>
        <item m="1" x="3024"/>
        <item m="1" x="4198"/>
        <item m="1" x="4710"/>
        <item m="1" x="4931"/>
        <item m="1" x="4186"/>
        <item m="1" x="2610"/>
        <item m="1" x="3743"/>
        <item m="1" x="2961"/>
        <item m="1" x="4603"/>
        <item m="1" x="4131"/>
        <item m="1" x="4256"/>
        <item m="1" x="2521"/>
        <item m="1" x="3781"/>
        <item m="1" x="3230"/>
        <item m="1" x="3399"/>
        <item m="1" x="3410"/>
        <item m="1" x="4921"/>
        <item m="1" x="3518"/>
        <item m="1" x="3532"/>
        <item m="1" x="3424"/>
        <item m="1" x="3549"/>
        <item m="1" x="4886"/>
        <item m="1" x="3507"/>
        <item m="1" x="3317"/>
        <item m="1" x="3236"/>
        <item m="1" x="3651"/>
        <item m="1" x="3000"/>
        <item m="1" x="3509"/>
        <item m="1" x="4287"/>
        <item m="1" x="3280"/>
        <item m="1" x="4538"/>
        <item m="1" x="4850"/>
        <item m="1" x="2655"/>
        <item m="1" x="4470"/>
        <item m="1" x="2984"/>
        <item m="1" x="3198"/>
        <item m="1" x="3137"/>
        <item m="1" x="3159"/>
        <item m="1" x="2777"/>
        <item m="1" x="2987"/>
        <item m="1" x="4037"/>
        <item m="1" x="3219"/>
        <item m="1" x="3975"/>
        <item m="1" x="3756"/>
        <item m="1" x="2807"/>
        <item m="1" x="4827"/>
        <item m="1" x="3757"/>
        <item m="1" x="2724"/>
        <item m="1" x="3609"/>
        <item m="1" x="4028"/>
        <item m="1" x="2506"/>
        <item m="1" x="3384"/>
        <item m="1" x="4735"/>
        <item m="1" x="4790"/>
        <item m="1" x="4833"/>
        <item m="1" x="4024"/>
        <item m="1" x="2791"/>
        <item m="1" x="4873"/>
        <item m="1" x="3837"/>
        <item m="1" x="3955"/>
        <item m="1" x="4816"/>
        <item m="1" x="2916"/>
        <item m="1" x="3625"/>
        <item m="1" x="3758"/>
        <item m="1" x="4055"/>
        <item m="1" x="3133"/>
        <item m="1" x="2361"/>
        <item m="1" x="2686"/>
        <item m="1" x="4402"/>
        <item m="1" x="3605"/>
        <item m="1" x="4926"/>
        <item m="1" x="3306"/>
        <item m="1" x="4571"/>
        <item m="1" x="2457"/>
        <item m="1" x="2905"/>
        <item m="1" x="3338"/>
        <item m="1" x="2383"/>
        <item m="1" x="4174"/>
        <item m="1" x="3838"/>
        <item m="1" x="2928"/>
        <item m="1" x="4725"/>
        <item m="1" x="4039"/>
        <item m="1" x="4737"/>
        <item m="1" x="4547"/>
        <item m="1" x="2503"/>
        <item m="1" x="2827"/>
        <item m="1" x="4162"/>
        <item m="1" x="2886"/>
        <item m="1" x="3145"/>
        <item m="1" x="3118"/>
        <item m="1" x="3937"/>
        <item m="1" x="3794"/>
        <item m="1" x="2753"/>
        <item m="1" x="4148"/>
        <item m="1" x="3050"/>
        <item m="1" x="4733"/>
        <item m="1" x="4340"/>
        <item m="1" x="4712"/>
        <item m="1" x="4600"/>
        <item m="1" x="4925"/>
        <item m="1" x="3767"/>
        <item m="1" x="4695"/>
        <item m="1" x="4621"/>
        <item m="1" x="3600"/>
        <item m="1" x="3289"/>
        <item m="1" x="3645"/>
        <item m="1" x="4922"/>
        <item m="1" x="4836"/>
        <item m="1" x="2992"/>
        <item m="1" x="4328"/>
        <item m="1" x="2381"/>
        <item m="1" x="3157"/>
        <item m="1" x="4069"/>
        <item m="1" x="3724"/>
        <item m="1" x="3876"/>
        <item m="1" x="2566"/>
        <item m="1" x="3316"/>
        <item m="1" x="3267"/>
        <item m="1" x="2779"/>
        <item m="1" x="4546"/>
        <item m="1" x="4441"/>
        <item m="1" x="4094"/>
        <item m="1" x="4648"/>
        <item m="1" x="4892"/>
        <item m="1" x="2682"/>
        <item m="1" x="4239"/>
        <item m="1" x="3369"/>
        <item m="1" x="2435"/>
        <item m="1" x="4587"/>
        <item m="1" x="3130"/>
        <item m="1" x="3196"/>
        <item m="1" x="4437"/>
        <item m="1" x="3288"/>
        <item m="1" x="2761"/>
        <item m="1" x="4869"/>
        <item m="1" x="3295"/>
        <item m="1" x="2545"/>
        <item m="1" x="4872"/>
        <item m="1" x="3146"/>
        <item m="1" x="4211"/>
        <item m="1" x="3594"/>
        <item m="1" x="3669"/>
        <item m="1" x="3195"/>
        <item m="1" x="4100"/>
        <item m="1" x="4302"/>
        <item m="1" x="3205"/>
        <item m="1" x="2465"/>
        <item m="1" x="4779"/>
        <item m="1" x="2846"/>
        <item m="1" x="3194"/>
        <item m="1" x="3588"/>
        <item m="1" x="4029"/>
        <item m="1" x="2839"/>
        <item m="1" x="4473"/>
        <item m="1" x="4342"/>
        <item m="1" x="4661"/>
        <item m="1" x="3653"/>
        <item m="1" x="4155"/>
        <item m="1" x="2411"/>
        <item m="1" x="3053"/>
        <item m="1" x="4746"/>
        <item m="1" x="2605"/>
        <item m="1" x="2504"/>
        <item m="1" x="2400"/>
        <item m="1" x="2672"/>
        <item m="1" x="4591"/>
        <item m="1" x="2949"/>
        <item m="1" x="3506"/>
        <item m="1" x="2662"/>
        <item m="1" x="4220"/>
        <item m="1" x="2726"/>
        <item m="1" x="4274"/>
        <item m="1" x="4491"/>
        <item m="1" x="3592"/>
        <item m="1" x="4758"/>
        <item m="1" x="3414"/>
        <item m="1" x="3119"/>
        <item m="1" x="3916"/>
        <item m="1" x="4531"/>
        <item m="1" x="4929"/>
        <item m="1" x="2785"/>
        <item m="1" x="3569"/>
        <item m="1" x="3862"/>
        <item m="1" x="2768"/>
        <item m="1" x="2706"/>
        <item m="1" x="3730"/>
        <item m="1" x="2496"/>
        <item m="1" x="3224"/>
        <item m="1" x="2999"/>
        <item m="1" x="4505"/>
        <item m="1" x="3685"/>
        <item m="1" x="3307"/>
        <item m="1" x="3263"/>
        <item m="1" x="3482"/>
        <item m="1" x="4949"/>
        <item m="1" x="3787"/>
        <item m="1" x="3477"/>
        <item m="1" x="4102"/>
        <item m="1" x="3737"/>
        <item m="1" x="4652"/>
        <item m="1" x="2451"/>
        <item m="1" x="4515"/>
        <item m="1" x="4212"/>
        <item m="1" x="4889"/>
        <item m="1" x="4778"/>
        <item m="1" x="3951"/>
        <item m="1" x="4120"/>
        <item m="1" x="2456"/>
        <item m="1" x="4759"/>
        <item m="1" x="3691"/>
        <item m="1" x="3738"/>
        <item m="1" x="3728"/>
        <item m="1" x="3889"/>
        <item m="1" x="3719"/>
        <item m="1" x="3674"/>
        <item m="1" x="2935"/>
        <item m="1" x="4519"/>
        <item m="1" x="4381"/>
        <item m="1" x="4150"/>
        <item m="1" x="4915"/>
        <item m="1" x="3019"/>
        <item m="1" x="4320"/>
        <item m="1" x="3633"/>
        <item m="1" x="4279"/>
        <item m="1" x="4907"/>
        <item m="1" x="4649"/>
        <item m="1" x="4844"/>
        <item m="1" x="2388"/>
        <item m="1" x="3467"/>
        <item m="1" x="2698"/>
        <item m="1" x="3706"/>
        <item m="1" x="3226"/>
        <item m="1" x="4230"/>
        <item m="1" x="4369"/>
        <item m="1" x="4916"/>
        <item m="1" x="4108"/>
        <item m="1" x="4261"/>
        <item m="1" x="2895"/>
        <item m="1" x="3284"/>
        <item m="1" x="3281"/>
        <item m="1" x="3279"/>
        <item m="1" x="4669"/>
        <item m="1" x="2917"/>
        <item m="1" x="3749"/>
        <item m="1" x="4770"/>
        <item m="1" x="4511"/>
        <item m="1" x="3156"/>
        <item m="1" x="3948"/>
        <item m="1" x="4110"/>
        <item m="1" x="3755"/>
        <item m="1" x="4376"/>
        <item m="1" x="3576"/>
        <item m="1" x="4821"/>
        <item m="1" x="2787"/>
        <item m="1" x="2939"/>
        <item m="1" x="3789"/>
        <item m="1" x="4444"/>
        <item m="1" x="3241"/>
        <item m="1" x="2699"/>
        <item m="1" x="3339"/>
        <item m="1" x="3519"/>
        <item m="1" x="3700"/>
        <item m="1" x="2890"/>
        <item m="1" x="4241"/>
        <item m="1" x="4543"/>
        <item m="1" x="4702"/>
        <item m="1" x="2831"/>
        <item m="1" x="3278"/>
        <item m="1" x="2412"/>
        <item m="1" x="2467"/>
        <item m="1" x="2628"/>
        <item m="1" x="2775"/>
        <item m="1" x="2927"/>
        <item m="1" x="3070"/>
        <item m="1" x="3087"/>
        <item m="1" x="3251"/>
        <item m="1" x="3425"/>
        <item m="1" x="3389"/>
        <item m="1" x="3833"/>
        <item m="1" x="3231"/>
        <item m="1" x="2344"/>
        <item m="1" x="2674"/>
        <item m="1" x="2822"/>
        <item m="1" x="3274"/>
        <item m="1" x="3454"/>
        <item m="1" x="3636"/>
        <item m="1" x="3810"/>
        <item m="1" x="2690"/>
        <item m="1" x="3287"/>
        <item m="1" x="3466"/>
        <item m="1" x="3652"/>
        <item m="1" x="3984"/>
        <item m="1" x="2643"/>
        <item m="1" x="2792"/>
        <item m="1" x="2943"/>
        <item m="1" x="3416"/>
        <item m="1" x="3782"/>
        <item m="1" x="4145"/>
        <item m="1" x="4064"/>
        <item m="1" x="3302"/>
        <item m="1" x="3260"/>
        <item m="1" x="3170"/>
        <item m="1" x="3703"/>
        <item m="1" x="3222"/>
        <item m="1" x="3186"/>
        <item m="1" x="3303"/>
        <item m="1" x="4901"/>
        <item m="1" x="4857"/>
        <item m="1" x="4953"/>
        <item m="1" x="4908"/>
        <item m="1" x="4875"/>
        <item m="1" x="4724"/>
        <item m="1" x="4595"/>
        <item m="1" x="4917"/>
        <item m="1" x="2543"/>
        <item m="1" x="2509"/>
        <item m="1" x="3670"/>
        <item m="1" x="4202"/>
        <item m="1" x="3938"/>
        <item m="1" x="4431"/>
        <item m="1" x="4557"/>
        <item m="1" x="4762"/>
        <item m="1" x="4723"/>
        <item m="1" x="4678"/>
        <item m="1" x="4636"/>
        <item m="1" x="4592"/>
        <item m="1" x="4554"/>
        <item m="1" x="726"/>
        <item m="1" x="2705"/>
        <item m="1" x="4056"/>
        <item m="1" x="4773"/>
        <item m="1" x="4137"/>
        <item m="1" x="2526"/>
        <item m="1" x="2684"/>
        <item m="1" x="4785"/>
        <item m="1" x="3548"/>
        <item m="1" x="3729"/>
        <item m="1" x="2604"/>
        <item m="1" x="4375"/>
        <item m="1" x="4684"/>
        <item m="1" x="4837"/>
        <item m="1" x="4121"/>
        <item m="1" x="3762"/>
        <item m="1" x="3021"/>
        <item m="1" x="4047"/>
        <item m="1" x="4489"/>
        <item m="1" x="4647"/>
        <item m="1" x="3283"/>
        <item m="1" x="3460"/>
        <item m="1" x="2532"/>
        <item m="1" x="2982"/>
        <item m="1" x="3131"/>
        <item m="1" x="3296"/>
        <item m="1" x="3851"/>
        <item m="1" x="4006"/>
        <item m="1" x="4183"/>
        <item m="1" x="3017"/>
        <item m="1" x="3167"/>
        <item m="1" x="2540"/>
        <item m="1" x="2541"/>
        <item m="1" x="2700"/>
        <item m="1" x="2565"/>
        <item m="1" x="3179"/>
        <item m="1" x="3349"/>
        <item m="1" x="4452"/>
        <item m="1" x="4498"/>
        <item m="1" x="3329"/>
        <item m="1" x="3510"/>
        <item m="1" x="3689"/>
        <item m="1" x="3860"/>
        <item m="1" x="4013"/>
        <item m="1" x="4191"/>
        <item m="1" x="3037"/>
        <item m="1" x="3365"/>
        <item m="1" x="3539"/>
        <item m="1" x="4451"/>
        <item m="1" x="1991"/>
        <item m="1" x="1996"/>
        <item m="1" x="3075"/>
        <item m="1" x="3412"/>
        <item m="1" x="3942"/>
        <item m="1" x="4132"/>
        <item m="1" x="4606"/>
        <item m="1" x="4763"/>
        <item m="1" x="4927"/>
        <item m="1" x="2480"/>
        <item m="1" x="2639"/>
        <item m="1" x="2783"/>
        <item m="1" x="2933"/>
        <item m="1" x="4634"/>
        <item m="1" x="4792"/>
        <item m="1" x="4942"/>
        <item m="1" x="2139"/>
        <item m="1" x="2649"/>
        <item m="1" x="2798"/>
        <item m="1" x="2950"/>
        <item m="1" x="3086"/>
        <item m="1" x="3088"/>
        <item m="1" x="3253"/>
        <item m="1" x="3427"/>
        <item m="1" x="3911"/>
        <item m="1" x="3816"/>
        <item m="1" x="4245"/>
        <item m="1" x="4398"/>
        <item m="1" x="2910"/>
        <item m="1" x="4951"/>
        <item m="1" x="4948"/>
        <item m="1" x="3866"/>
        <item m="1" x="4020"/>
        <item m="1" x="4194"/>
        <item m="1" x="4508"/>
        <item m="1" x="4663"/>
        <item m="1" x="4819"/>
        <item m="1" x="2348"/>
        <item m="1" x="4123"/>
        <item m="1" x="4290"/>
        <item m="1" x="4335"/>
        <item m="1" x="4495"/>
        <item m="1" x="4545"/>
        <item m="1" x="3521"/>
        <item m="1" x="3417"/>
        <item m="1" x="4129"/>
        <item m="1" x="4295"/>
        <item m="1" x="4310"/>
        <item m="1" x="4934"/>
        <item m="1" x="4318"/>
        <item m="1" x="4472"/>
        <item m="1" x="3946"/>
        <item m="1" x="4119"/>
        <item m="1" x="4288"/>
        <item m="1" x="4434"/>
        <item m="1" x="3256"/>
        <item m="1" x="3431"/>
        <item m="1" x="3612"/>
        <item m="1" x="3791"/>
        <item m="1" x="3957"/>
        <item m="1" x="4130"/>
        <item m="1" x="2631"/>
        <item m="1" x="4799"/>
        <item m="1" x="2146"/>
        <item m="1" x="2147"/>
        <item m="1" x="2148"/>
        <item m="1" x="2149"/>
        <item m="1" x="2150"/>
        <item m="1" x="2955"/>
        <item m="1" x="4299"/>
        <item m="1" x="4322"/>
        <item m="1" x="4326"/>
        <item m="1" x="4884"/>
        <item m="1" x="2413"/>
        <item m="1" x="2583"/>
        <item m="1" x="2743"/>
        <item m="1" x="3420"/>
        <item m="1" x="3783"/>
        <item m="1" x="4924"/>
        <item m="1" x="2477"/>
        <item m="1" x="2904"/>
        <item m="1" x="3721"/>
        <item m="1" x="2841"/>
        <item m="1" x="2988"/>
        <item m="1" x="3138"/>
        <item m="1" x="3300"/>
        <item m="1" x="3481"/>
        <item m="1" x="4152"/>
        <item m="1" x="4317"/>
        <item m="1" x="4469"/>
        <item m="1" x="4626"/>
        <item m="1" x="4052"/>
        <item m="1" x="4223"/>
        <item m="1" x="2738"/>
        <item m="1" x="2879"/>
        <item m="1" x="3040"/>
        <item m="1" x="3785"/>
        <item m="1" x="3950"/>
        <item m="1" x="4125"/>
        <item m="1" x="4336"/>
        <item m="1" x="3702"/>
        <item m="1" x="2859"/>
        <item m="1" x="3008"/>
        <item m="1" x="3555"/>
        <item m="1" x="2749"/>
        <item m="1" x="2889"/>
        <item m="1" x="4428"/>
        <item m="1" x="4580"/>
        <item m="1" x="4740"/>
        <item m="1" x="4894"/>
        <item m="1" x="2427"/>
        <item m="1" x="2600"/>
        <item m="1" x="2616"/>
        <item m="1" x="4629"/>
        <item m="1" x="2387"/>
        <item m="1" x="2559"/>
        <item m="1" x="2716"/>
        <item m="1" x="2861"/>
        <item m="1" x="3009"/>
        <item m="1" x="3158"/>
        <item m="1" x="3327"/>
        <item m="1" x="3508"/>
        <item m="1" x="3687"/>
        <item m="1" x="3859"/>
        <item m="1" x="2729"/>
        <item m="1" x="2871"/>
        <item m="1" x="3174"/>
        <item m="1" x="3342"/>
        <item m="1" x="3522"/>
        <item m="1" x="3707"/>
        <item m="1" x="3873"/>
        <item m="1" x="4026"/>
        <item m="1" x="4199"/>
        <item m="1" x="3036"/>
        <item m="1" x="3187"/>
        <item m="1" x="3363"/>
        <item m="1" x="4308"/>
        <item m="1" x="4463"/>
        <item m="1" x="2789"/>
        <item m="1" x="2942"/>
        <item m="1" x="2811"/>
        <item m="1" x="2960"/>
        <item m="1" x="4176"/>
        <item m="1" x="4818"/>
        <item m="1" x="3586"/>
        <item m="1" x="3772"/>
        <item m="1" x="3930"/>
        <item m="1" x="4099"/>
        <item m="1" x="2930"/>
        <item m="1" x="2473"/>
        <item m="1" x="2632"/>
        <item m="1" x="2929"/>
        <item m="1" x="3257"/>
        <item m="1" x="3432"/>
        <item m="1" x="3614"/>
        <item m="1" x="3801"/>
        <item m="1" x="3967"/>
        <item m="1" x="4134"/>
        <item m="1" x="4297"/>
        <item m="1" x="4156"/>
        <item m="1" x="2776"/>
        <item m="1" x="4118"/>
        <item m="1" x="4285"/>
        <item m="1" x="4433"/>
        <item m="1" x="3452"/>
        <item m="1" x="3632"/>
        <item m="1" x="3806"/>
        <item m="1" x="3973"/>
        <item m="1" x="4140"/>
        <item m="1" x="4306"/>
        <item m="1" x="4461"/>
        <item m="1" x="4617"/>
        <item m="1" x="409"/>
        <item m="1" x="410"/>
        <item m="1" x="1700"/>
        <item m="1" x="1701"/>
        <item m="1" x="3144"/>
        <item m="1" x="3315"/>
        <item m="1" x="3493"/>
        <item m="1" x="3668"/>
        <item m="1" x="3841"/>
        <item m="1" x="3996"/>
        <item m="1" x="3142"/>
        <item m="1" x="3311"/>
        <item m="1" x="3492"/>
        <item m="1" x="3666"/>
        <item m="1" x="3839"/>
        <item m="1" x="2713"/>
        <item m="1" x="2856"/>
        <item m="1" x="3007"/>
        <item m="1" x="3154"/>
        <item m="1" x="3323"/>
        <item m="1" x="3502"/>
        <item m="1" x="3679"/>
        <item m="1" x="411"/>
        <item m="1" x="412"/>
        <item m="1" x="2576"/>
        <item m="1" x="2737"/>
        <item m="1" x="2878"/>
        <item m="1" x="3031"/>
        <item m="1" x="3180"/>
        <item m="1" x="3350"/>
        <item m="1" x="4167"/>
        <item m="1" x="4082"/>
        <item m="1" x="426"/>
        <item m="1" x="4640"/>
        <item m="1" x="3353"/>
        <item m="1" x="3161"/>
        <item m="1" x="1556"/>
        <item m="1" x="4567"/>
        <item m="1" x="4727"/>
        <item m="1" x="4885"/>
        <item m="1" x="2414"/>
        <item m="1" x="2584"/>
        <item m="1" x="2581"/>
        <item m="1" x="3523"/>
        <item m="1" x="3874"/>
        <item m="1" x="4525"/>
        <item m="1" x="2882"/>
        <item m="1" x="3391"/>
        <item m="1" x="3589"/>
        <item m="1" x="3598"/>
        <item m="1" x="3495"/>
        <item m="1" x="3505"/>
        <item m="1" x="3858"/>
        <item m="1" x="3736"/>
        <item m="1" x="3775"/>
        <item m="1" x="3660"/>
        <item m="1" x="3717"/>
        <item m="1" x="3634"/>
        <item m="1" x="3649"/>
        <item m="1" x="3480"/>
        <item m="1" x="3442"/>
        <item m="1" x="3453"/>
        <item m="1" x="3907"/>
        <item m="1" x="3917"/>
        <item m="1" x="3642"/>
        <item m="1" x="2207"/>
        <item m="1" x="3581"/>
        <item m="1" x="2208"/>
        <item m="1" x="3887"/>
        <item m="1" x="3828"/>
        <item m="1" x="3857"/>
        <item m="1" x="3808"/>
        <item m="1" x="1735"/>
        <item m="1" x="3892"/>
        <item m="1" x="4269"/>
        <item m="1" x="4215"/>
        <item m="1" x="4358"/>
        <item m="1" x="4914"/>
        <item m="1" x="2459"/>
        <item m="1" x="3447"/>
        <item m="1" x="4085"/>
        <item m="1" x="3547"/>
        <item m="1" x="3560"/>
        <item m="1" x="4445"/>
        <item m="1" x="4653"/>
        <item m="1" x="3020"/>
        <item m="1" x="3464"/>
        <item m="1" x="2460"/>
        <item m="1" x="3861"/>
        <item m="1" x="2925"/>
        <item m="1" x="3483"/>
        <item m="1" x="4682"/>
        <item m="1" x="2432"/>
        <item m="1" x="2741"/>
        <item m="1" x="3244"/>
        <item m="1" x="3742"/>
        <item m="1" x="2614"/>
        <item m="1" x="4928"/>
        <item m="1" x="3484"/>
        <item m="1" x="3771"/>
        <item m="1" x="3435"/>
        <item m="1" x="3054"/>
        <item m="1" x="3022"/>
        <item m="1" x="3497"/>
        <item m="1" x="3998"/>
        <item m="1" x="4196"/>
        <item m="1" x="2745"/>
        <item m="1" x="4742"/>
        <item m="1" x="4896"/>
        <item m="1" x="4705"/>
        <item m="1" x="3242"/>
        <item m="1" x="3415"/>
        <item m="1" x="727"/>
        <item m="1" x="4694"/>
        <item m="1" x="2546"/>
        <item m="1" x="4070"/>
        <item m="1" x="4242"/>
        <item m="1" x="4392"/>
        <item m="1" x="4544"/>
        <item m="1" x="4704"/>
        <item m="1" x="4715"/>
        <item m="1" x="4866"/>
        <item m="1" x="2401"/>
        <item m="1" x="2571"/>
        <item m="1" x="2390"/>
        <item m="1" x="2560"/>
        <item m="1" x="729"/>
        <item m="1" x="730"/>
        <item m="1" x="4485"/>
        <item m="1" x="4483"/>
        <item m="1" x="4637"/>
        <item m="1" x="4793"/>
        <item m="1" x="4944"/>
        <item m="1" x="4645"/>
        <item m="1" x="4784"/>
        <item m="1" x="4932"/>
        <item m="1" x="4813"/>
        <item m="1" x="4965"/>
        <item m="1" x="2515"/>
        <item m="1" x="2666"/>
        <item m="1" x="2814"/>
        <item m="1" x="2963"/>
        <item m="1" x="3109"/>
        <item m="1" x="3268"/>
        <item m="1" x="3931"/>
        <item m="1" x="2781"/>
        <item m="1" x="3387"/>
        <item m="1" x="3562"/>
        <item m="1" x="807"/>
        <item m="1" x="808"/>
        <item m="1" x="3375"/>
        <item m="1" x="4412"/>
        <item m="1" x="4562"/>
        <item m="1" x="4718"/>
        <item m="1" x="4878"/>
        <item m="1" x="2406"/>
        <item m="1" x="2578"/>
        <item m="1" x="2760"/>
        <item m="1" x="2903"/>
        <item m="1" x="3052"/>
        <item m="1" x="4075"/>
        <item m="1" x="4249"/>
        <item m="1" x="4403"/>
        <item m="1" x="4743"/>
        <item m="1" x="4897"/>
        <item m="1" x="2430"/>
        <item m="1" x="3379"/>
        <item m="1" x="3554"/>
        <item m="1" x="2438"/>
        <item m="1" x="4753"/>
        <item m="1" x="4904"/>
        <item m="1" x="2439"/>
        <item m="1" x="3396"/>
        <item m="1" x="3577"/>
        <item m="1" x="3764"/>
        <item m="1" x="3919"/>
        <item m="1" x="2771"/>
        <item m="1" x="2922"/>
        <item m="1" x="3066"/>
        <item m="1" x="3228"/>
        <item m="1" x="3405"/>
        <item m="1" x="3587"/>
        <item m="1" x="3773"/>
        <item m="1" x="3932"/>
        <item m="1" x="4101"/>
        <item m="1" x="4270"/>
        <item m="1" x="3071"/>
        <item m="1" x="4030"/>
        <item m="1" x="4203"/>
        <item m="1" x="4672"/>
        <item m="1" x="4828"/>
        <item m="1" x="4043"/>
        <item m="1" x="3419"/>
        <item m="1" x="3602"/>
        <item m="1" x="4614"/>
        <item m="1" x="3462"/>
        <item m="1" x="2869"/>
        <item m="1" x="2511"/>
        <item m="1" x="3891"/>
        <item m="1" x="824"/>
        <item m="1" x="825"/>
        <item m="1" x="3335"/>
        <item m="1" x="3513"/>
        <item m="1" x="3693"/>
        <item m="1" x="3864"/>
        <item m="1" x="3371"/>
        <item m="1" x="2351"/>
        <item m="1" x="3882"/>
        <item m="1" x="4034"/>
        <item m="1" x="4206"/>
        <item m="1" x="4365"/>
        <item m="1" x="3992"/>
        <item m="1" x="3847"/>
        <item m="1" x="354"/>
        <item m="1" x="355"/>
        <item m="1" x="3848"/>
        <item m="1" x="4393"/>
        <item m="1" x="356"/>
        <item m="1" x="357"/>
        <item m="1" x="3584"/>
        <item m="1" x="4825"/>
        <item m="1" x="3216"/>
        <item m="1" x="3092"/>
        <item m="1" x="4641"/>
        <item m="1" x="4000"/>
        <item m="1" x="4947"/>
        <item m="1" x="4426"/>
        <item m="1" x="4736"/>
        <item m="1" x="2924"/>
        <item m="1" x="3351"/>
        <item m="1" x="3250"/>
        <item m="1" x="3991"/>
        <item m="1" x="4166"/>
        <item m="1" x="2704"/>
        <item m="1" x="4853"/>
        <item m="1" x="2386"/>
        <item m="1" x="4738"/>
        <item m="1" x="4321"/>
        <item m="1" x="2523"/>
        <item m="1" x="2989"/>
        <item m="1" x="2657"/>
        <item m="1" x="3856"/>
        <item m="1" x="4307"/>
        <item m="1" x="4765"/>
        <item m="1" x="4913"/>
        <item m="1" x="4143"/>
        <item m="1" x="2630"/>
        <item m="1" x="2801"/>
        <item m="1" x="873"/>
        <item m="1" x="3639"/>
        <item m="1" x="4642"/>
        <item m="1" x="4798"/>
        <item m="1" x="3821"/>
        <item m="1" x="508"/>
        <item m="1" x="3105"/>
        <item m="1" x="3456"/>
        <item m="1" x="4309"/>
        <item m="1" x="3468"/>
        <item m="1" x="3654"/>
        <item m="1" x="509"/>
        <item m="1" x="3039"/>
        <item m="1" x="3191"/>
        <item m="1" x="4141"/>
        <item m="1" x="652"/>
        <item m="1" x="2349"/>
        <item m="1" x="2524"/>
        <item m="1" x="2681"/>
        <item m="1" x="3275"/>
        <item m="1" x="2815"/>
        <item m="1" x="2751"/>
        <item m="1" x="4095"/>
        <item m="1" x="4851"/>
        <item m="1" x="2380"/>
        <item m="1" x="4315"/>
        <item m="1" x="3913"/>
        <item m="1" x="3870"/>
        <item m="1" x="3926"/>
        <item m="1" x="4268"/>
        <item m="1" x="3112"/>
        <item m="1" x="514"/>
        <item m="1" x="2659"/>
        <item m="1" x="653"/>
        <item m="1" x="3867"/>
        <item m="1" x="3780"/>
        <item m="1" x="3041"/>
        <item m="1" x="2805"/>
        <item m="1" x="3978"/>
        <item m="1" x="4806"/>
        <item m="1" x="4680"/>
        <item m="1" x="3540"/>
        <item m="1" x="3434"/>
        <item m="1" x="3394"/>
        <item m="1" x="3134"/>
        <item m="1" x="3963"/>
        <item m="1" x="1895"/>
        <item m="1" x="4443"/>
        <item m="1" x="3899"/>
        <item m="1" x="4051"/>
        <item m="1" x="4222"/>
        <item m="1" x="4717"/>
        <item m="1" x="4874"/>
        <item m="1" x="3400"/>
        <item m="1" x="1997"/>
        <item m="1" x="3590"/>
        <item m="1" x="3776"/>
        <item m="1" x="3936"/>
        <item m="1" x="4124"/>
        <item m="1" x="4291"/>
        <item m="1" x="400"/>
        <item m="1" x="1635"/>
        <item m="1" x="4611"/>
        <item m="1" x="4767"/>
        <item m="1" x="4919"/>
        <item m="1" x="2463"/>
        <item m="1" x="2626"/>
        <item m="1" x="4146"/>
        <item m="1" x="4313"/>
        <item m="1" x="4465"/>
        <item m="1" x="4788"/>
        <item m="1" x="4940"/>
        <item m="1" x="2489"/>
        <item m="1" x="2647"/>
        <item m="1" x="2796"/>
        <item m="1" x="2945"/>
        <item m="1" x="4477"/>
        <item m="1" x="4631"/>
        <item m="1" x="4786"/>
        <item m="1" x="4936"/>
        <item m="1" x="2644"/>
        <item m="1" x="2793"/>
        <item m="1" x="2944"/>
        <item m="1" x="3081"/>
        <item m="1" x="2458"/>
        <item m="1" x="4774"/>
        <item m="1" x="2790"/>
        <item m="1" x="3079"/>
        <item m="1" x="4952"/>
        <item m="1" x="2953"/>
        <item m="1" x="3769"/>
        <item m="1" x="3901"/>
        <item m="1" x="4060"/>
        <item m="1" x="4400"/>
        <item m="1" x="4579"/>
        <item m="1" x="3815"/>
        <item m="1" x="2755"/>
        <item m="1" x="2897"/>
        <item m="1" x="3043"/>
        <item m="1" x="3201"/>
        <item m="1" x="3380"/>
        <item m="1" x="4418"/>
        <item m="1" x="2663"/>
        <item m="1" x="2979"/>
        <item m="1" x="3127"/>
        <item m="1" x="3291"/>
        <item m="1" x="4870"/>
        <item m="1" x="3188"/>
        <item m="1" x="4254"/>
        <item m="1" x="4576"/>
        <item m="1" x="3204"/>
        <item m="1" x="4227"/>
        <item m="1" x="2898"/>
        <item m="1" x="223"/>
        <item m="1" x="4057"/>
        <item m="1" x="2838"/>
        <item m="1" x="2757"/>
        <item m="1" x="2678"/>
        <item m="1" x="2597"/>
        <item m="1" x="3293"/>
        <item m="1" x="3207"/>
        <item m="1" x="1716"/>
        <item m="1" x="1717"/>
        <item m="1" x="1718"/>
        <item m="1" x="1719"/>
        <item m="1" x="4200"/>
        <item m="1" x="4517"/>
        <item m="1" x="3536"/>
        <item m="1" x="3722"/>
        <item m="1" x="3212"/>
        <item m="1" x="3570"/>
        <item m="1" x="4089"/>
        <item m="1" x="4264"/>
        <item m="1" x="4059"/>
        <item m="1" x="4228"/>
        <item m="1" x="4067"/>
        <item m="1" x="4238"/>
        <item m="1" x="3472"/>
        <item m="1" x="3943"/>
        <item m="1" x="4930"/>
        <item m="1" x="3825"/>
        <item m="1" x="3989"/>
        <item m="1" x="4088"/>
        <item m="1" x="4263"/>
        <item m="1" x="4415"/>
        <item m="1" x="4566"/>
        <item m="1" x="1434"/>
        <item m="1" x="1435"/>
        <item m="1" x="1436"/>
        <item m="1" x="1438"/>
        <item m="1" x="1439"/>
        <item m="1" x="1440"/>
        <item m="1" x="1441"/>
        <item m="1" x="1442"/>
        <item m="1" x="1443"/>
        <item m="1" x="1444"/>
        <item m="1" x="1445"/>
        <item m="1" x="1446"/>
        <item m="1" x="1447"/>
        <item m="1" x="1448"/>
        <item m="1" x="1449"/>
        <item m="1" x="1450"/>
        <item m="1" x="1451"/>
        <item m="1" x="1452"/>
        <item m="1" x="1453"/>
        <item m="1" x="3949"/>
        <item m="1" x="4122"/>
        <item m="1" x="4139"/>
        <item m="1" x="4305"/>
        <item m="1" x="4460"/>
        <item m="1" x="4616"/>
        <item m="1" x="4520"/>
        <item m="1" x="4674"/>
        <item m="1" x="4829"/>
        <item m="1" x="1487"/>
        <item m="1" x="1488"/>
        <item m="1" x="1489"/>
        <item m="1" x="1490"/>
        <item m="1" x="1491"/>
        <item m="1" x="4219"/>
        <item m="1" x="4379"/>
        <item m="1" x="1492"/>
        <item m="1" x="1493"/>
        <item m="1" x="1494"/>
        <item m="1" x="1495"/>
        <item m="1" x="1496"/>
        <item m="1" x="1497"/>
        <item m="1" x="1498"/>
        <item m="1" x="1499"/>
        <item m="1" x="1500"/>
        <item m="1" x="3443"/>
        <item m="1" x="4422"/>
        <item m="1" x="4573"/>
        <item m="1" x="1509"/>
        <item m="1" x="1510"/>
        <item m="1" x="1511"/>
        <item m="1" x="1512"/>
        <item m="1" x="1513"/>
        <item m="1" x="1514"/>
        <item m="1" x="1515"/>
        <item m="1" x="4259"/>
        <item m="1" x="4411"/>
        <item m="1" x="4561"/>
        <item m="1" x="2763"/>
        <item m="1" x="2911"/>
        <item m="1" x="3059"/>
        <item m="1" x="3217"/>
        <item m="1" x="1516"/>
        <item m="1" x="1517"/>
        <item m="1" x="1518"/>
        <item m="1" x="2625"/>
        <item m="1" x="2843"/>
        <item m="1" x="2991"/>
        <item m="1" x="3139"/>
        <item m="1" x="3304"/>
        <item m="1" x="3487"/>
        <item m="1" x="1519"/>
        <item m="1" x="1520"/>
        <item m="1" x="1521"/>
        <item m="1" x="1522"/>
        <item m="1" x="1523"/>
        <item m="1" x="1524"/>
        <item m="1" x="1526"/>
        <item m="1" x="1527"/>
        <item m="1" x="1528"/>
        <item m="1" x="1529"/>
        <item m="1" x="4401"/>
        <item m="1" x="4551"/>
        <item m="1" x="4709"/>
        <item m="1" x="4864"/>
        <item m="1" x="2395"/>
        <item m="1" x="4065"/>
        <item m="1" x="4236"/>
        <item m="1" x="4540"/>
        <item m="1" x="4700"/>
        <item m="1" x="1538"/>
        <item m="1" x="1539"/>
        <item m="1" x="1540"/>
        <item m="1" x="1541"/>
        <item m="1" x="3613"/>
        <item m="1" x="3792"/>
        <item m="1" x="1542"/>
        <item m="1" x="1543"/>
        <item m="1" x="3778"/>
        <item m="1" x="2645"/>
        <item m="1" x="2794"/>
        <item m="1" x="1544"/>
        <item m="1" x="3082"/>
        <item m="1" x="3247"/>
        <item m="1" x="1545"/>
        <item m="1" x="1546"/>
        <item m="1" x="1547"/>
        <item m="1" x="1548"/>
        <item m="1" x="1549"/>
        <item m="1" x="1550"/>
        <item m="1" x="1551"/>
        <item m="1" x="1552"/>
        <item m="1" x="1553"/>
        <item m="1" x="262"/>
        <item m="1" x="1554"/>
        <item m="1" x="263"/>
        <item m="1" x="2494"/>
        <item m="1" x="2651"/>
        <item m="1" x="2799"/>
        <item m="1" x="4635"/>
        <item m="1" x="4277"/>
        <item m="1" x="4429"/>
        <item m="1" x="4581"/>
        <item m="1" x="4741"/>
        <item m="1" x="4895"/>
        <item m="1" x="2429"/>
        <item m="1" x="2602"/>
        <item m="1" x="3611"/>
        <item m="1" x="2405"/>
        <item m="1" x="4226"/>
        <item m="1" x="1896"/>
        <item m="1" x="3135"/>
        <item m="1" x="2336"/>
        <item m="1" x="2338"/>
        <item m="1" x="3777"/>
        <item m="1" x="2365"/>
        <item m="1" x="3248"/>
        <item m="1" x="3208"/>
        <item m="1" x="3285"/>
        <item m="1" x="3240"/>
        <item m="1" x="4187"/>
        <item m="1" x="4748"/>
        <item m="1" x="2788"/>
        <item m="1" x="2941"/>
        <item m="1" x="2862"/>
        <item m="1" x="3010"/>
        <item m="1" x="4246"/>
        <item m="1" x="4147"/>
        <item m="1" x="4399"/>
        <item m="1" x="4314"/>
        <item m="1" x="4015"/>
        <item m="1" x="3259"/>
        <item m="1" x="3469"/>
        <item m="1" x="3276"/>
        <item m="1" x="3197"/>
        <item m="1" x="3106"/>
        <item m="1" x="4111"/>
        <item m="1" x="4001"/>
        <item m="1" x="3928"/>
        <item m="1" x="3832"/>
        <item m="1" x="3761"/>
        <item m="1" x="3656"/>
        <item m="1" x="3563"/>
        <item m="1" x="3457"/>
        <item m="1" x="4278"/>
        <item m="1" x="4177"/>
        <item m="1" x="4096"/>
        <item m="1" x="3990"/>
        <item m="1" x="3915"/>
        <item m="1" x="4425"/>
        <item m="1" x="2857"/>
        <item m="1" x="2774"/>
        <item m="1" x="2701"/>
        <item m="1" x="2618"/>
        <item m="1" x="3546"/>
        <item m="1" x="2364"/>
        <item m="1" x="2538"/>
        <item m="1" x="4349"/>
        <item m="1" x="4506"/>
        <item m="1" x="3343"/>
        <item m="1" x="3524"/>
        <item m="1" x="3708"/>
        <item m="1" x="3875"/>
        <item m="1" x="4027"/>
        <item m="1" x="4201"/>
        <item m="1" x="2848"/>
        <item m="1" x="4480"/>
        <item m="1" x="4817"/>
        <item m="1" x="4063"/>
        <item m="1" x="4233"/>
        <item m="1" x="3269"/>
        <item m="1" x="4427"/>
        <item m="1" x="4384"/>
        <item m="1" x="3184"/>
        <item m="1" x="3116"/>
        <item m="1" x="3927"/>
        <item m="1" x="3517"/>
        <item m="1" x="3698"/>
        <item m="1" x="2739"/>
        <item m="1" x="2880"/>
        <item m="1" x="3103"/>
        <item m="1" x="4289"/>
        <item m="1" x="4435"/>
        <item m="1" x="4588"/>
        <item m="1" x="4751"/>
        <item m="1" x="4490"/>
        <item m="1" x="759"/>
        <item m="1" x="2549"/>
        <item m="1" x="3662"/>
        <item m="1" x="2362"/>
        <item m="1" x="3023"/>
        <item m="1" x="3734"/>
        <item m="1" x="3537"/>
        <item m="1" x="3720"/>
        <item m="1" x="3659"/>
        <item m="1" x="4780"/>
        <item m="1" x="4098"/>
        <item m="1" x="4041"/>
        <item m="1" x="435"/>
        <item m="1" x="436"/>
        <item m="1" x="3843"/>
        <item m="1" x="3798"/>
        <item m="1" x="3541"/>
        <item m="1" x="3485"/>
        <item m="1" x="2347"/>
        <item m="1" x="2481"/>
        <item m="1" x="4920"/>
        <item m="1" x="4834"/>
        <item m="1" x="4796"/>
        <item m="1" x="4714"/>
        <item m="1" x="4954"/>
        <item m="1" x="3345"/>
        <item m="1" x="3618"/>
        <item m="1" x="4240"/>
        <item m="1" x="4496"/>
        <item m="1" x="4260"/>
        <item m="1" x="4161"/>
        <item m="1" x="4324"/>
        <item m="1" x="4963"/>
        <item m="1" x="3449"/>
        <item m="1" x="3628"/>
        <item m="1" x="2218"/>
        <item m="1" x="2219"/>
        <item m="1" x="2675"/>
        <item m="1" x="2825"/>
        <item m="1" x="3635"/>
        <item m="1" x="3141"/>
        <item m="1" x="3309"/>
        <item m="1" x="444"/>
        <item m="1" x="3980"/>
        <item m="1" x="4151"/>
        <item m="1" x="2669"/>
        <item m="1" x="2817"/>
        <item m="1" x="2482"/>
        <item m="1" x="2640"/>
        <item m="1" x="2492"/>
        <item m="1" x="4170"/>
        <item m="1" x="3113"/>
        <item m="1" x="3271"/>
        <item m="1" x="3450"/>
        <item m="1" x="3629"/>
        <item m="1" x="3803"/>
        <item m="1" x="3970"/>
        <item m="1" x="3298"/>
        <item m="1" x="3476"/>
        <item m="1" x="3658"/>
        <item m="1" x="3824"/>
        <item m="1" x="2670"/>
        <item m="1" x="2818"/>
        <item m="1" x="449"/>
        <item m="1" x="450"/>
        <item m="1" x="2446"/>
        <item m="1" x="3827"/>
        <item m="1" x="4847"/>
        <item m="1" x="2374"/>
        <item m="1" x="4251"/>
        <item m="1" x="4406"/>
        <item m="1" x="4556"/>
        <item m="1" x="2464"/>
        <item m="1" x="2627"/>
        <item m="1" x="2772"/>
        <item m="1" x="2923"/>
        <item m="1" x="2912"/>
        <item m="1" x="3060"/>
        <item m="1" x="3220"/>
        <item m="1" x="2478"/>
        <item m="1" x="2635"/>
        <item m="1" x="2782"/>
        <item m="1" x="2931"/>
        <item m="1" x="3968"/>
        <item m="1" x="4135"/>
        <item m="1" x="4298"/>
        <item m="1" x="4456"/>
        <item m="1" x="4610"/>
        <item m="1" x="4430"/>
        <item m="1" x="4584"/>
        <item m="1" x="4745"/>
        <item m="1" x="2479"/>
        <item m="1" x="2636"/>
        <item m="1" x="3893"/>
        <item m="1" x="3552"/>
        <item m="1" x="3741"/>
        <item m="1" x="3397"/>
        <item m="1" x="3971"/>
        <item m="1" x="4136"/>
        <item m="1" x="3504"/>
        <item m="1" x="3682"/>
        <item m="1" x="3854"/>
        <item m="1" x="4009"/>
        <item m="1" x="4188"/>
        <item m="1" x="4347"/>
        <item m="1" x="4502"/>
        <item m="1" x="3340"/>
        <item m="1" x="3520"/>
        <item m="1" x="3701"/>
        <item m="1" x="3871"/>
        <item m="1" x="4234"/>
        <item m="1" x="4387"/>
        <item m="1" x="4536"/>
        <item m="1" x="488"/>
        <item m="1" x="489"/>
        <item m="1" x="2845"/>
        <item m="1" x="2994"/>
        <item m="1" x="4539"/>
        <item m="1" x="4699"/>
        <item m="1" x="4849"/>
        <item m="1" x="2377"/>
        <item m="1" x="2552"/>
        <item m="1" x="2709"/>
        <item m="1" x="2852"/>
        <item m="1" x="3003"/>
        <item m="1" x="3152"/>
        <item m="1" x="3321"/>
        <item m="1" x="4861"/>
        <item m="1" x="2393"/>
        <item m="1" x="2563"/>
        <item m="1" x="2720"/>
        <item m="1" x="2865"/>
        <item m="1" x="3016"/>
        <item m="1" x="3166"/>
        <item m="1" x="3336"/>
        <item m="1" x="3514"/>
        <item m="1" x="3694"/>
        <item m="1" x="2575"/>
        <item m="1" x="2735"/>
        <item m="1" x="2876"/>
        <item m="1" x="3028"/>
        <item m="1" x="3176"/>
        <item m="1" x="3346"/>
        <item m="1" x="3528"/>
        <item m="1" x="3710"/>
        <item m="1" x="3878"/>
        <item m="1" x="4032"/>
        <item m="1" x="2887"/>
        <item m="1" x="490"/>
        <item m="1" x="4707"/>
        <item m="1" x="4859"/>
        <item m="1" x="4235"/>
        <item m="1" x="4388"/>
        <item m="1" x="2553"/>
        <item m="1" x="2710"/>
        <item m="1" x="2853"/>
        <item m="1" x="3004"/>
        <item m="1" x="4550"/>
        <item m="1" x="4862"/>
        <item m="1" x="2394"/>
        <item m="1" x="2564"/>
        <item m="1" x="2721"/>
        <item m="1" x="2877"/>
        <item m="1" x="3029"/>
        <item m="1" x="3177"/>
        <item m="1" x="3347"/>
        <item m="1" x="3529"/>
        <item m="1" x="3711"/>
        <item m="1" x="2588"/>
        <item m="1" x="2748"/>
        <item m="1" x="2888"/>
        <item m="1" x="496"/>
        <item m="1" x="497"/>
        <item m="1" x="498"/>
        <item m="1" x="3042"/>
        <item m="1" x="3199"/>
        <item m="1" x="2582"/>
        <item m="1" x="501"/>
        <item m="1" x="502"/>
        <item m="1" x="2863"/>
        <item m="1" x="3011"/>
        <item m="1" x="3160"/>
        <item m="1" x="3328"/>
        <item m="1" x="3364"/>
        <item m="1" x="3538"/>
        <item m="1" x="3423"/>
        <item m="1" x="4293"/>
        <item m="1" x="4265"/>
        <item m="1" x="3237"/>
        <item m="1" x="4281"/>
        <item m="1" x="4432"/>
        <item m="1" x="3252"/>
        <item m="1" x="3426"/>
        <item m="1" x="4438"/>
        <item m="1" x="4594"/>
        <item m="1" x="2934"/>
        <item m="1" x="3074"/>
        <item m="1" x="3238"/>
        <item m="1" x="3411"/>
        <item m="1" x="3169"/>
        <item m="1" x="4273"/>
        <item m="1" x="4169"/>
        <item m="1" x="2472"/>
        <item m="1" x="3437"/>
        <item m="1" x="2529"/>
        <item m="1" x="2692"/>
        <item m="1" x="3147"/>
        <item m="1" x="2849"/>
        <item m="1" x="4366"/>
        <item m="1" x="4830"/>
        <item m="1" x="2356"/>
        <item m="1" x="3896"/>
        <item m="1" x="4049"/>
        <item m="1" x="4218"/>
        <item m="1" x="2542"/>
        <item m="1" x="2703"/>
        <item m="1" x="2996"/>
        <item m="1" x="3143"/>
        <item m="1" x="4618"/>
        <item m="1" x="3094"/>
        <item m="1" x="3638"/>
        <item m="1" x="4474"/>
        <item m="1" x="3872"/>
        <item m="1" x="3819"/>
        <item m="1" x="3800"/>
        <item m="1" x="3812"/>
        <item m="1" x="3977"/>
        <item m="1" x="4416"/>
        <item m="1" x="3488"/>
        <item m="1" x="3352"/>
        <item m="1" x="3511"/>
        <item m="1" x="3056"/>
        <item m="1" x="3404"/>
        <item m="1" x="3370"/>
        <item m="1" x="3305"/>
        <item m="1" x="3085"/>
        <item m="1" x="4283"/>
        <item m="1" x="4061"/>
        <item m="1" x="4109"/>
        <item m="1" x="3681"/>
        <item m="1" x="3626"/>
        <item m="1" x="3846"/>
        <item m="1" x="4824"/>
        <item m="1" x="2352"/>
        <item m="1" x="4933"/>
        <item m="1" x="3368"/>
        <item m="1" x="3543"/>
        <item m="1" x="2573"/>
        <item m="1" x="2731"/>
        <item m="1" x="2874"/>
        <item m="1" x="3027"/>
        <item m="1" x="3830"/>
        <item m="1" x="3914"/>
        <item m="1" x="4081"/>
        <item m="1" x="2766"/>
        <item m="1" x="2915"/>
        <item m="1" x="2957"/>
        <item m="1" x="3101"/>
        <item m="1" x="3264"/>
        <item m="1" x="3441"/>
        <item m="1" x="3621"/>
        <item m="1" x="3797"/>
        <item m="1" x="3962"/>
        <item m="1" x="2599"/>
        <item m="1" x="3314"/>
        <item m="1" x="4783"/>
        <item m="1" x="2398"/>
        <item m="1" x="2569"/>
        <item m="1" x="2447"/>
        <item m="1" x="3265"/>
        <item m="1" x="2833"/>
        <item m="1" x="2514"/>
        <item m="1" x="2428"/>
        <item m="1" x="2601"/>
        <item m="1" x="3378"/>
        <item m="1" x="4172"/>
        <item m="1" x="4331"/>
        <item m="1" x="4893"/>
        <item m="1" x="4255"/>
        <item m="1" x="3997"/>
        <item m="1" x="3964"/>
        <item m="1" x="3923"/>
        <item m="1" x="3886"/>
        <item m="1" x="3826"/>
        <item m="1" x="3123"/>
        <item m="1" x="1293"/>
        <item m="1" x="3853"/>
        <item m="1" x="4593"/>
        <item m="1" x="4555"/>
        <item m="1" x="4852"/>
        <item m="1" x="2384"/>
        <item m="1" x="2557"/>
        <item m="1" x="2715"/>
        <item m="1" x="4605"/>
        <item m="1" x="4761"/>
        <item m="1" x="4910"/>
        <item m="1" x="2449"/>
        <item m="1" x="2617"/>
        <item m="1" x="2764"/>
        <item m="1" x="4301"/>
        <item m="1" x="4458"/>
        <item m="1" x="4613"/>
        <item m="1" x="4768"/>
        <item m="1" x="4764"/>
        <item m="1" x="4911"/>
        <item m="1" x="2454"/>
        <item m="1" x="2620"/>
        <item m="1" x="2767"/>
        <item m="1" x="2918"/>
        <item m="1" x="3583"/>
        <item m="1" x="2470"/>
        <item m="1" x="2940"/>
        <item m="1" x="3078"/>
        <item m="1" x="3790"/>
        <item m="1" x="3954"/>
        <item m="1" x="4442"/>
        <item m="1" x="4598"/>
        <item m="1" x="3974"/>
        <item m="1" x="2900"/>
        <item m="1" x="3048"/>
        <item m="1" x="3034"/>
        <item m="1" x="3181"/>
        <item m="1" x="3354"/>
        <item m="1" x="4380"/>
        <item m="1" x="4533"/>
        <item m="1" x="4691"/>
        <item m="1" x="2740"/>
        <item m="1" x="2881"/>
        <item m="1" x="3035"/>
        <item m="1" x="3182"/>
        <item m="1" x="3355"/>
        <item m="1" x="3595"/>
        <item m="1" x="3779"/>
        <item m="1" x="3939"/>
        <item m="1" x="3526"/>
        <item m="1" x="4232"/>
        <item m="1" x="2820"/>
        <item m="1" x="2966"/>
        <item m="1" x="4912"/>
        <item m="1" x="2455"/>
        <item m="1" x="3774"/>
        <item m="1" x="2638"/>
        <item m="1" x="2507"/>
        <item m="1" x="4185"/>
        <item m="1" x="4344"/>
        <item m="1" x="4501"/>
        <item m="1" x="4815"/>
        <item m="1" x="3643"/>
        <item m="1" x="3557"/>
        <item m="1" x="4157"/>
        <item m="1" x="3924"/>
        <item m="1" x="4091"/>
        <item m="1" x="4958"/>
        <item m="1" x="2502"/>
        <item m="1" x="2660"/>
        <item m="1" x="2806"/>
        <item m="1" x="2956"/>
        <item m="1" x="3100"/>
        <item m="1" x="3262"/>
        <item m="1" x="3440"/>
        <item m="1" x="3620"/>
        <item m="1" x="3986"/>
        <item m="1" x="4158"/>
        <item m="1" x="4248"/>
        <item m="1" x="4149"/>
        <item m="1" x="4950"/>
        <item m="1" x="2654"/>
        <item m="1" x="4534"/>
        <item m="1" x="3438"/>
        <item m="1" x="2823"/>
        <item m="1" x="2586"/>
        <item m="1" x="2498"/>
        <item m="1" x="2403"/>
        <item m="1" x="4935"/>
        <item m="1" x="4855"/>
        <item m="1" x="4776"/>
        <item m="1" x="3047"/>
        <item m="1" x="2952"/>
        <item m="1" x="4568"/>
        <item m="1" x="4729"/>
        <item m="1" x="3429"/>
        <item m="1" x="3610"/>
        <item m="1" x="2431"/>
        <item m="1" x="4530"/>
        <item m="1" x="4447"/>
        <item m="1" x="2658"/>
        <item m="1" x="2577"/>
        <item m="1" x="3099"/>
        <item m="1" x="3032"/>
        <item m="1" x="2948"/>
        <item m="1" x="3067"/>
        <item m="1" x="2475"/>
        <item m="1" x="3232"/>
        <item m="1" x="3408"/>
        <item m="1" x="4937"/>
        <item m="1" x="2485"/>
        <item m="1" x="4938"/>
        <item m="1" x="4479"/>
        <item m="1" x="4633"/>
        <item m="1" x="4787"/>
        <item m="1" x="2486"/>
        <item m="1" x="2646"/>
        <item m="1" x="2795"/>
        <item m="1" x="4327"/>
        <item m="1" x="4486"/>
        <item m="1" x="4643"/>
        <item m="1" x="4801"/>
        <item m="1" x="4955"/>
        <item m="1" x="2499"/>
        <item m="1" x="2656"/>
        <item m="1" x="2802"/>
        <item m="1" x="2954"/>
        <item m="1" x="3096"/>
        <item m="1" x="4655"/>
        <item m="1" x="2813"/>
        <item m="1" x="2962"/>
        <item m="1" x="3813"/>
        <item m="1" x="2691"/>
        <item m="1" x="2972"/>
        <item m="1" x="3117"/>
        <item m="1" x="4671"/>
        <item m="1" x="4826"/>
        <item m="1" x="4012"/>
        <item m="1" x="4044"/>
        <item m="1" x="2621"/>
        <item m="1" x="4164"/>
        <item m="1" x="4548"/>
        <item m="1" x="4706"/>
        <item m="1" x="4856"/>
        <item m="1" x="2389"/>
        <item m="1" x="3958"/>
        <item m="1" x="3953"/>
        <item m="1" x="4760"/>
        <item m="1" x="4509"/>
        <item m="1" x="4664"/>
        <item m="1" x="4820"/>
        <item m="1" x="2829"/>
        <item m="1" x="3655"/>
        <item m="1" x="3090"/>
        <item m="1" x="3209"/>
        <item m="1" x="3422"/>
        <item m="1" x="3255"/>
        <item m="1" x="3213"/>
        <item m="1" x="3214"/>
        <item m="1" x="3093"/>
        <item m="1" x="3235"/>
        <item m="1" x="3155"/>
        <item m="1" x="3069"/>
        <item m="1" x="2759"/>
        <item m="1" x="2679"/>
        <item m="1" x="2603"/>
        <item m="1" x="2517"/>
        <item m="1" x="2419"/>
        <item m="1" x="4957"/>
        <item m="1" x="4877"/>
        <item m="1" x="4791"/>
        <item m="1" x="4711"/>
        <item m="1" x="4622"/>
        <item m="1" x="2902"/>
        <item m="1" x="2828"/>
        <item m="1" x="2754"/>
        <item m="1" x="2667"/>
        <item m="1" x="2591"/>
        <item m="1" x="2501"/>
        <item m="1" x="4356"/>
        <item m="1" x="4514"/>
        <item m="1" x="4410"/>
        <item m="1" x="4560"/>
        <item m="1" x="4804"/>
        <item m="1" x="2551"/>
        <item m="1" x="2707"/>
        <item m="1" x="2850"/>
        <item m="1" x="3001"/>
        <item m="1" x="3148"/>
        <item m="1" x="3318"/>
        <item m="1" x="3498"/>
        <item m="1" x="3676"/>
        <item m="1" x="3849"/>
        <item m="1" x="3013"/>
        <item m="1" x="3163"/>
        <item m="1" x="3183"/>
        <item m="1" x="3357"/>
        <item m="1" x="4257"/>
        <item m="1" x="2693"/>
        <item m="1" x="2607"/>
        <item m="1" x="3471"/>
        <item m="1" x="3388"/>
        <item m="1" x="2539"/>
        <item m="1" x="2443"/>
        <item m="1" x="4943"/>
        <item m="1" x="2491"/>
        <item m="1" x="2680"/>
        <item m="1" x="3120"/>
        <item m="1" x="1508"/>
        <item m="1" x="4800"/>
        <item m="1" x="2516"/>
        <item m="1" x="4071"/>
        <item m="1" x="3759"/>
        <item m="1" x="1668"/>
        <item m="1" x="1669"/>
        <item m="1" x="1670"/>
        <item m="1" x="2619"/>
        <item m="1" x="2808"/>
        <item m="1" x="2958"/>
        <item m="1" x="4210"/>
        <item m="1" x="4371"/>
        <item m="1" x="4871"/>
        <item m="1" x="2981"/>
        <item m="1" x="2901"/>
        <item m="1" x="3129"/>
        <item m="1" x="3049"/>
        <item m="1" x="2728"/>
        <item m="1" x="3640"/>
        <item m="1" x="4229"/>
        <item m="1" x="4747"/>
        <item m="1" x="4898"/>
        <item m="1" x="2382"/>
        <item m="1" x="2572"/>
        <item m="1" x="1730"/>
        <item m="1" x="1731"/>
        <item m="1" x="1733"/>
        <item m="1" x="3225"/>
        <item m="1" x="2884"/>
        <item m="1" x="3189"/>
        <item m="1" x="3015"/>
        <item m="1" x="3165"/>
        <item m="1" x="3334"/>
        <item m="1" x="4609"/>
        <item m="1" x="4771"/>
        <item m="1" x="2113"/>
        <item m="1" x="2114"/>
        <item m="1" x="2115"/>
        <item m="1" x="2116"/>
        <item m="1" x="2117"/>
        <item m="1" x="2118"/>
        <item m="1" x="4312"/>
        <item m="1" x="3261"/>
        <item m="1" x="1891"/>
        <item m="1" x="1894"/>
        <item m="1" x="4599"/>
        <item m="1" x="4518"/>
        <item m="1" x="4394"/>
        <item m="1" x="4807"/>
        <item m="1" x="2354"/>
        <item m="1" x="2746"/>
        <item m="1" x="4713"/>
        <item m="1" x="2415"/>
        <item m="1" x="2593"/>
        <item m="1" x="3630"/>
        <item m="1" x="3804"/>
        <item m="1" x="3310"/>
        <item m="1" x="3490"/>
        <item m="1" x="2493"/>
        <item m="1" x="2650"/>
        <item m="1" x="4171"/>
        <item m="1" x="4330"/>
        <item m="1" x="4488"/>
        <item m="1" x="4646"/>
        <item m="1" x="4803"/>
        <item m="1" x="4960"/>
        <item m="1" x="2508"/>
        <item m="1" x="2661"/>
        <item m="1" x="3132"/>
        <item m="1" x="4689"/>
        <item m="1" x="4840"/>
        <item m="1" x="2368"/>
        <item m="1" x="3491"/>
        <item m="1" x="2378"/>
        <item m="1" x="2554"/>
        <item m="1" x="2711"/>
        <item m="1" x="2854"/>
        <item m="1" x="3005"/>
        <item m="1" x="3153"/>
        <item m="1" x="3322"/>
        <item m="1" x="3501"/>
        <item m="1" x="3678"/>
        <item m="1" x="3852"/>
        <item m="1" x="2722"/>
        <item m="1" x="2866"/>
        <item m="1" x="3018"/>
        <item m="1" x="3168"/>
        <item m="1" x="3337"/>
        <item m="1" x="3515"/>
        <item m="1" x="3695"/>
        <item m="1" x="3865"/>
        <item m="1" x="4019"/>
        <item m="1" x="4193"/>
        <item m="1" x="3030"/>
        <item m="1" x="3178"/>
        <item m="1" x="3348"/>
        <item m="1" x="3530"/>
        <item m="1" x="3712"/>
        <item m="1" x="3879"/>
        <item m="1" x="4033"/>
        <item m="1" x="4205"/>
        <item m="1" x="4363"/>
        <item m="1" x="4521"/>
        <item m="1" x="3373"/>
        <item m="1" x="3545"/>
        <item m="1" x="3727"/>
        <item m="1" x="3895"/>
        <item m="1" x="4048"/>
        <item m="1" x="4217"/>
        <item m="1" x="4378"/>
        <item m="1" x="4528"/>
        <item m="1" x="4686"/>
        <item m="1" x="4839"/>
        <item m="1" x="3744"/>
        <item m="1" x="4537"/>
        <item m="1" x="4698"/>
        <item m="1" x="4848"/>
        <item m="1" x="2376"/>
        <item m="1" x="2550"/>
        <item m="1" x="4074"/>
        <item m="1" x="4244"/>
        <item m="1" x="4397"/>
        <item m="1" x="4549"/>
        <item m="1" x="4708"/>
        <item m="1" x="4860"/>
        <item m="1" x="2392"/>
        <item m="1" x="2562"/>
        <item m="1" x="2719"/>
        <item m="1" x="2864"/>
        <item m="1" x="3697"/>
        <item m="1" x="3869"/>
        <item m="1" x="4023"/>
        <item m="1" x="4195"/>
        <item m="1" x="4355"/>
        <item m="1" x="4513"/>
        <item m="1" x="4667"/>
        <item m="1" x="4876"/>
        <item m="1" x="2404"/>
        <item m="1" x="2574"/>
        <item m="1" x="2733"/>
        <item m="1" x="2875"/>
        <item m="1" x="3713"/>
        <item m="1" x="3883"/>
        <item m="1" x="4035"/>
        <item m="1" x="4207"/>
        <item m="1" x="4367"/>
        <item m="1" x="4522"/>
        <item m="1" x="1988"/>
        <item m="1" x="1989"/>
        <item m="1" x="3606"/>
        <item m="1" x="1990"/>
        <item m="1" x="4078"/>
        <item m="1" x="2462"/>
        <item m="1" x="2624"/>
        <item m="1" x="1994"/>
        <item m="1" x="1995"/>
        <item m="1" x="1998"/>
        <item m="1" x="1999"/>
        <item m="1" x="2140"/>
        <item m="1" x="2141"/>
        <item m="1" x="2142"/>
        <item m="1" x="2143"/>
        <item m="1" x="4414"/>
        <item m="1" x="4564"/>
        <item m="1" x="4720"/>
        <item m="1" x="4419"/>
        <item m="1" x="4569"/>
        <item m="1" x="4144"/>
        <item m="1" x="2997"/>
        <item m="1" x="4058"/>
        <item m="1" x="3374"/>
        <item m="1" x="3760"/>
        <item m="1" x="3591"/>
        <item m="1" x="3551"/>
        <item m="1" x="4045"/>
        <item m="1" x="2209"/>
        <item m="1" x="2210"/>
        <item m="1" x="2211"/>
        <item m="1" x="2212"/>
        <item m="1" x="2000"/>
        <item m="1" x="2001"/>
        <item m="1" x="2002"/>
        <item m="1" x="2098"/>
        <item m="1" x="2099"/>
        <item m="1" x="2100"/>
        <item m="1" x="2101"/>
        <item m="1" x="2102"/>
        <item m="1" x="2103"/>
        <item m="1" x="3494"/>
        <item m="1" x="3362"/>
        <item m="1" x="3807"/>
        <item m="1" x="403"/>
        <item m="1" x="1900"/>
        <item m="1" x="1901"/>
        <item m="1" x="1902"/>
        <item m="1" x="2373"/>
        <item m="1" x="2547"/>
        <item m="1" x="2847"/>
        <item m="1" x="2998"/>
        <item m="1" x="1938"/>
        <item m="1" x="1939"/>
        <item m="1" x="1950"/>
        <item m="1" x="1951"/>
        <item m="1" x="3360"/>
        <item m="1" x="4106"/>
        <item m="1" x="4053"/>
        <item m="1" x="4627"/>
        <item m="1" x="4558"/>
        <item m="1" x="4478"/>
        <item m="1" x="4436"/>
        <item m="1" x="1897"/>
        <item m="1" x="1898"/>
        <item m="1" x="2727"/>
        <item m="1" x="2466"/>
        <item m="1" x="2422"/>
        <item m="1" x="1904"/>
        <item m="1" x="1905"/>
        <item m="1" x="1906"/>
        <item m="1" x="3095"/>
        <item m="1" x="1907"/>
        <item m="1" x="1908"/>
        <item m="1" x="1909"/>
        <item m="1" x="4180"/>
        <item m="1" x="4338"/>
        <item m="1" x="1960"/>
        <item m="1" x="1961"/>
        <item m="1" x="1962"/>
        <item m="1" x="1963"/>
        <item m="1" x="1964"/>
        <item m="1" x="1965"/>
        <item m="1" x="1966"/>
        <item m="1" x="1968"/>
        <item m="1" x="1969"/>
        <item m="1" x="1977"/>
        <item m="1" x="1978"/>
        <item m="1" x="1979"/>
        <item m="1" x="1980"/>
        <item m="1" x="1981"/>
        <item m="1" x="1982"/>
        <item m="1" x="1983"/>
        <item m="1" x="2003"/>
        <item m="1" x="2004"/>
        <item m="1" x="2005"/>
        <item m="1" x="4117"/>
        <item m="1" x="3683"/>
        <item m="1" x="2084"/>
        <item m="1" x="4565"/>
        <item m="1" x="4722"/>
        <item m="1" x="4881"/>
        <item m="1" x="2409"/>
        <item m="1" x="2580"/>
        <item m="1" x="3299"/>
        <item m="1" x="401"/>
        <item m="1" x="402"/>
        <item m="1" x="2105"/>
        <item m="1" x="4731"/>
        <item m="1" x="3089"/>
        <item m="1" x="3254"/>
        <item m="1" x="3428"/>
        <item m="1" x="3608"/>
        <item m="1" x="3786"/>
        <item m="1" x="3952"/>
        <item m="1" x="3102"/>
        <item m="1" x="3114"/>
        <item m="1" x="3272"/>
        <item m="1" x="4467"/>
        <item m="1" x="4624"/>
        <item m="1" x="4782"/>
        <item m="1" x="4163"/>
        <item m="1" x="4325"/>
        <item m="1" x="4484"/>
        <item m="1" x="4639"/>
        <item m="1" x="4795"/>
        <item m="1" x="4946"/>
        <item m="1" x="3282"/>
        <item m="1" x="3459"/>
        <item m="1" x="3644"/>
        <item m="1" x="3356"/>
        <item m="1" x="3533"/>
        <item m="1" x="3715"/>
        <item m="1" x="3965"/>
        <item m="1" x="4133"/>
        <item m="1" x="4450"/>
        <item m="1" x="3273"/>
        <item m="1" x="3451"/>
        <item m="1" x="3631"/>
        <item m="1" x="3805"/>
        <item m="1" x="3972"/>
        <item m="1" x="4138"/>
        <item m="1" x="4304"/>
        <item m="1" x="4459"/>
        <item m="1" x="4615"/>
        <item m="1" x="4772"/>
        <item m="1" x="3646"/>
        <item m="1" x="4316"/>
        <item m="1" x="4468"/>
        <item m="1" x="4625"/>
        <item m="1" x="3239"/>
        <item m="1" x="4918"/>
        <item m="1" x="4475"/>
        <item m="1" x="3233"/>
        <item m="1" x="3073"/>
        <item m="1" x="3234"/>
        <item m="1" x="3409"/>
        <item m="1" x="3597"/>
        <item m="1" x="3185"/>
        <item m="1" x="3358"/>
        <item m="1" x="3534"/>
        <item m="1" x="3716"/>
        <item m="1" x="4865"/>
        <item m="1" x="2397"/>
        <item m="1" x="2868"/>
        <item m="1" x="4863"/>
        <item m="1" x="3765"/>
        <item m="1" x="3920"/>
        <item m="1" x="4084"/>
        <item m="1" x="3763"/>
        <item m="1" x="3918"/>
        <item m="1" x="4721"/>
        <item m="1" x="4880"/>
        <item m="1" x="2408"/>
        <item m="1" x="3531"/>
        <item m="1" x="2421"/>
        <item m="1" x="3439"/>
        <item m="1" x="3619"/>
        <item m="1" x="3110"/>
        <item m="1" x="3270"/>
        <item m="1" x="3446"/>
        <item m="1" x="3624"/>
        <item m="1" x="3202"/>
        <item m="1" x="3556"/>
        <item m="1" x="2736"/>
        <item m="1" x="4272"/>
        <item m="1" x="4420"/>
        <item m="1" x="4570"/>
        <item m="1" x="4732"/>
        <item m="1" x="4888"/>
        <item m="1" x="2418"/>
        <item m="1" x="2590"/>
        <item m="1" x="2750"/>
        <item m="1" x="4510"/>
        <item m="1" x="3266"/>
        <item m="1" x="4730"/>
        <item m="1" x="4887"/>
        <item m="1" x="2416"/>
        <item m="1" x="2587"/>
        <item m="1" x="3740"/>
        <item m="1" x="4854"/>
        <item m="1" x="2596"/>
        <item m="1" x="3941"/>
        <item m="1" x="4113"/>
        <item m="1" x="2946"/>
        <item m="1" x="3083"/>
        <item m="1" x="3249"/>
        <item m="1" x="3421"/>
        <item m="1" x="3604"/>
        <item m="1" x="4079"/>
        <item m="1" x="4252"/>
        <item m="1" x="4867"/>
        <item m="1" x="2402"/>
        <item m="1" x="3663"/>
        <item m="1" x="3573"/>
        <item m="1" x="4692"/>
        <item m="1" x="4842"/>
        <item m="1" x="2370"/>
        <item m="1" x="4300"/>
        <item m="1" x="4612"/>
        <item m="1" x="3881"/>
        <item m="1" x="4359"/>
        <item m="1" x="4516"/>
        <item m="1" x="4670"/>
        <item m="1" x="3688"/>
        <item m="1" x="2345"/>
        <item m="1" x="3401"/>
        <item m="1" x="1737"/>
        <item m="1" x="1738"/>
        <item m="1" x="1739"/>
        <item m="1" x="4165"/>
        <item m="1" x="1740"/>
        <item m="1" x="1741"/>
        <item m="1" x="1742"/>
        <item m="1" x="1743"/>
        <item m="1" x="1744"/>
        <item m="1" x="1745"/>
        <item m="1" x="3486"/>
        <item m="1" x="3436"/>
        <item m="1" x="3395"/>
        <item m="1" x="3890"/>
        <item m="1" x="3834"/>
        <item m="1" x="3793"/>
        <item m="1" x="1746"/>
        <item m="1" x="1747"/>
        <item m="1" x="4632"/>
        <item m="1" x="1748"/>
        <item m="1" x="1749"/>
        <item m="1" x="2612"/>
        <item m="1" x="2570"/>
        <item m="1" x="2842"/>
        <item m="1" x="2732"/>
        <item m="1" x="2694"/>
        <item m="1" x="1750"/>
        <item m="1" x="3723"/>
        <item m="1" x="3888"/>
        <item m="1" x="3455"/>
        <item m="1" x="3637"/>
        <item m="1" x="3811"/>
        <item m="1" x="3976"/>
        <item m="1" x="4142"/>
        <item m="1" x="213"/>
        <item m="1" x="214"/>
        <item m="1" x="2445"/>
        <item m="1" x="2615"/>
        <item m="1" x="2769"/>
        <item m="1" x="2919"/>
        <item m="1" x="3064"/>
        <item m="1" x="1754"/>
        <item m="1" x="1755"/>
        <item m="1" x="1756"/>
        <item m="1" x="1757"/>
        <item m="1" x="1758"/>
        <item m="1" x="3125"/>
        <item m="1" x="2840"/>
        <item m="1" x="2986"/>
        <item m="1" x="3136"/>
        <item m="1" x="4693"/>
        <item m="1" x="4845"/>
        <item m="1" x="2372"/>
        <item m="1" x="3479"/>
        <item m="1" x="3661"/>
        <item m="1" x="3829"/>
        <item m="1" x="563"/>
        <item m="1" x="564"/>
        <item m="1" x="2809"/>
        <item m="1" x="2819"/>
        <item m="1" x="2965"/>
        <item m="1" x="1770"/>
        <item m="1" x="1771"/>
        <item m="1" x="1772"/>
        <item m="1" x="1773"/>
        <item m="1" x="1774"/>
        <item m="1" x="1775"/>
        <item m="1" x="4072"/>
        <item m="1" x="2909"/>
        <item m="1" x="3057"/>
        <item m="1" x="451"/>
        <item m="1" x="452"/>
        <item m="1" x="453"/>
        <item m="1" x="454"/>
        <item m="1" x="455"/>
        <item m="1" x="4038"/>
        <item m="1" x="4209"/>
        <item m="1" x="4370"/>
        <item m="1" x="1776"/>
        <item m="1" x="1777"/>
        <item m="1" x="1778"/>
        <item m="1" x="1779"/>
        <item m="1" x="1780"/>
        <item m="1" x="1781"/>
        <item m="1" x="2241"/>
        <item m="1" x="2242"/>
        <item m="1" x="1782"/>
        <item m="1" x="1783"/>
        <item m="1" x="1784"/>
        <item m="1" x="1785"/>
        <item m="1" x="1786"/>
        <item m="1" x="1787"/>
        <item m="1" x="2832"/>
        <item m="1" x="2976"/>
        <item m="1" x="1788"/>
        <item m="1" x="1789"/>
        <item m="1" x="1790"/>
        <item m="1" x="1791"/>
        <item m="1" x="1792"/>
        <item m="1" x="1793"/>
        <item m="1" x="1794"/>
        <item m="1" x="1795"/>
        <item m="1" x="2970"/>
        <item m="1" x="2837"/>
        <item m="1" x="3126"/>
        <item m="1" x="3290"/>
        <item m="1" x="1796"/>
        <item m="1" x="602"/>
        <item m="1" x="603"/>
        <item m="1" x="1797"/>
        <item m="1" x="3496"/>
        <item m="1" x="3672"/>
        <item m="1" x="4175"/>
        <item m="1" x="4333"/>
        <item m="1" x="4493"/>
        <item m="1" x="3325"/>
        <item m="1" x="1798"/>
        <item m="1" x="1799"/>
        <item m="1" x="1800"/>
        <item m="1" x="4011"/>
        <item m="1" x="4190"/>
        <item m="1" x="4685"/>
        <item m="1" x="3553"/>
        <item m="1" x="4858"/>
        <item m="1" x="2391"/>
        <item m="1" x="2561"/>
        <item m="1" x="2718"/>
        <item m="1" x="3516"/>
        <item m="1" x="3696"/>
        <item m="1" x="3868"/>
        <item m="1" x="4022"/>
        <item m="1" x="4688"/>
        <item m="1" x="2367"/>
        <item m="1" x="3192"/>
        <item m="1" x="3372"/>
        <item m="1" x="3544"/>
        <item m="1" x="3726"/>
        <item m="1" x="3894"/>
        <item m="1" x="4046"/>
        <item m="1" x="4216"/>
        <item m="1" x="1801"/>
        <item m="1" x="1802"/>
        <item m="1" x="1803"/>
        <item m="1" x="1804"/>
        <item m="1" x="1805"/>
        <item m="1" x="2730"/>
        <item m="1" x="2873"/>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3835"/>
        <item m="1" x="1832"/>
        <item m="1" x="1833"/>
        <item m="1" x="1838"/>
        <item m="1" x="1839"/>
        <item m="1" x="1840"/>
        <item m="1" x="4385"/>
        <item m="1" x="2742"/>
        <item m="1" x="1847"/>
        <item m="1" x="1848"/>
        <item m="1" x="1849"/>
        <item m="1" x="1850"/>
        <item m="1" x="1851"/>
        <item m="1" x="750"/>
        <item m="1" x="751"/>
        <item m="1" x="1855"/>
        <item m="1" x="1856"/>
        <item m="1" x="1857"/>
        <item m="1" x="4601"/>
        <item m="1" x="2476"/>
        <item m="1" x="3987"/>
        <item m="1" x="1859"/>
        <item m="1" x="1860"/>
        <item m="1" x="1861"/>
        <item m="1" x="1862"/>
        <item m="1" x="1863"/>
        <item m="1" x="1864"/>
        <item m="1" x="1865"/>
        <item m="1" x="650"/>
        <item m="1" x="2527"/>
        <item m="1" x="2688"/>
        <item m="1" x="1878"/>
        <item m="1" x="1879"/>
        <item m="1" x="2304"/>
        <item m="1" x="2305"/>
        <item m="1" x="1880"/>
        <item m="1" x="1885"/>
        <item m="1" x="1886"/>
        <item m="1" x="2104"/>
        <item m="1" x="2867"/>
        <item m="1" x="4739"/>
        <item m="1" x="4890"/>
        <item m="1" x="2425"/>
        <item m="1" x="2595"/>
        <item m="1" x="3377"/>
        <item m="1" x="4749"/>
        <item m="1" x="4197"/>
        <item m="1" x="3359"/>
        <item m="1" x="2609"/>
        <item m="1" x="4455"/>
        <item m="1" x="4476"/>
        <item m="1" x="2893"/>
        <item m="1" x="4090"/>
        <item m="1" x="4114"/>
        <item m="1" x="4462"/>
        <item m="1" x="4423"/>
        <item m="1" x="4383"/>
        <item m="1" x="3385"/>
        <item m="1" x="2762"/>
        <item m="1" x="2440"/>
        <item m="1" x="2926"/>
        <item m="1" x="2894"/>
        <item m="1" x="2858"/>
        <item m="1" x="2824"/>
        <item m="1" x="3033"/>
        <item m="1" x="2316"/>
        <item m="1" x="2317"/>
        <item m="1" x="4690"/>
        <item m="1" x="2318"/>
        <item m="1" x="2319"/>
        <item m="1" x="2320"/>
        <item m="1" x="2321"/>
        <item m="1" x="2322"/>
        <item m="1" x="2323"/>
        <item m="1" x="2324"/>
        <item m="1" x="2325"/>
        <item m="1" x="2326"/>
        <item m="1" x="3344"/>
        <item m="1" x="2327"/>
        <item m="1" x="2328"/>
        <item m="1" x="2329"/>
        <item m="1" x="2330"/>
        <item m="1" x="2335"/>
        <item m="1" x="2337"/>
        <item m="1" x="4596"/>
        <item m="1" x="3211"/>
        <item m="1" x="4900"/>
        <item m="1" x="3664"/>
        <item m="1" x="3617"/>
        <item m="1" x="3575"/>
        <item m="1" x="3784"/>
        <item m="1" x="771"/>
        <item m="1" x="772"/>
        <item m="1" x="773"/>
        <item m="1" x="774"/>
        <item m="1" x="775"/>
        <item m="1" x="3945"/>
        <item m="1" x="4726"/>
        <item m="1" x="3593"/>
        <item m="1" x="795"/>
        <item m="1" x="796"/>
        <item m="1" x="797"/>
        <item m="1" x="798"/>
        <item m="1" x="799"/>
        <item m="1" x="800"/>
        <item m="1" x="801"/>
        <item m="1" x="802"/>
        <item m="1" x="803"/>
        <item m="1" x="804"/>
        <item m="1" x="805"/>
        <item m="1" x="806"/>
        <item m="1" x="2396"/>
        <item m="1" x="2567"/>
        <item m="1" x="2725"/>
        <item m="1" x="3550"/>
        <item m="1" x="3731"/>
        <item m="1" x="3897"/>
        <item m="1" x="2568"/>
        <item m="1" x="4086"/>
        <item m="1" x="3732"/>
        <item m="1" x="3898"/>
        <item m="1" x="4050"/>
        <item m="1" x="4221"/>
        <item m="1" x="3045"/>
        <item m="1" x="3203"/>
        <item m="1" x="3383"/>
        <item m="1" x="3558"/>
        <item m="1" x="3748"/>
        <item m="1" x="3906"/>
        <item m="1" x="4066"/>
        <item m="1" x="4237"/>
        <item m="1" x="4390"/>
        <item m="1" x="4541"/>
        <item m="1" x="3393"/>
        <item m="1" x="3568"/>
        <item m="1" x="3754"/>
        <item m="1" x="3912"/>
        <item m="1" x="3766"/>
        <item m="1" x="3921"/>
        <item m="1" x="4087"/>
        <item m="1" x="4262"/>
        <item m="1" x="4413"/>
        <item m="1" x="4563"/>
        <item m="1" x="4719"/>
        <item m="1" x="4879"/>
        <item m="1" x="2407"/>
        <item m="1" x="2579"/>
        <item m="1" x="4103"/>
        <item m="1" x="4275"/>
        <item m="1" x="4421"/>
        <item m="1" x="4572"/>
        <item m="1" x="4734"/>
        <item m="1" x="4345"/>
        <item m="1" x="3162"/>
        <item m="1" x="3330"/>
        <item m="1" x="3407"/>
        <item m="1" x="1834"/>
        <item m="1" x="1835"/>
        <item m="1" x="1836"/>
        <item m="1" x="1837"/>
        <item m="1" x="1841"/>
        <item m="1" x="1842"/>
        <item m="1" x="1843"/>
        <item m="1" x="3025"/>
        <item m="1" x="3173"/>
        <item m="1" x="4941"/>
        <item m="1" x="4552"/>
        <item m="1" x="4466"/>
        <item m="1" x="4389"/>
        <item m="1" x="3200"/>
        <item m="1" x="3111"/>
        <item m="1" x="4494"/>
        <item m="1" x="3108"/>
        <item m="1" x="4939"/>
        <item m="1" x="2487"/>
        <item m="1" x="3993"/>
        <item m="1" x="4811"/>
        <item m="1" x="4964"/>
        <item m="1" x="2513"/>
        <item m="1" x="4014"/>
        <item m="1" x="4507"/>
        <item m="1" x="3580"/>
        <item m="1" x="3770"/>
        <item m="1" x="3925"/>
        <item m="1" x="4092"/>
        <item m="1" x="4266"/>
        <item m="1" x="3341"/>
        <item m="1" x="1858"/>
        <item m="1" x="2803"/>
        <item m="1" x="4337"/>
        <item m="1" x="4497"/>
        <item m="1" x="4644"/>
        <item m="1" x="1866"/>
        <item m="1" x="1867"/>
        <item m="1" x="1868"/>
        <item m="1" x="1869"/>
        <item m="1" x="1870"/>
        <item m="1" x="1871"/>
        <item m="1" x="1872"/>
        <item m="1" x="2765"/>
        <item m="1" x="2913"/>
        <item m="1" x="1437"/>
        <item m="1" x="4173"/>
        <item m="1" x="3802"/>
        <item m="1" x="3969"/>
        <item m="1" x="4590"/>
        <item m="1" x="4754"/>
        <item m="1" x="3673"/>
        <item m="1" x="3845"/>
        <item m="1" x="2835"/>
        <item m="1" x="2786"/>
        <item m="1" x="3084"/>
        <item m="1" x="4756"/>
        <item m="1" x="4679"/>
        <item m="1" x="4832"/>
        <item m="1" x="2360"/>
        <item m="1" x="2534"/>
        <item m="1" x="2606"/>
        <item m="1" x="2756"/>
        <item m="1" x="4016"/>
        <item m="1" x="4909"/>
        <item m="1" x="3445"/>
        <item m="1" x="2734"/>
        <item m="1" x="4267"/>
        <item m="1" x="4417"/>
        <item m="1" x="4159"/>
        <item m="1" x="4323"/>
        <item m="1" x="2536"/>
        <item m="1" x="3831"/>
        <item m="1" x="4105"/>
        <item m="1" x="4276"/>
        <item m="1" x="2519"/>
        <item m="1" x="2119"/>
        <item m="1" x="2120"/>
        <item m="1" x="2121"/>
        <item m="1" x="2379"/>
        <item m="1" x="4077"/>
        <item m="1" x="2122"/>
        <item m="1" x="2123"/>
        <item m="1" x="2124"/>
        <item m="1" x="2126"/>
        <item m="1" x="2127"/>
        <item m="1" x="2128"/>
        <item m="1" x="2129"/>
        <item m="1" x="2130"/>
        <item m="1" x="2131"/>
        <item m="1" x="2132"/>
        <item m="1" x="2133"/>
        <item m="1" x="1946"/>
        <item m="1" x="1947"/>
        <item m="1" x="1948"/>
        <item m="1" x="1949"/>
        <item m="1" x="2555"/>
        <item m="1" x="2712"/>
        <item m="1" x="2855"/>
        <item m="1" x="3006"/>
        <item m="1" x="3097"/>
        <item m="1" x="4112"/>
        <item m="1" x="2642"/>
        <item m="1" x="242"/>
        <item m="1" x="243"/>
        <item m="1" x="244"/>
        <item m="1" x="245"/>
        <item m="1" x="2011"/>
        <item m="1" x="2012"/>
        <item m="1" x="2013"/>
        <item m="1" x="2014"/>
        <item m="1" x="3326"/>
        <item m="1" x="2015"/>
        <item m="1" x="2016"/>
        <item m="1" x="2017"/>
        <item m="1" x="2018"/>
        <item m="1" x="2019"/>
        <item m="1" x="2020"/>
        <item m="1" x="2021"/>
        <item m="1" x="2028"/>
        <item m="1" x="2029"/>
        <item m="1" x="2030"/>
        <item m="1" x="3885"/>
        <item m="1" x="2195"/>
        <item m="1" x="2196"/>
        <item m="1" x="2197"/>
        <item m="1" x="2420"/>
        <item m="1" x="3193"/>
        <item m="1" x="3390"/>
        <item m="1" x="3565"/>
        <item m="1" x="4271"/>
        <item m="1" x="2417"/>
        <item m="1" x="2589"/>
        <item m="1" x="2653"/>
        <item m="1" x="2800"/>
        <item m="1" x="2951"/>
        <item m="1" x="3091"/>
        <item m="1" x="4654"/>
        <item m="1" x="4810"/>
        <item m="1" x="4961"/>
        <item m="1" x="2510"/>
        <item m="1" x="2664"/>
        <item m="1" x="2810"/>
        <item m="1" x="2959"/>
        <item m="1" x="3809"/>
        <item m="1" x="2689"/>
        <item m="1" x="2834"/>
        <item m="1" x="2977"/>
        <item m="1" x="3124"/>
        <item m="1" x="3286"/>
        <item m="1" x="3465"/>
        <item m="1" x="3650"/>
        <item m="1" x="3818"/>
        <item m="1" x="3983"/>
        <item m="1" x="3844"/>
        <item m="1" x="3999"/>
        <item m="1" x="4332"/>
        <item m="1" x="4492"/>
        <item m="1" x="4651"/>
        <item m="1" x="4809"/>
        <item m="1" x="3684"/>
        <item m="1" x="3855"/>
        <item m="1" x="4010"/>
        <item m="1" x="4189"/>
        <item m="1" x="4348"/>
        <item m="1" x="4503"/>
        <item m="1" x="4660"/>
        <item m="1" x="2343"/>
        <item m="1" x="3822"/>
        <item m="1" x="3985"/>
        <item m="1" x="4154"/>
        <item m="1" x="4319"/>
        <item m="1" x="2500"/>
        <item m="1" x="2199"/>
        <item m="1" x="2804"/>
        <item m="1" x="2200"/>
        <item m="1" x="3098"/>
        <item m="1" x="2201"/>
        <item m="1" x="3381"/>
        <item m="1" x="3746"/>
        <item m="1" x="3567"/>
        <item m="1" x="3753"/>
        <item m="1" x="2203"/>
        <item m="1" x="4575"/>
        <item m="1" x="3413"/>
        <item m="1" x="3599"/>
        <item m="1" x="2752"/>
        <item m="1" x="3714"/>
        <item m="1" x="3884"/>
        <item m="1" x="4036"/>
        <item m="1" x="4208"/>
        <item m="1" x="4368"/>
        <item m="1" x="4523"/>
        <item m="1" x="4676"/>
        <item m="1" x="4831"/>
        <item m="1" x="2358"/>
        <item m="1" x="2533"/>
        <item m="1" x="4311"/>
        <item m="1" x="4464"/>
        <item m="1" x="4620"/>
        <item m="1" x="4777"/>
        <item m="1" x="4923"/>
        <item m="1" x="3051"/>
        <item m="1" x="2202"/>
        <item m="1" x="4504"/>
        <item m="1" x="4662"/>
        <item m="1" x="1421"/>
        <item m="1" x="1422"/>
        <item m="1" x="1423"/>
        <item m="1" x="1424"/>
        <item m="1" x="3448"/>
        <item m="1" x="3627"/>
        <item m="1" x="2109"/>
        <item m="1" x="2110"/>
        <item m="1" x="2111"/>
        <item m="1" x="2112"/>
        <item m="1" x="1562"/>
        <item m="1" x="2153"/>
        <item m="1" x="2154"/>
        <item m="1" x="2155"/>
        <item m="1" x="2156"/>
        <item m="1" x="2157"/>
        <item m="1" x="2159"/>
        <item m="1" x="2160"/>
        <item m="1" x="2161"/>
        <item m="1" x="2162"/>
        <item m="1" x="2163"/>
        <item m="1" x="2164"/>
        <item m="1" x="2165"/>
        <item m="1" x="2166"/>
        <item m="1" x="2167"/>
        <item m="1" x="2168"/>
        <item m="1" x="2169"/>
        <item m="1" x="2170"/>
        <item m="1" x="3752"/>
        <item m="1" x="3910"/>
        <item m="1" x="4247"/>
        <item m="1" x="2171"/>
        <item m="1" x="2172"/>
        <item m="1" x="2173"/>
        <item m="1" x="3444"/>
        <item m="1" x="2174"/>
        <item m="1" x="2175"/>
        <item m="1" x="3966"/>
        <item m="1" x="2176"/>
        <item m="1" x="2177"/>
        <item m="1" x="4453"/>
        <item m="1" x="2178"/>
        <item m="1" x="2179"/>
        <item m="1" x="2180"/>
        <item m="1" x="2181"/>
        <item m="1" x="3979"/>
        <item m="1" x="4619"/>
        <item m="1" x="4775"/>
        <item m="1" x="2182"/>
        <item m="1" x="2183"/>
        <item m="1" x="2184"/>
        <item m="1" x="2185"/>
        <item m="1" x="2186"/>
        <item m="1" x="2187"/>
        <item m="1" x="2188"/>
        <item m="1" x="2189"/>
        <item m="1" x="2190"/>
        <item m="1" x="2191"/>
        <item m="1" x="2192"/>
        <item m="1" x="2193"/>
        <item m="1" x="2194"/>
        <item m="1" x="1666"/>
        <item m="1" x="2339"/>
        <item m="1" x="2677"/>
        <item m="1" x="4361"/>
        <item m="1" x="2528"/>
        <item m="1" x="4040"/>
        <item m="1" x="4213"/>
        <item m="1" x="4373"/>
        <item m="1" x="4526"/>
        <item m="1" x="4683"/>
        <item m="1" x="4835"/>
        <item m="1" x="2363"/>
        <item m="1" x="2537"/>
        <item m="1" x="4062"/>
        <item m="1" x="4231"/>
        <item m="1" x="4386"/>
        <item m="1" x="4535"/>
        <item m="1" x="4697"/>
        <item m="1" x="4846"/>
        <item m="1" x="2423"/>
        <item m="1" x="2594"/>
        <item m="1" x="4115"/>
        <item m="1" x="4280"/>
        <item m="1" x="4002"/>
        <item m="1" x="4178"/>
        <item m="1" x="4334"/>
        <item m="1" x="4181"/>
        <item m="1" x="4341"/>
        <item m="1" x="4656"/>
        <item m="1" x="4812"/>
        <item m="1" x="2505"/>
        <item m="1" x="4007"/>
        <item m="1" x="4184"/>
        <item m="1" x="4343"/>
        <item m="1" x="4500"/>
        <item m="1" x="4658"/>
        <item m="1" x="4814"/>
        <item m="1" x="2340"/>
        <item m="1" x="2518"/>
        <item m="1" x="2668"/>
        <item m="1" x="2816"/>
        <item m="1" x="4354"/>
        <item m="1" x="4512"/>
        <item m="1" x="4665"/>
        <item m="1" x="4822"/>
        <item m="1" x="2350"/>
        <item m="1" x="2525"/>
        <item m="1" x="2683"/>
        <item m="1" x="2830"/>
        <item m="1" x="2974"/>
        <item m="1" x="3122"/>
        <item m="1" x="4675"/>
        <item m="1" x="2355"/>
        <item m="1" x="3474"/>
        <item m="1" x="2366"/>
        <item m="1" x="2844"/>
        <item m="1" x="2993"/>
        <item m="1" x="3140"/>
        <item m="1" x="3308"/>
        <item m="1" x="3489"/>
        <item m="1" x="3665"/>
        <item m="1" x="2708"/>
        <item m="1" x="2851"/>
        <item m="1" x="3002"/>
        <item m="1" x="3150"/>
        <item m="1" x="3320"/>
        <item m="1" x="3500"/>
        <item m="1" x="4005"/>
        <item m="1" x="4182"/>
        <item m="1" x="3014"/>
        <item m="1" x="3164"/>
        <item m="1" x="3333"/>
        <item m="1" x="3294"/>
        <item m="1" x="3473"/>
        <item m="1" x="3657"/>
        <item m="1" x="3823"/>
        <item m="1" x="3988"/>
        <item m="1" x="3675"/>
        <item m="1" x="2331"/>
        <item m="1" x="2332"/>
        <item m="1" x="2333"/>
        <item m="1" x="2334"/>
        <item m="1" x="2213"/>
        <item m="1" x="2214"/>
        <item m="1" x="1751"/>
        <item m="1" x="1752"/>
        <item m="1" x="1753"/>
        <item m="1" x="2215"/>
        <item m="1" x="2216"/>
        <item m="1" x="2217"/>
        <item m="1" x="1305"/>
        <item m="1" x="1306"/>
        <item m="1" x="1307"/>
        <item m="1" x="2220"/>
        <item m="1" x="1759"/>
        <item m="1" x="1760"/>
        <item m="1" x="1761"/>
        <item m="1" x="1762"/>
        <item m="1" x="1763"/>
        <item m="1" x="1764"/>
        <item m="1" x="1765"/>
        <item m="1" x="1766"/>
        <item m="1" x="1767"/>
        <item m="1" x="1768"/>
        <item m="1" x="1769"/>
        <item m="1" x="785"/>
        <item m="1" x="786"/>
        <item m="1" x="787"/>
        <item m="1" x="788"/>
        <item m="1" x="2225"/>
        <item m="1" x="2226"/>
        <item m="1" x="2227"/>
        <item m="1" x="2228"/>
        <item m="1" x="2229"/>
        <item m="1" x="2230"/>
        <item m="1" x="2231"/>
        <item m="1" x="2232"/>
        <item m="1" x="2233"/>
        <item m="1" x="1323"/>
        <item m="1" x="1324"/>
        <item m="1" x="1325"/>
        <item m="1" x="1326"/>
        <item m="1" x="1327"/>
        <item m="1" x="2234"/>
        <item m="1" x="2235"/>
        <item m="1" x="2236"/>
        <item m="1" x="2237"/>
        <item m="1" x="2238"/>
        <item m="1" x="2239"/>
        <item m="1" x="2240"/>
        <item m="1" x="1334"/>
        <item m="1" x="1335"/>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1844"/>
        <item m="1" x="1845"/>
        <item m="1" x="1846"/>
        <item m="1" x="2266"/>
        <item m="1" x="871"/>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1336"/>
        <item m="1" x="2302"/>
        <item m="1" x="875"/>
        <item m="1" x="2303"/>
        <item m="1" x="2306"/>
        <item m="1" x="2307"/>
        <item m="1" x="2308"/>
        <item m="1" x="2309"/>
        <item m="1" x="2310"/>
        <item m="1" x="2311"/>
        <item m="1" x="2312"/>
        <item m="1" x="2313"/>
        <item m="1" x="2314"/>
        <item m="1" x="2315"/>
        <item m="1" x="2106"/>
        <item m="1" x="2107"/>
        <item m="1" x="2108"/>
        <item m="1" x="2125"/>
        <item m="1" x="2134"/>
        <item m="1" x="2135"/>
        <item m="1" x="2136"/>
        <item m="1" x="2137"/>
        <item m="1" x="2138"/>
        <item m="1" x="2144"/>
        <item m="1" x="2145"/>
        <item m="1" x="2151"/>
        <item m="1" x="2152"/>
        <item m="1" x="2158"/>
        <item m="1" x="1654"/>
        <item m="1" x="1655"/>
        <item m="1" x="1656"/>
        <item m="1" x="2198"/>
        <item m="1" x="2204"/>
        <item m="1" x="2205"/>
        <item m="1" x="1890"/>
        <item m="1" x="1892"/>
        <item m="1" x="1893"/>
        <item m="1" x="396"/>
        <item m="1" x="397"/>
        <item m="1" x="1899"/>
        <item m="1" x="1903"/>
        <item m="1" x="1910"/>
        <item m="1" x="1911"/>
        <item m="1" x="1912"/>
        <item m="1" x="1913"/>
        <item m="1" x="1914"/>
        <item m="1" x="1917"/>
        <item m="1" x="1918"/>
        <item m="1" x="1565"/>
        <item m="1" x="1566"/>
        <item m="1" x="1567"/>
        <item m="1" x="1568"/>
        <item m="1" x="1569"/>
        <item m="1" x="1921"/>
        <item m="1" x="1922"/>
        <item m="1" x="1923"/>
        <item m="1" x="1924"/>
        <item m="1" x="1925"/>
        <item m="1" x="1926"/>
        <item m="1" x="1927"/>
        <item m="1" x="1928"/>
        <item m="1" x="1929"/>
        <item m="1" x="1930"/>
        <item m="1" x="1931"/>
        <item m="1" x="1932"/>
        <item m="1" x="1933"/>
        <item m="1" x="1934"/>
        <item m="1" x="1935"/>
        <item m="1" x="1936"/>
        <item m="1" x="1937"/>
        <item m="1" x="1940"/>
        <item m="1" x="1941"/>
        <item m="1" x="1942"/>
        <item m="1" x="1943"/>
        <item m="1" x="1944"/>
        <item m="1" x="1945"/>
        <item m="1" x="1952"/>
        <item m="1" x="1953"/>
        <item m="1" x="1954"/>
        <item m="1" x="1955"/>
        <item m="1" x="1956"/>
        <item m="1" x="1957"/>
        <item m="1" x="1958"/>
        <item m="1" x="1959"/>
        <item m="1" x="1967"/>
        <item m="1" x="1970"/>
        <item m="1" x="1971"/>
        <item m="1" x="1972"/>
        <item m="1" x="1973"/>
        <item m="1" x="1974"/>
        <item m="1" x="1975"/>
        <item m="1" x="1976"/>
        <item m="1" x="1984"/>
        <item m="1" x="1985"/>
        <item m="1" x="1986"/>
        <item m="1" x="1987"/>
        <item m="1" x="1992"/>
        <item m="1" x="1993"/>
        <item m="1" x="398"/>
        <item m="1" x="399"/>
        <item m="1" x="2006"/>
        <item m="1" x="2007"/>
        <item m="1" x="2008"/>
        <item m="1" x="239"/>
        <item m="1" x="240"/>
        <item m="1" x="241"/>
        <item m="1" x="2009"/>
        <item m="1" x="2010"/>
        <item m="1" x="2022"/>
        <item m="1" x="2023"/>
        <item m="1" x="2024"/>
        <item m="1" x="2025"/>
        <item m="1" x="2026"/>
        <item m="1" x="2027"/>
        <item m="1" x="2031"/>
        <item m="1" x="2032"/>
        <item m="1" x="2033"/>
        <item m="1" x="2034"/>
        <item m="1" x="2035"/>
        <item m="1" x="2036"/>
        <item m="1" x="2037"/>
        <item m="1" x="2038"/>
        <item m="1" x="2039"/>
        <item m="1" x="2040"/>
        <item m="1" x="2041"/>
        <item m="1" x="2042"/>
        <item m="1" x="2043"/>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5"/>
        <item m="1" x="2086"/>
        <item m="1" x="2087"/>
        <item m="1" x="2088"/>
        <item m="1" x="2089"/>
        <item m="1" x="2090"/>
        <item m="1" x="2091"/>
        <item m="1" x="2092"/>
        <item m="1" x="2093"/>
        <item m="1" x="2094"/>
        <item m="1" x="2095"/>
        <item m="1" x="2096"/>
        <item m="1" x="2097"/>
        <item m="1" x="1887"/>
        <item m="1" x="1557"/>
        <item m="1" x="1558"/>
        <item m="1" x="1575"/>
        <item m="1" x="1624"/>
        <item m="1" x="1634"/>
        <item m="1" x="1637"/>
        <item m="1" x="1638"/>
        <item m="1" x="1639"/>
        <item m="1" x="1640"/>
        <item m="1" x="1888"/>
        <item m="1" x="1641"/>
        <item m="1" x="1642"/>
        <item m="1" x="1645"/>
        <item m="1" x="1646"/>
        <item m="1" x="1657"/>
        <item m="1" x="1661"/>
        <item m="1" x="1662"/>
        <item m="1" x="1663"/>
        <item m="1" x="1664"/>
        <item m="1" x="1672"/>
        <item m="1" x="1673"/>
        <item m="1" x="1674"/>
        <item m="1" x="1675"/>
        <item m="1" x="1702"/>
        <item m="1" x="1703"/>
        <item m="1" x="1704"/>
        <item m="1" x="1705"/>
        <item m="1" x="1709"/>
        <item m="1" x="1710"/>
        <item m="1" x="1711"/>
        <item m="1" x="1712"/>
        <item m="1" x="1889"/>
        <item m="1" x="1852"/>
        <item m="1" x="1853"/>
        <item m="1" x="1854"/>
        <item m="1" x="617"/>
        <item m="1" x="618"/>
        <item m="1" x="619"/>
        <item m="1" x="620"/>
        <item m="1" x="621"/>
        <item m="1" x="622"/>
        <item m="1" x="623"/>
        <item m="1" x="624"/>
        <item m="1" x="1875"/>
        <item m="1" x="1876"/>
        <item m="1" x="1877"/>
        <item m="1" x="1881"/>
        <item m="1" x="1882"/>
        <item m="1" x="1883"/>
        <item m="1" x="1884"/>
        <item m="1" x="1559"/>
        <item m="1" x="1560"/>
        <item m="1" x="1561"/>
        <item m="1" x="1563"/>
        <item m="1" x="1564"/>
        <item m="1" x="1570"/>
        <item m="1" x="1571"/>
        <item m="1" x="1572"/>
        <item m="1" x="1573"/>
        <item m="1" x="1574"/>
        <item m="1" x="1576"/>
        <item m="1" x="1577"/>
        <item m="1" x="1578"/>
        <item m="1" x="1579"/>
        <item m="1" x="1580"/>
        <item m="1" x="1581"/>
        <item m="1" x="1582"/>
        <item m="1" x="1583"/>
        <item m="1" x="1584"/>
        <item m="1" x="1585"/>
        <item m="1" x="1586"/>
        <item m="1" x="1587"/>
        <item m="1" x="1588"/>
        <item m="1" x="1589"/>
        <item m="1" x="1454"/>
        <item m="1" x="1455"/>
        <item m="1" x="1590"/>
        <item m="1" x="1591"/>
        <item m="1" x="1592"/>
        <item m="1" x="1593"/>
        <item m="1" x="1594"/>
        <item m="1" x="1595"/>
        <item m="1" x="1596"/>
        <item m="1" x="1456"/>
        <item m="1" x="1457"/>
        <item m="1" x="1597"/>
        <item m="1" x="1598"/>
        <item m="1" x="1458"/>
        <item m="1" x="1459"/>
        <item m="1" x="1599"/>
        <item m="1" x="1600"/>
        <item m="1" x="1460"/>
        <item m="1" x="1461"/>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5"/>
        <item m="1" x="1626"/>
        <item m="1" x="1627"/>
        <item m="1" x="1628"/>
        <item m="1" x="1629"/>
        <item m="1" x="1630"/>
        <item m="1" x="1631"/>
        <item m="1" x="1632"/>
        <item m="1" x="1633"/>
        <item m="1" x="1636"/>
        <item m="1" x="1643"/>
        <item m="1" x="1644"/>
        <item m="1" x="1647"/>
        <item m="1" x="1648"/>
        <item m="1" x="1649"/>
        <item m="1" x="522"/>
        <item m="1" x="1650"/>
        <item m="1" x="1651"/>
        <item m="1" x="1652"/>
        <item m="1" x="1653"/>
        <item m="1" x="1658"/>
        <item m="1" x="1659"/>
        <item m="1" x="1660"/>
        <item m="1" x="1665"/>
        <item m="1" x="1667"/>
        <item m="1" x="1671"/>
        <item m="1" x="1676"/>
        <item m="1" x="1677"/>
        <item m="1" x="1678"/>
        <item m="1" x="1679"/>
        <item m="1" x="526"/>
        <item m="1" x="527"/>
        <item m="1" x="1680"/>
        <item m="1" x="528"/>
        <item m="1" x="1681"/>
        <item m="1" x="1682"/>
        <item m="1" x="1683"/>
        <item m="1" x="1684"/>
        <item m="1" x="1685"/>
        <item m="1" x="1686"/>
        <item m="1" x="1687"/>
        <item m="1" x="1688"/>
        <item m="1" x="260"/>
        <item m="1" x="1689"/>
        <item m="1" x="1690"/>
        <item m="1" x="1691"/>
        <item m="1" x="1692"/>
        <item m="1" x="1693"/>
        <item m="1" x="1694"/>
        <item m="1" x="1695"/>
        <item m="1" x="1696"/>
        <item m="1" x="1697"/>
        <item m="1" x="1698"/>
        <item m="1" x="1699"/>
        <item m="1" x="1706"/>
        <item m="1" x="1707"/>
        <item m="1" x="1708"/>
        <item m="1" x="1713"/>
        <item m="1" x="1714"/>
        <item m="1" x="1715"/>
        <item m="1" x="1720"/>
        <item m="1" x="1721"/>
        <item m="1" x="1722"/>
        <item m="1" x="1723"/>
        <item m="1" x="1724"/>
        <item m="1" x="1725"/>
        <item m="1" x="1726"/>
        <item m="1" x="1727"/>
        <item m="1" x="1728"/>
        <item m="1" x="1729"/>
        <item m="1" x="1732"/>
        <item m="1" x="1734"/>
        <item m="1" x="1736"/>
        <item m="1" x="1405"/>
        <item m="1" x="1406"/>
        <item m="1" x="1407"/>
        <item m="1" x="1408"/>
        <item m="1" x="1409"/>
        <item m="1" x="1410"/>
        <item m="1" x="1411"/>
        <item m="1" x="1412"/>
        <item m="1" x="1413"/>
        <item m="1" x="1414"/>
        <item m="1" x="1415"/>
        <item m="1" x="1416"/>
        <item m="1" x="1419"/>
        <item m="1" x="1420"/>
        <item m="1" x="1425"/>
        <item m="1" x="1428"/>
        <item m="1" x="1429"/>
        <item m="1" x="1430"/>
        <item m="1" x="1431"/>
        <item m="1" x="1432"/>
        <item m="1" x="1433"/>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505"/>
        <item m="1" x="1506"/>
        <item m="1" x="1507"/>
        <item m="1" x="1525"/>
        <item m="1" x="1530"/>
        <item m="1" x="1531"/>
        <item m="1" x="1532"/>
        <item m="1" x="1533"/>
        <item m="1" x="1534"/>
        <item m="1" x="1535"/>
        <item m="1" x="255"/>
        <item m="1" x="256"/>
        <item m="1" x="257"/>
        <item m="1" x="258"/>
        <item m="1" x="259"/>
        <item m="1" x="1536"/>
        <item m="1" x="1537"/>
        <item m="1" x="1555"/>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17"/>
        <item m="1" x="1418"/>
        <item m="1" x="665"/>
        <item m="1" x="666"/>
        <item m="1" x="667"/>
        <item m="1" x="668"/>
        <item m="1" x="669"/>
        <item m="1" x="670"/>
        <item m="1" x="671"/>
        <item m="1" x="672"/>
        <item m="1" x="673"/>
        <item m="1" x="674"/>
        <item m="1" x="675"/>
        <item m="1" x="676"/>
        <item m="1" x="677"/>
        <item m="1" x="678"/>
        <item m="1" x="679"/>
        <item m="1" x="680"/>
        <item m="1" x="681"/>
        <item m="1" x="682"/>
        <item m="1" x="683"/>
        <item m="1" x="684"/>
        <item m="1" x="686"/>
        <item m="1" x="687"/>
        <item m="1" x="688"/>
        <item m="1" x="689"/>
        <item m="1" x="690"/>
        <item m="1" x="1338"/>
        <item m="1" x="1339"/>
        <item m="1" x="134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5"/>
        <item m="1" x="1294"/>
        <item m="1" x="1295"/>
        <item m="1" x="1296"/>
        <item m="1" x="1297"/>
        <item m="1" x="1298"/>
        <item m="1" x="1299"/>
        <item m="1" x="1300"/>
        <item m="1" x="1301"/>
        <item m="1" x="1302"/>
        <item m="1" x="1303"/>
        <item m="1" x="1304"/>
        <item m="1" x="776"/>
        <item m="1" x="777"/>
        <item m="1" x="778"/>
        <item m="1" x="779"/>
        <item m="1" x="1308"/>
        <item m="1" x="1309"/>
        <item m="1" x="728"/>
        <item m="1" x="780"/>
        <item m="1" x="781"/>
        <item m="1" x="782"/>
        <item m="1" x="783"/>
        <item m="1" x="784"/>
        <item m="1" x="1310"/>
        <item m="1" x="1311"/>
        <item m="1" x="1312"/>
        <item m="1" x="789"/>
        <item m="1" x="1313"/>
        <item m="1" x="1314"/>
        <item m="1" x="1315"/>
        <item m="1" x="790"/>
        <item m="1" x="791"/>
        <item m="1" x="792"/>
        <item m="1" x="793"/>
        <item m="1" x="1316"/>
        <item m="1" x="1317"/>
        <item m="1" x="1318"/>
        <item m="1" x="1319"/>
        <item m="1" x="1320"/>
        <item m="1" x="794"/>
        <item m="1" x="731"/>
        <item m="1" x="732"/>
        <item m="1" x="733"/>
        <item m="1" x="734"/>
        <item m="1" x="735"/>
        <item m="1" x="736"/>
        <item m="1" x="1321"/>
        <item m="1" x="1322"/>
        <item m="1" x="737"/>
        <item m="1" x="738"/>
        <item m="1" x="739"/>
        <item m="1" x="740"/>
        <item m="1" x="741"/>
        <item m="1" x="742"/>
        <item m="1" x="743"/>
        <item m="1" x="744"/>
        <item m="1" x="1328"/>
        <item m="1" x="1329"/>
        <item m="1" x="809"/>
        <item m="1" x="1330"/>
        <item m="1" x="1331"/>
        <item m="1" x="1332"/>
        <item m="1" x="1333"/>
        <item m="1" x="810"/>
        <item m="1" x="811"/>
        <item m="1" x="812"/>
        <item m="1" x="813"/>
        <item m="1" x="814"/>
        <item m="1" x="815"/>
        <item m="1" x="816"/>
        <item m="1" x="817"/>
        <item m="1" x="818"/>
        <item m="1" x="819"/>
        <item m="1" x="820"/>
        <item m="1" x="821"/>
        <item m="1" x="822"/>
        <item m="1" x="823"/>
        <item m="1" x="826"/>
        <item m="1" x="827"/>
        <item m="1" x="828"/>
        <item m="1" x="829"/>
        <item m="1" x="830"/>
        <item m="1" x="831"/>
        <item m="1" x="832"/>
        <item m="1" x="745"/>
        <item m="1" x="746"/>
        <item m="1" x="747"/>
        <item m="1" x="748"/>
        <item m="1" x="749"/>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752"/>
        <item m="1" x="753"/>
        <item m="1" x="872"/>
        <item m="1" x="757"/>
        <item m="1" x="874"/>
        <item m="1" x="1337"/>
        <item m="1" x="758"/>
        <item m="1" x="876"/>
        <item m="1" x="877"/>
        <item m="1" x="760"/>
        <item m="1" x="761"/>
        <item m="1" x="762"/>
        <item m="1" x="763"/>
        <item m="1" x="764"/>
        <item m="1" x="765"/>
        <item m="1" x="766"/>
        <item m="1" x="767"/>
        <item m="1" x="768"/>
        <item m="1" x="769"/>
        <item m="1" x="770"/>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833"/>
        <item m="1" x="834"/>
        <item m="1" x="835"/>
        <item m="1" x="836"/>
        <item m="1" x="724"/>
        <item m="1" x="754"/>
        <item m="1" x="755"/>
        <item m="1" x="756"/>
        <item m="1" x="685"/>
        <item m="1" x="548"/>
        <item m="1" x="549"/>
        <item m="1" x="550"/>
        <item m="1" x="551"/>
        <item m="1" x="552"/>
        <item m="1" x="553"/>
        <item m="1" x="554"/>
        <item m="1" x="555"/>
        <item m="1" x="556"/>
        <item m="1" x="557"/>
        <item m="1" x="558"/>
        <item m="1" x="559"/>
        <item m="1" x="560"/>
        <item m="1" x="561"/>
        <item m="1" x="562"/>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201"/>
        <item m="1" x="202"/>
        <item m="1" x="203"/>
        <item m="1" x="204"/>
        <item m="1" x="205"/>
        <item m="1" x="206"/>
        <item m="1" x="207"/>
        <item m="1" x="208"/>
        <item m="1" x="209"/>
        <item m="1" x="210"/>
        <item m="1" x="211"/>
        <item m="1" x="212"/>
        <item m="1" x="600"/>
        <item m="1" x="601"/>
        <item m="1" x="604"/>
        <item m="1" x="605"/>
        <item m="1" x="606"/>
        <item m="1" x="607"/>
        <item m="1" x="608"/>
        <item m="1" x="609"/>
        <item m="1" x="610"/>
        <item m="1" x="611"/>
        <item m="1" x="612"/>
        <item m="1" x="613"/>
        <item m="1" x="614"/>
        <item m="1" x="615"/>
        <item m="1" x="616"/>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1"/>
        <item m="1" x="654"/>
        <item m="1" x="655"/>
        <item m="1" x="656"/>
        <item m="1" x="657"/>
        <item m="1" x="658"/>
        <item m="1" x="659"/>
        <item m="1" x="660"/>
        <item m="1" x="661"/>
        <item m="1" x="662"/>
        <item m="1" x="663"/>
        <item m="1" x="664"/>
        <item m="1" x="529"/>
        <item m="1" x="530"/>
        <item m="1" x="268"/>
        <item m="1" x="520"/>
        <item m="1" x="521"/>
        <item m="1" x="253"/>
        <item m="1" x="254"/>
        <item m="1" x="261"/>
        <item m="1" x="219"/>
        <item m="1" x="220"/>
        <item m="1" x="221"/>
        <item m="1" x="523"/>
        <item m="1" x="524"/>
        <item m="1" x="525"/>
        <item m="1" x="48"/>
        <item m="1" x="49"/>
        <item m="1" x="266"/>
        <item m="1" x="267"/>
        <item m="1" x="531"/>
        <item m="1" x="532"/>
        <item m="1" x="533"/>
        <item m="1" x="534"/>
        <item m="1" x="535"/>
        <item m="1" x="536"/>
        <item m="1" x="537"/>
        <item m="1" x="538"/>
        <item m="1" x="539"/>
        <item m="1" x="540"/>
        <item m="1" x="50"/>
        <item m="1" x="51"/>
        <item m="1" x="52"/>
        <item m="1" x="53"/>
        <item m="1" x="3"/>
        <item m="1" x="4"/>
        <item m="1" x="541"/>
        <item m="1" x="542"/>
        <item m="1" x="5"/>
        <item m="1" x="6"/>
        <item m="1" x="264"/>
        <item m="1" x="265"/>
        <item m="1" x="543"/>
        <item m="1" x="544"/>
        <item m="1" x="545"/>
        <item m="1" x="546"/>
        <item m="1" x="547"/>
        <item m="1" x="346"/>
        <item m="1" x="347"/>
        <item m="1" x="348"/>
        <item m="1" x="349"/>
        <item m="1" x="246"/>
        <item m="1" x="247"/>
        <item m="1" x="248"/>
        <item m="1" x="249"/>
        <item m="1" x="250"/>
        <item m="1" x="251"/>
        <item m="1" x="252"/>
        <item m="1" x="222"/>
        <item m="1" x="224"/>
        <item m="1" x="236"/>
        <item m="1" x="237"/>
        <item m="1" x="225"/>
        <item m="1" x="226"/>
        <item m="1" x="227"/>
        <item m="1" x="228"/>
        <item m="1" x="229"/>
        <item m="1" x="238"/>
        <item m="1" x="230"/>
        <item m="1" x="231"/>
        <item m="1" x="232"/>
        <item m="1" x="233"/>
        <item m="1" x="234"/>
        <item m="1" x="235"/>
        <item m="1" x="433"/>
        <item m="1" x="434"/>
        <item m="1" x="437"/>
        <item m="1" x="438"/>
        <item m="1" x="439"/>
        <item m="1" x="440"/>
        <item m="1" x="441"/>
        <item m="1" x="442"/>
        <item m="1" x="443"/>
        <item m="1" x="445"/>
        <item m="1" x="446"/>
        <item m="1" x="447"/>
        <item m="1" x="448"/>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91"/>
        <item m="1" x="492"/>
        <item m="1" x="493"/>
        <item m="1" x="494"/>
        <item m="1" x="495"/>
        <item m="1" x="499"/>
        <item m="1" x="500"/>
        <item m="1" x="503"/>
        <item m="1" x="504"/>
        <item m="1" x="505"/>
        <item m="1" x="506"/>
        <item m="1" x="507"/>
        <item m="1" x="510"/>
        <item m="1" x="511"/>
        <item m="1" x="512"/>
        <item m="1" x="513"/>
        <item m="1" x="515"/>
        <item m="1" x="516"/>
        <item m="1" x="517"/>
        <item m="1" x="518"/>
        <item m="1" x="519"/>
        <item m="1" x="430"/>
        <item m="1" x="431"/>
        <item m="1" x="432"/>
        <item m="1" x="427"/>
        <item m="1" x="428"/>
        <item m="1" x="429"/>
        <item m="1" x="405"/>
        <item m="1" x="406"/>
        <item m="1" x="407"/>
        <item m="1" x="408"/>
        <item m="1" x="413"/>
        <item m="1" x="414"/>
        <item m="1" x="415"/>
        <item m="1" x="416"/>
        <item m="1" x="417"/>
        <item m="1" x="418"/>
        <item m="1" x="419"/>
        <item m="1" x="420"/>
        <item m="1" x="421"/>
        <item m="1" x="422"/>
        <item m="1" x="423"/>
        <item m="1" x="424"/>
        <item m="1" x="425"/>
        <item m="1" x="377"/>
        <item m="1" x="378"/>
        <item m="1" x="379"/>
        <item m="1" x="380"/>
        <item m="1" x="381"/>
        <item m="1" x="382"/>
        <item m="1" x="383"/>
        <item m="1" x="384"/>
        <item m="1" x="385"/>
        <item m="1" x="386"/>
        <item m="1" x="387"/>
        <item m="1" x="388"/>
        <item m="1" x="389"/>
        <item m="1" x="390"/>
        <item m="1" x="391"/>
        <item m="1" x="392"/>
        <item m="1" x="393"/>
        <item m="1" x="394"/>
        <item m="1" x="395"/>
        <item m="1" x="369"/>
        <item m="1" x="370"/>
        <item m="1" x="371"/>
        <item m="1" x="372"/>
        <item m="1" x="373"/>
        <item m="1" x="374"/>
        <item m="1" x="375"/>
        <item m="1" x="37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90"/>
        <item m="1" x="91"/>
        <item m="1" x="92"/>
        <item m="1" x="93"/>
        <item m="1" x="367"/>
        <item m="1" x="96"/>
        <item m="1" x="97"/>
        <item m="1" x="98"/>
        <item m="1" x="103"/>
        <item m="1" x="104"/>
        <item m="1" x="198"/>
        <item m="1" x="105"/>
        <item m="1" x="368"/>
        <item m="1" x="106"/>
        <item m="1" x="94"/>
        <item m="1" x="95"/>
        <item m="1" x="363"/>
        <item m="1" x="364"/>
        <item m="1" x="101"/>
        <item m="1" x="102"/>
        <item m="1" x="365"/>
        <item m="1" x="109"/>
        <item m="1" x="110"/>
        <item m="1" x="108"/>
        <item m="1" x="366"/>
        <item m="1" x="86"/>
        <item m="1" x="85"/>
        <item m="1" x="87"/>
        <item m="1" x="88"/>
        <item m="1" x="89"/>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303"/>
        <item m="1" x="304"/>
        <item m="1" x="189"/>
        <item m="1" x="190"/>
        <item m="1" x="191"/>
        <item m="1" x="192"/>
        <item m="1" x="302"/>
        <item m="1" x="193"/>
        <item m="1" x="194"/>
        <item m="1" x="195"/>
        <item m="1" x="196"/>
        <item m="1" x="197"/>
        <item m="1" x="199"/>
        <item m="1" x="200"/>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50"/>
        <item m="1" x="351"/>
        <item m="1" x="352"/>
        <item m="1" x="353"/>
        <item m="1" x="358"/>
        <item m="1" x="359"/>
        <item m="1" x="360"/>
        <item m="1" x="361"/>
        <item m="1" x="362"/>
        <item m="1" x="305"/>
        <item m="1" x="306"/>
        <item m="1" x="307"/>
        <item m="1" x="308"/>
        <item m="1" x="309"/>
        <item m="1" x="310"/>
        <item m="1" x="311"/>
        <item m="1" x="215"/>
        <item m="1" x="216"/>
        <item m="1" x="312"/>
        <item m="1" x="313"/>
        <item m="1" x="218"/>
        <item m="1" x="314"/>
        <item m="1" x="217"/>
        <item m="1" x="315"/>
        <item m="1" x="99"/>
        <item m="1" x="100"/>
        <item m="1" x="107"/>
        <item m="1" x="111"/>
        <item m="1" x="300"/>
        <item m="1" x="301"/>
        <item m="1" x="1"/>
        <item m="1" x="2"/>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54"/>
        <item m="1" x="55"/>
        <item m="1" x="56"/>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Page" multipleItemSelectionAllowed="1" showAll="0">
      <items count="3">
        <item x="0"/>
        <item m="1" x="1"/>
        <item t="default"/>
      </items>
    </pivotField>
    <pivotField showAll="0"/>
    <pivotField showAll="0"/>
  </pivotFields>
  <rowFields count="2">
    <field x="2"/>
    <field x="6"/>
  </rowFields>
  <rowItems count="3">
    <i>
      <x v="47"/>
    </i>
    <i r="1">
      <x v="52"/>
    </i>
    <i t="grand">
      <x/>
    </i>
  </rowItems>
  <colItems count="1">
    <i/>
  </colItems>
  <pageFields count="1">
    <pageField fld="22" hier="-1"/>
  </pageFields>
  <dataFields count="1">
    <dataField name="Ʃ Servers" fld="15" baseField="0" baseItem="0"/>
  </dataFields>
  <formats count="7">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fieldPosition="0">
        <references count="2">
          <reference field="2" count="0" selected="0"/>
          <reference field="6" count="0"/>
        </references>
      </pivotArea>
    </format>
    <format dxfId="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EBFCDE-BFCF-4239-86A0-F3E7B2BA9BB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8" firstHeaderRow="1" firstDataRow="1" firstDataCol="1"/>
  <pivotFields count="21">
    <pivotField showAll="0"/>
    <pivotField axis="axisRow" showAll="0">
      <items count="1049">
        <item m="1" x="940"/>
        <item m="1" x="797"/>
        <item m="1" x="846"/>
        <item m="1" x="404"/>
        <item m="1" x="743"/>
        <item m="1" x="848"/>
        <item m="1" x="525"/>
        <item m="1" x="894"/>
        <item m="1" x="595"/>
        <item m="1" x="815"/>
        <item m="1" x="680"/>
        <item m="1" x="953"/>
        <item m="1" x="952"/>
        <item m="1" x="849"/>
        <item m="1" x="706"/>
        <item m="1" x="554"/>
        <item m="1" x="1028"/>
        <item m="1" x="87"/>
        <item m="1" x="691"/>
        <item m="1" x="627"/>
        <item m="1" x="542"/>
        <item m="1" x="618"/>
        <item m="1" x="908"/>
        <item m="1" x="767"/>
        <item m="1" x="969"/>
        <item m="1" x="783"/>
        <item m="1" x="799"/>
        <item m="1" x="789"/>
        <item m="1" x="598"/>
        <item m="1" x="886"/>
        <item m="1" x="1002"/>
        <item m="1" x="909"/>
        <item m="1" x="826"/>
        <item m="1" x="458"/>
        <item m="1" x="577"/>
        <item m="1" x="975"/>
        <item m="1" x="657"/>
        <item m="1" x="949"/>
        <item m="1" x="906"/>
        <item m="1" x="948"/>
        <item m="1" x="663"/>
        <item m="1" x="670"/>
        <item m="1" x="392"/>
        <item m="1" x="927"/>
        <item m="1" x="633"/>
        <item m="1" x="681"/>
        <item m="1" x="1005"/>
        <item m="1" x="842"/>
        <item m="1" x="984"/>
        <item m="1" x="548"/>
        <item m="1" x="711"/>
        <item m="1" x="703"/>
        <item m="1" x="596"/>
        <item m="1" x="946"/>
        <item m="1" x="587"/>
        <item m="1" x="674"/>
        <item m="1" x="854"/>
        <item m="1" x="944"/>
        <item m="1" x="82"/>
        <item m="1" x="829"/>
        <item m="1" x="535"/>
        <item m="1" x="793"/>
        <item m="1" x="769"/>
        <item m="1" x="716"/>
        <item m="1" x="907"/>
        <item m="1" x="611"/>
        <item m="1" x="540"/>
        <item m="1" x="825"/>
        <item m="1" x="882"/>
        <item m="1" x="592"/>
        <item m="1" x="687"/>
        <item m="1" x="932"/>
        <item m="1" x="557"/>
        <item m="1" x="1040"/>
        <item m="1" x="1045"/>
        <item m="1" x="593"/>
        <item m="1" x="810"/>
        <item m="1" x="834"/>
        <item m="1" x="874"/>
        <item m="1" x="576"/>
        <item m="1" x="997"/>
        <item m="1" x="735"/>
        <item m="1" x="737"/>
        <item m="1" x="742"/>
        <item m="1" x="1008"/>
        <item m="1" x="950"/>
        <item m="1" x="779"/>
        <item x="0"/>
        <item m="1" x="591"/>
        <item m="1" x="838"/>
        <item m="1" x="455"/>
        <item m="1" x="840"/>
        <item m="1" x="987"/>
        <item m="1" x="581"/>
        <item m="1" x="567"/>
        <item m="1" x="915"/>
        <item m="1" x="1038"/>
        <item m="1" x="843"/>
        <item m="1" x="699"/>
        <item m="1" x="1022"/>
        <item m="1" x="942"/>
        <item m="1" x="1009"/>
        <item m="1" x="642"/>
        <item m="1" x="692"/>
        <item m="1" x="910"/>
        <item m="1" x="827"/>
        <item m="1" x="983"/>
        <item m="1" x="891"/>
        <item m="1" x="814"/>
        <item m="1" x="621"/>
        <item m="1" x="610"/>
        <item m="1" x="534"/>
        <item m="1" x="973"/>
        <item m="1" x="425"/>
        <item m="1" x="677"/>
        <item m="1" x="644"/>
        <item m="1" x="528"/>
        <item m="1" x="980"/>
        <item m="1" x="885"/>
        <item m="1" x="981"/>
        <item m="1" x="560"/>
        <item m="1" x="808"/>
        <item m="1" x="741"/>
        <item m="1" x="731"/>
        <item m="1" x="543"/>
        <item m="1" x="816"/>
        <item m="1" x="600"/>
        <item m="1" x="787"/>
        <item m="1" x="626"/>
        <item m="1" x="881"/>
        <item m="1" x="935"/>
        <item m="1" x="25"/>
        <item m="1" x="574"/>
        <item m="1" x="738"/>
        <item m="1" x="714"/>
        <item m="1" x="847"/>
        <item m="1" x="919"/>
        <item m="1" x="883"/>
        <item m="1" x="748"/>
        <item m="1" x="1035"/>
        <item m="1" x="985"/>
        <item m="1" x="84"/>
        <item m="1" x="521"/>
        <item m="1" x="943"/>
        <item m="1" x="771"/>
        <item m="1" x="651"/>
        <item m="1" x="904"/>
        <item m="1" x="566"/>
        <item m="1" x="928"/>
        <item m="1" x="606"/>
        <item m="1" x="1037"/>
        <item m="1" x="830"/>
        <item m="1" x="684"/>
        <item m="1" x="725"/>
        <item m="1" x="564"/>
        <item m="1" x="449"/>
        <item m="1" x="512"/>
        <item m="1" x="831"/>
        <item m="1" x="1017"/>
        <item m="1" x="413"/>
        <item m="1" x="878"/>
        <item m="1" x="1026"/>
        <item m="1" x="875"/>
        <item m="1" x="756"/>
        <item m="1" x="992"/>
        <item m="1" x="812"/>
        <item m="1" x="643"/>
        <item m="1" x="957"/>
        <item m="1" x="728"/>
        <item m="1" x="588"/>
        <item m="1" x="970"/>
        <item m="1" x="962"/>
        <item m="1" x="620"/>
        <item m="1" x="819"/>
        <item m="1" x="673"/>
        <item m="1" x="612"/>
        <item m="1" x="938"/>
        <item m="1" x="717"/>
        <item m="1" x="864"/>
        <item m="1" x="690"/>
        <item m="1" x="603"/>
        <item m="1" x="729"/>
        <item m="1" x="546"/>
        <item m="1" x="775"/>
        <item m="1" x="850"/>
        <item m="1" x="912"/>
        <item m="1" x="1025"/>
        <item m="1" x="774"/>
        <item m="1" x="599"/>
        <item m="1" x="694"/>
        <item m="1" x="682"/>
        <item m="1" x="867"/>
        <item m="1" x="632"/>
        <item m="1" x="870"/>
        <item m="1" x="895"/>
        <item m="1" x="21"/>
        <item m="1" x="547"/>
        <item m="1" x="755"/>
        <item m="1" x="683"/>
        <item m="1" x="568"/>
        <item m="1" x="1018"/>
        <item m="1" x="537"/>
        <item m="1" x="933"/>
        <item m="1" x="863"/>
        <item m="1" x="802"/>
        <item m="1" x="872"/>
        <item m="1" x="1006"/>
        <item m="1" x="939"/>
        <item m="1" x="958"/>
        <item m="1" x="954"/>
        <item m="1" x="913"/>
        <item m="1" x="688"/>
        <item m="1" x="991"/>
        <item m="1" x="995"/>
        <item m="1" x="1021"/>
        <item m="1" x="558"/>
        <item m="1" x="517"/>
        <item m="1" x="676"/>
        <item m="1" x="851"/>
        <item m="1" x="788"/>
        <item m="1" x="640"/>
        <item m="1" x="519"/>
        <item m="1" x="526"/>
        <item m="1" x="656"/>
        <item m="1" x="798"/>
        <item m="1" x="823"/>
        <item m="1" x="968"/>
        <item m="1" x="604"/>
        <item m="1" x="986"/>
        <item m="1" x="1010"/>
        <item m="1" x="679"/>
        <item m="1" x="572"/>
        <item m="1" x="778"/>
        <item m="1" x="715"/>
        <item m="1" x="785"/>
        <item m="1" x="659"/>
        <item m="1" x="613"/>
        <item m="1" x="1016"/>
        <item m="1" x="573"/>
        <item m="1" x="964"/>
        <item m="1" x="652"/>
        <item m="1" x="901"/>
        <item m="1" x="1033"/>
        <item m="1" x="746"/>
        <item m="1" x="508"/>
        <item m="1" x="1007"/>
        <item m="1" x="545"/>
        <item m="1" x="178"/>
        <item m="1" x="1047"/>
        <item m="1" x="582"/>
        <item m="1" x="1036"/>
        <item m="1" x="976"/>
        <item m="1" x="634"/>
        <item m="1" x="730"/>
        <item m="1" x="1000"/>
        <item m="1" x="635"/>
        <item m="1" x="405"/>
        <item m="1" x="555"/>
        <item m="1" x="820"/>
        <item m="1" x="744"/>
        <item m="1" x="639"/>
        <item m="1" x="1001"/>
        <item m="1" x="645"/>
        <item m="1" x="522"/>
        <item m="1" x="1015"/>
        <item m="1" x="1041"/>
        <item m="1" x="786"/>
        <item m="1" x="628"/>
        <item m="1" x="947"/>
        <item m="1" x="916"/>
        <item m="1" x="956"/>
        <item m="1" x="532"/>
        <item m="1" x="727"/>
        <item m="1" x="712"/>
        <item m="1" x="514"/>
        <item m="1" x="527"/>
        <item m="1" x="518"/>
        <item m="1" x="803"/>
        <item m="1" x="622"/>
        <item m="1" x="668"/>
        <item m="1" x="702"/>
        <item m="1" x="896"/>
        <item m="1" x="571"/>
        <item m="1" x="770"/>
        <item m="1" x="790"/>
        <item m="1" x="615"/>
        <item m="1" x="1014"/>
        <item m="1" x="920"/>
        <item m="1" x="865"/>
        <item m="1" x="665"/>
        <item m="1" x="782"/>
        <item m="1" x="563"/>
        <item m="1" x="902"/>
        <item m="1" x="705"/>
        <item m="1" x="888"/>
        <item m="1" x="561"/>
        <item m="1" x="597"/>
        <item m="1" x="736"/>
        <item m="1" x="549"/>
        <item m="1" x="784"/>
        <item m="1" x="720"/>
        <item m="1" x="1024"/>
        <item m="1" x="757"/>
        <item m="1" x="578"/>
        <item m="1" x="845"/>
        <item m="1" x="892"/>
        <item m="1" x="966"/>
        <item m="1" x="772"/>
        <item m="1" x="713"/>
        <item m="1" x="914"/>
        <item m="1" x="839"/>
        <item m="1" x="898"/>
        <item m="1" x="76"/>
        <item m="1" x="648"/>
        <item m="1" x="989"/>
        <item m="1" x="724"/>
        <item m="1" x="917"/>
        <item m="1" x="536"/>
        <item m="1" x="836"/>
        <item m="1" x="832"/>
        <item m="1" x="569"/>
        <item m="1" x="515"/>
        <item m="1" x="1013"/>
        <item m="1" x="661"/>
        <item m="1" x="861"/>
        <item m="1" x="884"/>
        <item m="1" x="541"/>
        <item m="1" x="723"/>
        <item m="1" x="631"/>
        <item m="1" x="761"/>
        <item m="1" x="817"/>
        <item m="1" x="893"/>
        <item m="1" x="605"/>
        <item m="1" x="977"/>
        <item m="1" x="937"/>
        <item m="1" x="520"/>
        <item m="1" x="844"/>
        <item m="1" x="931"/>
        <item m="1" x="701"/>
        <item m="1" x="869"/>
        <item m="1" x="1012"/>
        <item m="1" x="624"/>
        <item m="1" x="649"/>
        <item m="1" x="967"/>
        <item m="1" x="777"/>
        <item m="1" x="696"/>
        <item m="1" x="524"/>
        <item m="1" x="833"/>
        <item m="1" x="1030"/>
        <item m="1" x="1023"/>
        <item m="1" x="698"/>
        <item m="1" x="707"/>
        <item m="1" x="697"/>
        <item m="1" x="879"/>
        <item m="1" x="551"/>
        <item m="1" x="754"/>
        <item m="1" x="585"/>
        <item m="1" x="868"/>
        <item m="1" x="800"/>
        <item m="1" x="897"/>
        <item m="1" x="1020"/>
        <item m="1" x="465"/>
        <item m="1" x="732"/>
        <item m="1" x="601"/>
        <item m="1" x="813"/>
        <item m="1" x="1034"/>
        <item m="1" x="859"/>
        <item m="1" x="653"/>
        <item m="1" x="955"/>
        <item m="1" x="998"/>
        <item m="1" x="824"/>
        <item m="1" x="855"/>
        <item m="1" x="608"/>
        <item m="1" x="1011"/>
        <item m="1" x="768"/>
        <item m="1" x="990"/>
        <item m="1" x="453"/>
        <item m="1" x="1046"/>
        <item m="1" x="959"/>
        <item m="1" x="675"/>
        <item m="1" x="924"/>
        <item m="1" x="710"/>
        <item m="1" x="726"/>
        <item m="1" x="533"/>
        <item m="1" x="629"/>
        <item m="1" x="762"/>
        <item m="1" x="837"/>
        <item m="1" x="961"/>
        <item m="1" x="740"/>
        <item m="1" x="791"/>
        <item m="1" x="565"/>
        <item m="1" x="1043"/>
        <item m="1" x="753"/>
        <item m="1" x="900"/>
        <item m="1" x="426"/>
        <item m="1" x="1032"/>
        <item m="1" x="1039"/>
        <item m="1" x="971"/>
        <item m="1" x="759"/>
        <item m="1" x="979"/>
        <item m="1" x="873"/>
        <item m="1" x="776"/>
        <item m="1" x="646"/>
        <item m="1" x="650"/>
        <item m="1" x="903"/>
        <item m="1" x="660"/>
        <item m="1" x="510"/>
        <item m="1" x="662"/>
        <item m="1" x="695"/>
        <item m="1" x="589"/>
        <item m="1" x="641"/>
        <item m="1" x="498"/>
        <item m="1" x="500"/>
        <item m="1" x="911"/>
        <item m="1" x="978"/>
        <item m="1" x="637"/>
        <item m="1" x="636"/>
        <item m="1" x="982"/>
        <item m="1" x="930"/>
        <item m="1" x="623"/>
        <item m="1" x="758"/>
        <item m="1" x="781"/>
        <item m="1" x="658"/>
        <item m="1" x="689"/>
        <item m="1" x="828"/>
        <item m="1" x="773"/>
        <item m="1" x="993"/>
        <item m="1" x="792"/>
        <item m="1" x="764"/>
        <item m="1" x="206"/>
        <item m="1" x="1019"/>
        <item m="1" x="934"/>
        <item m="1" x="922"/>
        <item m="1" x="553"/>
        <item m="1" x="871"/>
        <item m="1" x="1029"/>
        <item m="1" x="926"/>
        <item m="1" x="941"/>
        <item m="1" x="594"/>
        <item m="1" x="763"/>
        <item m="1" x="877"/>
        <item m="1" x="890"/>
        <item m="1" x="876"/>
        <item m="1" x="538"/>
        <item m="1" x="794"/>
        <item m="1" x="60"/>
        <item m="1" x="700"/>
        <item m="1" x="704"/>
        <item m="1" x="625"/>
        <item m="1" x="472"/>
        <item m="1" x="562"/>
        <item m="1" x="556"/>
        <item m="1" x="996"/>
        <item m="1" x="866"/>
        <item m="1" x="529"/>
        <item m="1" x="602"/>
        <item m="1" x="647"/>
        <item m="1" x="531"/>
        <item m="1" x="822"/>
        <item m="1" x="440"/>
        <item m="1" x="441"/>
        <item m="1" x="751"/>
        <item m="1" x="165"/>
        <item m="1" x="718"/>
        <item m="1" x="721"/>
        <item m="1" x="923"/>
        <item m="1" x="999"/>
        <item m="1" x="780"/>
        <item m="1" x="474"/>
        <item m="1" x="852"/>
        <item m="1" x="575"/>
        <item m="1" x="509"/>
        <item m="1" x="749"/>
        <item m="1" x="857"/>
        <item m="1" x="988"/>
        <item m="1" x="654"/>
        <item m="1" x="745"/>
        <item m="1" x="766"/>
        <item m="1" x="630"/>
        <item m="1" x="807"/>
        <item m="1" x="666"/>
        <item m="1" x="811"/>
        <item m="1" x="835"/>
        <item m="1" x="523"/>
        <item m="1" x="609"/>
        <item m="1" x="1004"/>
        <item m="1" x="862"/>
        <item m="1" x="513"/>
        <item m="1" x="686"/>
        <item m="1" x="805"/>
        <item m="1" x="516"/>
        <item m="1" x="747"/>
        <item m="1" x="488"/>
        <item m="1" x="619"/>
        <item m="1" x="963"/>
        <item m="1" x="809"/>
        <item m="1" x="734"/>
        <item m="1" x="530"/>
        <item m="1" x="664"/>
        <item m="1" x="719"/>
        <item m="1" x="607"/>
        <item m="1" x="860"/>
        <item m="1" x="539"/>
        <item m="1" x="918"/>
        <item m="1" x="672"/>
        <item m="1" x="616"/>
        <item m="1" x="821"/>
        <item m="1" x="1042"/>
        <item m="1" x="880"/>
        <item m="1" x="887"/>
        <item m="1" x="760"/>
        <item m="1" x="929"/>
        <item m="1" x="905"/>
        <item m="1" x="655"/>
        <item m="1" x="765"/>
        <item m="1" x="49"/>
        <item m="1" x="669"/>
        <item m="1" x="804"/>
        <item m="1" x="1003"/>
        <item m="1" x="889"/>
        <item m="1" x="559"/>
        <item m="1" x="965"/>
        <item m="1" x="443"/>
        <item m="1" x="709"/>
        <item m="1" x="806"/>
        <item m="1" x="685"/>
        <item m="1" x="708"/>
        <item m="1" x="951"/>
        <item m="1" x="570"/>
        <item m="1" x="1027"/>
        <item m="1" x="590"/>
        <item m="1" x="584"/>
        <item m="1" x="936"/>
        <item m="1" x="544"/>
        <item m="1" x="638"/>
        <item m="1" x="994"/>
        <item m="1" x="974"/>
        <item m="1" x="580"/>
        <item m="1" x="856"/>
        <item m="1" x="552"/>
        <item m="1" x="583"/>
        <item m="1" x="733"/>
        <item m="1" x="511"/>
        <item m="1" x="818"/>
        <item m="1" x="225"/>
        <item m="1" x="436"/>
        <item m="1" x="972"/>
        <item m="1" x="1031"/>
        <item m="1" x="667"/>
        <item m="1" x="489"/>
        <item m="1" x="490"/>
        <item m="1" x="491"/>
        <item m="1" x="492"/>
        <item m="1" x="493"/>
        <item m="1" x="494"/>
        <item m="1" x="495"/>
        <item m="1" x="496"/>
        <item m="1" x="497"/>
        <item m="1" x="499"/>
        <item m="1" x="501"/>
        <item m="1" x="502"/>
        <item m="1" x="503"/>
        <item m="1" x="504"/>
        <item m="1" x="505"/>
        <item m="1" x="506"/>
        <item m="1" x="921"/>
        <item m="1" x="750"/>
        <item m="1" x="579"/>
        <item m="1" x="671"/>
        <item m="1" x="693"/>
        <item m="1" x="550"/>
        <item m="1" x="960"/>
        <item m="1" x="853"/>
        <item m="1" x="925"/>
        <item m="1" x="945"/>
        <item m="1" x="899"/>
        <item m="1" x="678"/>
        <item m="1" x="722"/>
        <item m="1" x="586"/>
        <item m="1" x="739"/>
        <item m="1" x="456"/>
        <item m="1" x="1044"/>
        <item m="1" x="752"/>
        <item m="1" x="796"/>
        <item m="1" x="30"/>
        <item m="1" x="801"/>
        <item m="1" x="858"/>
        <item m="1" x="507"/>
        <item m="1" x="432"/>
        <item m="1" x="841"/>
        <item m="1" x="277"/>
        <item m="1" x="617"/>
        <item m="1" x="135"/>
        <item m="1" x="795"/>
        <item m="1" x="614"/>
        <item m="1" x="344"/>
        <item m="1" x="466"/>
        <item m="1" x="467"/>
        <item m="1" x="468"/>
        <item m="1" x="58"/>
        <item m="1" x="224"/>
        <item m="1" x="469"/>
        <item m="1" x="79"/>
        <item m="1" x="259"/>
        <item m="1" x="470"/>
        <item m="1" x="231"/>
        <item m="1" x="471"/>
        <item m="1" x="473"/>
        <item m="1" x="475"/>
        <item m="1" x="476"/>
        <item m="1" x="477"/>
        <item m="1" x="242"/>
        <item m="1" x="478"/>
        <item m="1" x="479"/>
        <item m="1" x="480"/>
        <item m="1" x="481"/>
        <item m="1" x="482"/>
        <item m="1" x="483"/>
        <item m="1" x="484"/>
        <item m="1" x="485"/>
        <item m="1" x="486"/>
        <item m="1" x="487"/>
        <item m="1" x="450"/>
        <item m="1" x="390"/>
        <item m="1" x="451"/>
        <item m="1" x="452"/>
        <item m="1" x="454"/>
        <item m="1" x="457"/>
        <item m="1" x="459"/>
        <item m="1" x="460"/>
        <item m="1" x="461"/>
        <item m="1" x="462"/>
        <item m="1" x="463"/>
        <item m="1" x="464"/>
        <item m="1" x="448"/>
        <item m="1" x="418"/>
        <item m="1" x="419"/>
        <item m="1" x="446"/>
        <item m="1" x="420"/>
        <item m="1" x="421"/>
        <item m="1" x="447"/>
        <item m="1" x="422"/>
        <item m="1" x="424"/>
        <item m="1" x="431"/>
        <item m="1" x="433"/>
        <item m="1" x="57"/>
        <item m="1" x="434"/>
        <item m="1" x="435"/>
        <item m="1" x="437"/>
        <item m="1" x="438"/>
        <item m="1" x="439"/>
        <item m="1" x="442"/>
        <item m="1" x="156"/>
        <item m="1" x="444"/>
        <item m="1" x="445"/>
        <item m="1" x="409"/>
        <item m="1" x="410"/>
        <item m="1" x="411"/>
        <item m="1" x="412"/>
        <item m="1" x="414"/>
        <item m="1" x="415"/>
        <item m="1" x="416"/>
        <item m="1" x="417"/>
        <item m="1" x="423"/>
        <item m="1" x="427"/>
        <item m="1" x="428"/>
        <item m="1" x="429"/>
        <item m="1" x="430"/>
        <item m="1" x="35"/>
        <item m="1" x="36"/>
        <item m="1" x="407"/>
        <item m="1" x="383"/>
        <item m="1" x="384"/>
        <item m="1" x="385"/>
        <item m="1" x="386"/>
        <item m="1" x="387"/>
        <item m="1" x="389"/>
        <item m="1" x="24"/>
        <item m="1" x="391"/>
        <item m="1" x="393"/>
        <item m="1" x="394"/>
        <item m="1" x="395"/>
        <item m="1" x="396"/>
        <item m="1" x="397"/>
        <item m="1" x="398"/>
        <item m="1" x="399"/>
        <item m="1" x="400"/>
        <item m="1" x="401"/>
        <item m="1" x="402"/>
        <item m="1" x="403"/>
        <item m="1" x="406"/>
        <item m="1" x="408"/>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8"/>
        <item m="1" x="166"/>
        <item m="1" x="346"/>
        <item m="1" x="347"/>
        <item m="1" x="167"/>
        <item m="1" x="168"/>
        <item m="1" x="169"/>
        <item m="1" x="170"/>
        <item m="1" x="171"/>
        <item m="1" x="172"/>
        <item m="1" x="173"/>
        <item m="1" x="174"/>
        <item m="1" x="176"/>
        <item m="1" x="177"/>
        <item m="1" x="348"/>
        <item m="1" x="179"/>
        <item m="1" x="180"/>
        <item m="1" x="181"/>
        <item m="1" x="182"/>
        <item m="1" x="183"/>
        <item m="1" x="184"/>
        <item m="1" x="185"/>
        <item m="1" x="349"/>
        <item m="1" x="350"/>
        <item m="1" x="186"/>
        <item m="1" x="187"/>
        <item m="1" x="351"/>
        <item m="1" x="188"/>
        <item m="1" x="337"/>
        <item m="1" x="338"/>
        <item m="1" x="339"/>
        <item m="1" x="340"/>
        <item m="1" x="341"/>
        <item m="1" x="342"/>
        <item m="1" x="343"/>
        <item m="1" x="189"/>
        <item m="1" x="190"/>
        <item m="1" x="191"/>
        <item m="1" x="221"/>
        <item m="1" x="222"/>
        <item m="1" x="223"/>
        <item m="1" x="18"/>
        <item m="1" x="192"/>
        <item m="1" x="193"/>
        <item m="1" x="194"/>
        <item m="1" x="195"/>
        <item m="1" x="196"/>
        <item m="1" x="197"/>
        <item m="1" x="198"/>
        <item m="1" x="226"/>
        <item m="1" x="199"/>
        <item m="1" x="227"/>
        <item m="1" x="228"/>
        <item m="1" x="229"/>
        <item m="1" x="230"/>
        <item m="1" x="200"/>
        <item m="1" x="201"/>
        <item m="1" x="202"/>
        <item m="1" x="232"/>
        <item m="1" x="203"/>
        <item m="1" x="233"/>
        <item m="1" x="345"/>
        <item m="1" x="235"/>
        <item m="1" x="204"/>
        <item m="1" x="236"/>
        <item m="1" x="237"/>
        <item m="1" x="238"/>
        <item m="1" x="239"/>
        <item m="1" x="240"/>
        <item m="1" x="207"/>
        <item m="1" x="241"/>
        <item m="1" x="208"/>
        <item m="1" x="209"/>
        <item m="1" x="210"/>
        <item m="1" x="211"/>
        <item m="1" x="212"/>
        <item m="1" x="213"/>
        <item m="1" x="214"/>
        <item m="1" x="243"/>
        <item m="1" x="215"/>
        <item m="1" x="216"/>
        <item m="1" x="217"/>
        <item m="1" x="218"/>
        <item m="1" x="219"/>
        <item m="1" x="244"/>
        <item m="1" x="245"/>
        <item m="1" x="220"/>
        <item m="1" x="246"/>
        <item m="1" x="247"/>
        <item m="1" x="248"/>
        <item m="1" x="24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44"/>
        <item m="1" x="297"/>
        <item m="1" x="298"/>
        <item m="1" x="299"/>
        <item m="1" x="300"/>
        <item m="1" x="301"/>
        <item m="1" x="302"/>
        <item m="1" x="303"/>
        <item m="1" x="304"/>
        <item m="1" x="305"/>
        <item m="1" x="306"/>
        <item m="1" x="307"/>
        <item m="1" x="308"/>
        <item m="1" x="309"/>
        <item m="1" x="250"/>
        <item m="1" x="251"/>
        <item m="1" x="252"/>
        <item m="1" x="253"/>
        <item m="1" x="254"/>
        <item m="1" x="255"/>
        <item m="1" x="256"/>
        <item m="1" x="257"/>
        <item m="1" x="258"/>
        <item m="1" x="260"/>
        <item m="1" x="261"/>
        <item m="1" x="262"/>
        <item m="1" x="263"/>
        <item m="1" x="264"/>
        <item m="1" x="265"/>
        <item m="1" x="266"/>
        <item m="1" x="267"/>
        <item m="1" x="268"/>
        <item m="1" x="269"/>
        <item m="1" x="270"/>
        <item m="1" x="271"/>
        <item m="1" x="272"/>
        <item m="1" x="273"/>
        <item m="1" x="274"/>
        <item m="1" x="275"/>
        <item m="1" x="276"/>
        <item m="1" x="278"/>
        <item m="1" x="279"/>
        <item m="1" x="280"/>
        <item m="1" x="281"/>
        <item m="1" x="282"/>
        <item m="1" x="283"/>
        <item m="1" x="284"/>
        <item m="1" x="285"/>
        <item m="1" x="286"/>
        <item m="1" x="287"/>
        <item m="1" x="288"/>
        <item m="1" x="289"/>
        <item m="1" x="290"/>
        <item m="1" x="291"/>
        <item m="1" x="292"/>
        <item m="1" x="293"/>
        <item m="1" x="294"/>
        <item m="1" x="295"/>
        <item m="1" x="296"/>
        <item m="1" x="234"/>
        <item m="1" x="205"/>
        <item m="1" x="55"/>
        <item m="1" x="56"/>
        <item m="1" x="175"/>
        <item m="1" x="141"/>
        <item m="1" x="142"/>
        <item m="1" x="143"/>
        <item m="1" x="144"/>
        <item m="1" x="145"/>
        <item m="1" x="20"/>
        <item m="1" x="146"/>
        <item m="1" x="147"/>
        <item m="1" x="148"/>
        <item m="1" x="149"/>
        <item m="1" x="150"/>
        <item m="1" x="151"/>
        <item m="1" x="152"/>
        <item m="1" x="153"/>
        <item m="1" x="154"/>
        <item m="1" x="155"/>
        <item m="1" x="157"/>
        <item m="1" x="158"/>
        <item m="1" x="159"/>
        <item m="1" x="160"/>
        <item m="1" x="161"/>
        <item m="1" x="162"/>
        <item m="1" x="163"/>
        <item m="1" x="164"/>
        <item m="1" x="23"/>
        <item m="1" x="26"/>
        <item m="1" x="75"/>
        <item m="1" x="27"/>
        <item m="1" x="129"/>
        <item m="1" x="130"/>
        <item m="1" x="3"/>
        <item m="1" x="131"/>
        <item m="1" x="127"/>
        <item m="1" x="132"/>
        <item m="1" x="28"/>
        <item m="1" x="29"/>
        <item m="1" x="133"/>
        <item m="1" x="134"/>
        <item m="1" x="31"/>
        <item m="1" x="50"/>
        <item m="1" x="136"/>
        <item m="1" x="137"/>
        <item m="1" x="138"/>
        <item m="1" x="139"/>
        <item m="1" x="128"/>
        <item m="1" x="140"/>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69"/>
        <item m="1" x="70"/>
        <item m="1" x="71"/>
        <item m="1" x="72"/>
        <item m="1" x="73"/>
        <item m="1" x="37"/>
        <item m="1" x="74"/>
        <item m="1" x="77"/>
        <item m="1" x="78"/>
        <item m="1" x="80"/>
        <item m="1" x="81"/>
        <item m="1" x="83"/>
        <item m="1" x="85"/>
        <item m="1" x="86"/>
        <item m="1" x="88"/>
        <item m="1" x="52"/>
        <item m="1" x="59"/>
        <item m="1" x="61"/>
        <item m="1" x="62"/>
        <item m="1" x="63"/>
        <item m="1" x="64"/>
        <item m="1" x="65"/>
        <item m="1" x="66"/>
        <item m="1" x="67"/>
        <item m="1" x="68"/>
        <item m="1" x="2"/>
        <item m="1" x="5"/>
        <item m="1" x="6"/>
        <item m="1" x="7"/>
        <item m="1" x="8"/>
        <item m="1" x="9"/>
        <item m="1" x="11"/>
        <item m="1" x="53"/>
        <item m="1" x="12"/>
        <item m="1" x="13"/>
        <item m="1" x="54"/>
        <item m="1" x="16"/>
        <item m="1" x="38"/>
        <item m="1" x="39"/>
        <item m="1" x="40"/>
        <item m="1" x="45"/>
        <item m="1" x="46"/>
        <item m="1" x="47"/>
        <item m="1" x="48"/>
        <item m="1" x="51"/>
        <item m="1" x="17"/>
        <item m="1" x="19"/>
        <item m="1" x="43"/>
        <item m="1" x="22"/>
        <item m="1" x="1"/>
        <item m="1" x="4"/>
        <item m="1" x="10"/>
        <item m="1" x="41"/>
        <item m="1" x="42"/>
        <item m="1" x="32"/>
        <item m="1" x="33"/>
        <item m="1" x="34"/>
        <item m="1" x="14"/>
        <item m="1" x="15"/>
        <item t="default"/>
      </items>
    </pivotField>
    <pivotField showAll="0"/>
    <pivotField showAll="0"/>
    <pivotField showAll="0"/>
    <pivotField showAll="0"/>
    <pivotField showAll="0"/>
    <pivotField showAll="0"/>
    <pivotField axis="axisRow" showAll="0">
      <items count="242">
        <item m="1" x="200"/>
        <item m="1" x="207"/>
        <item m="1" x="11"/>
        <item m="1" x="187"/>
        <item m="1" x="164"/>
        <item m="1" x="143"/>
        <item m="1" x="80"/>
        <item m="1" x="134"/>
        <item m="1" x="206"/>
        <item m="1" x="182"/>
        <item m="1" x="144"/>
        <item m="1" x="13"/>
        <item m="1" x="196"/>
        <item m="1" x="92"/>
        <item m="1" x="208"/>
        <item m="1" x="31"/>
        <item m="1" x="48"/>
        <item m="1" x="231"/>
        <item m="1" x="240"/>
        <item m="1" x="238"/>
        <item m="1" x="234"/>
        <item m="1" x="150"/>
        <item m="1" x="78"/>
        <item m="1" x="202"/>
        <item m="1" x="62"/>
        <item m="1" x="139"/>
        <item m="1" x="117"/>
        <item m="1" x="135"/>
        <item m="1" x="16"/>
        <item m="1" x="219"/>
        <item m="1" x="68"/>
        <item m="1" x="17"/>
        <item sd="0" m="1" x="173"/>
        <item m="1" x="53"/>
        <item m="1" x="15"/>
        <item m="1" x="33"/>
        <item m="1" x="56"/>
        <item m="1" x="122"/>
        <item m="1" x="29"/>
        <item m="1" x="158"/>
        <item x="0"/>
        <item m="1" x="205"/>
        <item m="1" x="108"/>
        <item m="1" x="195"/>
        <item m="1" x="194"/>
        <item m="1" x="154"/>
        <item m="1" x="138"/>
        <item m="1" x="237"/>
        <item m="1" x="201"/>
        <item m="1" x="226"/>
        <item m="1" x="23"/>
        <item m="1" x="222"/>
        <item m="1" x="111"/>
        <item m="1" x="203"/>
        <item m="1" x="180"/>
        <item m="1" x="186"/>
        <item m="1" x="79"/>
        <item m="1" x="10"/>
        <item m="1" x="95"/>
        <item m="1" x="123"/>
        <item m="1" x="174"/>
        <item m="1" x="162"/>
        <item m="1" x="228"/>
        <item m="1" x="130"/>
        <item m="1" x="39"/>
        <item m="1" x="70"/>
        <item m="1" x="215"/>
        <item m="1" x="190"/>
        <item m="1" x="114"/>
        <item m="1" x="163"/>
        <item m="1" x="233"/>
        <item m="1" x="141"/>
        <item m="1" x="204"/>
        <item m="1" x="118"/>
        <item m="1" x="28"/>
        <item m="1" x="14"/>
        <item m="1" x="227"/>
        <item m="1" x="61"/>
        <item m="1" x="224"/>
        <item m="1" x="145"/>
        <item m="1" x="136"/>
        <item m="1" x="193"/>
        <item m="1" x="216"/>
        <item m="1" x="212"/>
        <item m="1" x="168"/>
        <item m="1" x="177"/>
        <item m="1" x="179"/>
        <item m="1" x="210"/>
        <item m="1" x="198"/>
        <item m="1" x="230"/>
        <item m="1" x="188"/>
        <item m="1" x="185"/>
        <item m="1" x="229"/>
        <item m="1" x="192"/>
        <item m="1" x="155"/>
        <item m="1" x="73"/>
        <item m="1" x="171"/>
        <item m="1" x="213"/>
        <item m="1" x="137"/>
        <item m="1" x="184"/>
        <item m="1" x="121"/>
        <item m="1" x="129"/>
        <item m="1" x="221"/>
        <item m="1" x="151"/>
        <item m="1" x="183"/>
        <item m="1" x="106"/>
        <item m="1" x="36"/>
        <item m="1" x="176"/>
        <item m="1" x="82"/>
        <item m="1" x="239"/>
        <item m="1" x="161"/>
        <item m="1" x="172"/>
        <item m="1" x="175"/>
        <item m="1" x="169"/>
        <item m="1" x="147"/>
        <item m="1" x="140"/>
        <item m="1" x="166"/>
        <item m="1" x="19"/>
        <item m="1" x="43"/>
        <item m="1" x="223"/>
        <item m="1" x="217"/>
        <item m="1" x="214"/>
        <item m="1" x="83"/>
        <item m="1" x="81"/>
        <item m="1" x="165"/>
        <item m="1" x="98"/>
        <item m="1" x="178"/>
        <item m="1" x="88"/>
        <item m="1" x="142"/>
        <item m="1" x="115"/>
        <item m="1" x="199"/>
        <item m="1" x="119"/>
        <item m="1" x="236"/>
        <item m="1" x="232"/>
        <item m="1" x="52"/>
        <item m="1" x="112"/>
        <item m="1" x="218"/>
        <item m="1" x="220"/>
        <item m="1" x="146"/>
        <item m="1" x="50"/>
        <item m="1" x="167"/>
        <item m="1" x="235"/>
        <item m="1" x="209"/>
        <item m="1" x="197"/>
        <item m="1" x="160"/>
        <item m="1" x="35"/>
        <item m="1" x="181"/>
        <item m="1" x="157"/>
        <item m="1" x="156"/>
        <item m="1" x="37"/>
        <item m="1" x="170"/>
        <item m="1" x="211"/>
        <item m="1" x="159"/>
        <item m="1" x="41"/>
        <item m="1" x="12"/>
        <item m="1" x="149"/>
        <item m="1" x="132"/>
        <item m="1" x="148"/>
        <item m="1" x="189"/>
        <item m="1" x="225"/>
        <item m="1" x="152"/>
        <item m="1" x="191"/>
        <item m="1" x="153"/>
        <item m="1" x="125"/>
        <item m="1" x="91"/>
        <item m="1" x="126"/>
        <item m="1" x="127"/>
        <item m="1" x="128"/>
        <item m="1" x="131"/>
        <item m="1" x="133"/>
        <item m="1" x="120"/>
        <item m="1" x="124"/>
        <item m="1" x="77"/>
        <item m="1" x="46"/>
        <item m="1" x="34"/>
        <item m="1" x="116"/>
        <item m="1" x="42"/>
        <item m="1" x="51"/>
        <item m="1" x="110"/>
        <item m="1" x="104"/>
        <item m="1" x="113"/>
        <item m="1" x="30"/>
        <item m="1" x="99"/>
        <item m="1" x="96"/>
        <item m="1" x="94"/>
        <item m="1" x="107"/>
        <item m="1" x="101"/>
        <item m="1" x="105"/>
        <item m="1" x="109"/>
        <item m="1" x="102"/>
        <item m="1" x="71"/>
        <item m="1" x="84"/>
        <item m="1" x="85"/>
        <item m="1" x="86"/>
        <item m="1" x="87"/>
        <item m="1" x="89"/>
        <item m="1" x="90"/>
        <item m="1" x="93"/>
        <item m="1" x="97"/>
        <item m="1" x="103"/>
        <item m="1" x="57"/>
        <item m="1" x="100"/>
        <item m="1" x="64"/>
        <item m="1" x="65"/>
        <item m="1" x="25"/>
        <item m="1" x="66"/>
        <item m="1" x="67"/>
        <item m="1" x="69"/>
        <item m="1" x="72"/>
        <item m="1" x="74"/>
        <item m="1" x="75"/>
        <item m="1" x="76"/>
        <item m="1" x="18"/>
        <item m="1" x="2"/>
        <item m="1" x="59"/>
        <item m="1" x="60"/>
        <item m="1" x="63"/>
        <item m="1" x="58"/>
        <item m="1" x="54"/>
        <item m="1" x="55"/>
        <item m="1" x="40"/>
        <item m="1" x="20"/>
        <item m="1" x="44"/>
        <item m="1" x="45"/>
        <item m="1" x="47"/>
        <item m="1" x="49"/>
        <item m="1" x="32"/>
        <item m="1" x="38"/>
        <item m="1" x="21"/>
        <item m="1" x="22"/>
        <item m="1" x="27"/>
        <item m="1" x="26"/>
        <item m="1" x="1"/>
        <item m="1" x="3"/>
        <item m="1" x="4"/>
        <item m="1" x="5"/>
        <item m="1" x="6"/>
        <item m="1" x="7"/>
        <item m="1" x="8"/>
        <item m="1" x="24"/>
        <item m="1" x="9"/>
        <item t="default"/>
      </items>
    </pivotField>
    <pivotField showAll="0"/>
    <pivotField showAll="0"/>
    <pivotField axis="axisRow" showAll="0">
      <items count="464">
        <item m="1" x="292"/>
        <item m="1" x="107"/>
        <item m="1" x="287"/>
        <item m="1" x="26"/>
        <item m="1" x="422"/>
        <item m="1" x="227"/>
        <item m="1" x="199"/>
        <item m="1" x="304"/>
        <item m="1" x="283"/>
        <item m="1" x="319"/>
        <item m="1" x="439"/>
        <item m="1" x="374"/>
        <item m="1" x="297"/>
        <item m="1" x="326"/>
        <item m="1" x="432"/>
        <item m="1" x="457"/>
        <item m="1" x="392"/>
        <item m="1" x="391"/>
        <item m="1" x="128"/>
        <item m="1" x="285"/>
        <item m="1" x="338"/>
        <item m="1" x="262"/>
        <item m="1" x="362"/>
        <item m="1" x="284"/>
        <item m="1" x="310"/>
        <item m="1" x="393"/>
        <item m="1" x="289"/>
        <item m="1" x="228"/>
        <item m="1" x="387"/>
        <item m="1" x="257"/>
        <item m="1" x="203"/>
        <item m="1" x="89"/>
        <item m="1" x="269"/>
        <item m="1" x="279"/>
        <item m="1" x="197"/>
        <item m="1" x="421"/>
        <item m="1" x="419"/>
        <item m="1" x="442"/>
        <item m="1" x="308"/>
        <item m="1" x="98"/>
        <item m="1" x="379"/>
        <item m="1" x="317"/>
        <item m="1" x="311"/>
        <item m="1" x="350"/>
        <item m="1" x="313"/>
        <item m="1" x="383"/>
        <item m="1" x="318"/>
        <item m="1" x="322"/>
        <item m="1" x="314"/>
        <item m="1" x="404"/>
        <item m="1" x="247"/>
        <item m="1" x="390"/>
        <item m="1" x="256"/>
        <item m="1" x="254"/>
        <item m="1" x="351"/>
        <item m="1" x="293"/>
        <item m="1" x="36"/>
        <item m="1" x="296"/>
        <item m="1" x="64"/>
        <item m="1" x="112"/>
        <item m="1" x="72"/>
        <item x="0"/>
        <item m="1" x="397"/>
        <item m="1" x="346"/>
        <item m="1" x="272"/>
        <item m="1" x="450"/>
        <item m="1" x="418"/>
        <item m="1" x="237"/>
        <item m="1" x="417"/>
        <item m="1" x="459"/>
        <item m="1" x="276"/>
        <item m="1" x="259"/>
        <item m="1" x="63"/>
        <item m="1" x="353"/>
        <item m="1" x="414"/>
        <item m="1" x="196"/>
        <item m="1" x="364"/>
        <item m="1" x="252"/>
        <item m="1" x="371"/>
        <item m="1" x="335"/>
        <item m="1" x="19"/>
        <item m="1" x="447"/>
        <item m="1" x="20"/>
        <item m="1" x="359"/>
        <item m="1" x="219"/>
        <item m="1" x="14"/>
        <item m="1" x="334"/>
        <item m="1" x="288"/>
        <item m="1" x="251"/>
        <item m="1" x="354"/>
        <item m="1" x="321"/>
        <item m="1" x="400"/>
        <item m="1" x="180"/>
        <item m="1" x="24"/>
        <item m="1" x="434"/>
        <item m="1" x="433"/>
        <item m="1" x="298"/>
        <item m="1" x="342"/>
        <item m="1" x="48"/>
        <item m="1" x="395"/>
        <item m="1" x="76"/>
        <item m="1" x="328"/>
        <item m="1" x="332"/>
        <item m="1" x="458"/>
        <item m="1" x="21"/>
        <item m="1" x="201"/>
        <item m="1" x="412"/>
        <item m="1" x="329"/>
        <item m="1" x="278"/>
        <item m="1" x="344"/>
        <item m="1" x="306"/>
        <item m="1" x="429"/>
        <item m="1" x="388"/>
        <item m="1" x="380"/>
        <item m="1" x="303"/>
        <item m="1" x="402"/>
        <item m="1" x="270"/>
        <item m="1" x="315"/>
        <item m="1" x="405"/>
        <item m="1" x="62"/>
        <item m="1" x="376"/>
        <item m="1" x="316"/>
        <item m="1" x="451"/>
        <item m="1" x="368"/>
        <item m="1" x="413"/>
        <item m="1" x="58"/>
        <item m="1" x="113"/>
        <item m="1" x="221"/>
        <item m="1" x="312"/>
        <item m="1" x="255"/>
        <item m="1" x="411"/>
        <item m="1" x="330"/>
        <item m="1" x="423"/>
        <item m="1" x="382"/>
        <item m="1" x="309"/>
        <item m="1" x="66"/>
        <item m="1" x="435"/>
        <item m="1" x="378"/>
        <item m="1" x="449"/>
        <item m="1" x="420"/>
        <item m="1" x="271"/>
        <item m="1" x="336"/>
        <item m="1" x="339"/>
        <item m="1" x="401"/>
        <item m="1" x="462"/>
        <item m="1" x="461"/>
        <item m="1" x="444"/>
        <item m="1" x="333"/>
        <item m="1" x="403"/>
        <item m="1" x="454"/>
        <item m="1" x="430"/>
        <item m="1" x="399"/>
        <item m="1" x="446"/>
        <item m="1" x="360"/>
        <item m="1" x="337"/>
        <item m="1" x="281"/>
        <item m="1" x="415"/>
        <item m="1" x="217"/>
        <item m="1" x="448"/>
        <item m="1" x="192"/>
        <item m="1" x="307"/>
        <item m="1" x="266"/>
        <item m="1" x="453"/>
        <item m="1" x="264"/>
        <item m="1" x="176"/>
        <item m="1" x="43"/>
        <item m="1" x="290"/>
        <item m="1" x="246"/>
        <item m="1" x="358"/>
        <item m="1" x="248"/>
        <item m="1" x="268"/>
        <item m="1" x="426"/>
        <item m="1" x="409"/>
        <item m="1" x="28"/>
        <item m="1" x="111"/>
        <item m="1" x="428"/>
        <item m="1" x="365"/>
        <item m="1" x="427"/>
        <item m="1" x="407"/>
        <item m="1" x="301"/>
        <item m="1" x="327"/>
        <item m="1" x="96"/>
        <item m="1" x="348"/>
        <item m="1" x="377"/>
        <item m="1" x="242"/>
        <item m="1" x="356"/>
        <item m="1" x="261"/>
        <item m="1" x="452"/>
        <item m="1" x="320"/>
        <item m="1" x="406"/>
        <item m="1" x="367"/>
        <item m="1" x="372"/>
        <item m="1" x="280"/>
        <item m="1" x="396"/>
        <item m="1" x="347"/>
        <item m="1" x="245"/>
        <item m="1" x="295"/>
        <item m="1" x="456"/>
        <item m="1" x="355"/>
        <item m="1" x="274"/>
        <item m="1" x="357"/>
        <item m="1" x="341"/>
        <item m="1" x="119"/>
        <item m="1" x="115"/>
        <item m="1" x="155"/>
        <item m="1" x="291"/>
        <item m="1" x="408"/>
        <item m="1" x="138"/>
        <item m="1" x="441"/>
        <item m="1" x="120"/>
        <item m="1" x="265"/>
        <item m="1" x="363"/>
        <item m="1" x="258"/>
        <item m="1" x="455"/>
        <item m="1" x="323"/>
        <item m="1" x="437"/>
        <item m="1" x="273"/>
        <item m="1" x="299"/>
        <item m="1" x="104"/>
        <item m="1" x="375"/>
        <item m="1" x="389"/>
        <item m="1" x="277"/>
        <item m="1" x="369"/>
        <item m="1" x="305"/>
        <item m="1" x="213"/>
        <item m="1" x="205"/>
        <item m="1" x="302"/>
        <item m="1" x="263"/>
        <item m="1" x="352"/>
        <item m="1" x="70"/>
        <item m="1" x="286"/>
        <item m="1" x="229"/>
        <item m="1" x="324"/>
        <item m="1" x="370"/>
        <item m="1" x="300"/>
        <item m="1" x="436"/>
        <item m="1" x="267"/>
        <item m="1" x="243"/>
        <item m="1" x="244"/>
        <item m="1" x="394"/>
        <item m="1" x="345"/>
        <item m="1" x="282"/>
        <item m="1" x="253"/>
        <item m="1" x="416"/>
        <item m="1" x="366"/>
        <item m="1" x="440"/>
        <item m="1" x="331"/>
        <item m="1" x="95"/>
        <item m="1" x="294"/>
        <item m="1" x="460"/>
        <item m="1" x="373"/>
        <item m="1" x="349"/>
        <item m="1" x="424"/>
        <item m="1" x="275"/>
        <item m="1" x="425"/>
        <item m="1" x="249"/>
        <item m="1" x="445"/>
        <item m="1" x="214"/>
        <item m="1" x="325"/>
        <item m="1" x="343"/>
        <item m="1" x="340"/>
        <item m="1" x="384"/>
        <item m="1" x="385"/>
        <item m="1" x="260"/>
        <item m="1" x="209"/>
        <item m="1" x="438"/>
        <item m="1" x="241"/>
        <item m="1" x="386"/>
        <item m="1" x="410"/>
        <item m="1" x="398"/>
        <item m="1" x="222"/>
        <item m="1" x="361"/>
        <item m="1" x="250"/>
        <item m="1" x="381"/>
        <item m="1" x="443"/>
        <item m="1" x="431"/>
        <item m="1" x="147"/>
        <item m="1" x="90"/>
        <item m="1" x="240"/>
        <item m="1" x="223"/>
        <item m="1" x="144"/>
        <item m="1" x="224"/>
        <item m="1" x="42"/>
        <item m="1" x="225"/>
        <item m="1" x="226"/>
        <item m="1" x="54"/>
        <item m="1" x="185"/>
        <item m="1" x="137"/>
        <item m="1" x="230"/>
        <item m="1" x="231"/>
        <item m="1" x="232"/>
        <item m="1" x="233"/>
        <item m="1" x="234"/>
        <item m="1" x="235"/>
        <item m="1" x="236"/>
        <item m="1" x="238"/>
        <item m="1" x="239"/>
        <item m="1" x="88"/>
        <item m="1" x="35"/>
        <item m="1" x="218"/>
        <item m="1" x="52"/>
        <item m="1" x="127"/>
        <item m="1" x="220"/>
        <item m="1" x="216"/>
        <item m="1" x="204"/>
        <item m="1" x="59"/>
        <item m="1" x="39"/>
        <item m="1" x="41"/>
        <item m="1" x="207"/>
        <item m="1" x="208"/>
        <item m="1" x="210"/>
        <item m="1" x="211"/>
        <item m="1" x="212"/>
        <item m="1" x="215"/>
        <item m="1" x="68"/>
        <item m="1" x="200"/>
        <item m="1" x="121"/>
        <item m="1" x="202"/>
        <item m="1" x="181"/>
        <item m="1" x="206"/>
        <item m="1" x="198"/>
        <item m="1" x="182"/>
        <item m="1" x="187"/>
        <item m="1" x="188"/>
        <item m="1" x="189"/>
        <item m="1" x="190"/>
        <item m="1" x="191"/>
        <item m="1" x="193"/>
        <item m="1" x="194"/>
        <item m="1" x="195"/>
        <item m="1" x="148"/>
        <item m="1" x="184"/>
        <item m="1" x="150"/>
        <item m="1" x="151"/>
        <item m="1" x="169"/>
        <item m="1" x="157"/>
        <item m="1" x="154"/>
        <item m="1" x="186"/>
        <item m="1" x="179"/>
        <item m="1" x="161"/>
        <item m="1" x="172"/>
        <item m="1" x="160"/>
        <item m="1" x="83"/>
        <item m="1" x="163"/>
        <item m="1" x="164"/>
        <item m="1" x="33"/>
        <item m="1" x="183"/>
        <item m="1" x="178"/>
        <item m="1" x="85"/>
        <item m="1" x="146"/>
        <item m="1" x="158"/>
        <item m="1" x="117"/>
        <item m="1" x="114"/>
        <item m="1" x="116"/>
        <item m="1" x="118"/>
        <item m="1" x="177"/>
        <item m="1" x="175"/>
        <item m="1" x="130"/>
        <item m="1" x="131"/>
        <item m="1" x="132"/>
        <item m="1" x="67"/>
        <item m="1" x="133"/>
        <item m="1" x="134"/>
        <item m="1" x="135"/>
        <item m="1" x="136"/>
        <item m="1" x="124"/>
        <item m="1" x="126"/>
        <item m="1" x="139"/>
        <item m="1" x="140"/>
        <item m="1" x="141"/>
        <item m="1" x="91"/>
        <item m="1" x="142"/>
        <item m="1" x="143"/>
        <item m="1" x="129"/>
        <item m="1" x="145"/>
        <item m="1" x="167"/>
        <item m="1" x="168"/>
        <item m="1" x="87"/>
        <item m="1" x="153"/>
        <item m="1" x="170"/>
        <item m="1" x="171"/>
        <item m="1" x="159"/>
        <item m="1" x="173"/>
        <item m="1" x="174"/>
        <item m="1" x="165"/>
        <item m="1" x="166"/>
        <item m="1" x="149"/>
        <item m="1" x="152"/>
        <item m="1" x="156"/>
        <item m="1" x="162"/>
        <item m="1" x="122"/>
        <item m="1" x="123"/>
        <item m="1" x="125"/>
        <item m="1" x="92"/>
        <item m="1" x="93"/>
        <item m="1" x="94"/>
        <item m="1" x="86"/>
        <item m="1" x="16"/>
        <item m="1" x="97"/>
        <item m="1" x="99"/>
        <item m="1" x="100"/>
        <item m="1" x="101"/>
        <item m="1" x="102"/>
        <item m="1" x="103"/>
        <item m="1" x="105"/>
        <item m="1" x="106"/>
        <item m="1" x="108"/>
        <item m="1" x="109"/>
        <item m="1" x="110"/>
        <item m="1" x="79"/>
        <item m="1" x="15"/>
        <item m="1" x="22"/>
        <item m="1" x="80"/>
        <item m="1" x="84"/>
        <item m="1" x="81"/>
        <item m="1" x="23"/>
        <item m="1" x="37"/>
        <item m="1" x="82"/>
        <item m="1" x="65"/>
        <item m="1" x="69"/>
        <item m="1" x="71"/>
        <item m="1" x="73"/>
        <item m="1" x="74"/>
        <item m="1" x="75"/>
        <item m="1" x="77"/>
        <item m="1" x="78"/>
        <item m="1" x="50"/>
        <item m="1" x="51"/>
        <item m="1" x="27"/>
        <item m="1" x="53"/>
        <item m="1" x="32"/>
        <item m="1" x="55"/>
        <item m="1" x="56"/>
        <item m="1" x="57"/>
        <item m="1" x="60"/>
        <item m="1" x="61"/>
        <item m="1" x="44"/>
        <item m="1" x="45"/>
        <item m="1" x="46"/>
        <item m="1" x="47"/>
        <item m="1" x="49"/>
        <item m="1" x="2"/>
        <item m="1" x="3"/>
        <item m="1" x="4"/>
        <item m="1" x="5"/>
        <item m="1" x="6"/>
        <item m="1" x="8"/>
        <item m="1" x="40"/>
        <item m="1" x="9"/>
        <item m="1" x="10"/>
        <item m="1" x="11"/>
        <item m="1" x="12"/>
        <item m="1" x="29"/>
        <item m="1" x="30"/>
        <item m="1" x="34"/>
        <item m="1" x="38"/>
        <item m="1" x="13"/>
        <item m="1" x="17"/>
        <item m="1" x="18"/>
        <item m="1" x="1"/>
        <item m="1" x="7"/>
        <item m="1" x="31"/>
        <item m="1" x="25"/>
        <item t="default"/>
      </items>
    </pivotField>
    <pivotField showAll="0"/>
    <pivotField axis="axisRow" showAll="0">
      <items count="345">
        <item m="1" x="271"/>
        <item m="1" x="124"/>
        <item m="1" x="193"/>
        <item m="1" x="303"/>
        <item m="1" x="299"/>
        <item m="1" x="294"/>
        <item m="1" x="23"/>
        <item m="1" x="313"/>
        <item m="1" x="190"/>
        <item m="1" x="248"/>
        <item m="1" x="122"/>
        <item m="1" x="330"/>
        <item m="1" x="314"/>
        <item m="1" x="135"/>
        <item m="1" x="241"/>
        <item m="1" x="265"/>
        <item m="1" x="177"/>
        <item m="1" x="240"/>
        <item m="1" x="172"/>
        <item m="1" x="188"/>
        <item m="1" x="152"/>
        <item m="1" x="278"/>
        <item m="1" x="211"/>
        <item m="1" x="217"/>
        <item m="1" x="288"/>
        <item m="1" x="34"/>
        <item m="1" x="198"/>
        <item m="1" x="171"/>
        <item m="1" x="173"/>
        <item m="1" x="178"/>
        <item m="1" x="318"/>
        <item m="1" x="155"/>
        <item m="1" x="317"/>
        <item m="1" x="212"/>
        <item m="1" x="5"/>
        <item m="1" x="184"/>
        <item m="1" x="263"/>
        <item m="1" x="176"/>
        <item m="1" x="322"/>
        <item m="1" x="159"/>
        <item m="1" x="293"/>
        <item m="1" x="9"/>
        <item m="1" x="187"/>
        <item m="1" x="111"/>
        <item m="1" x="312"/>
        <item m="1" x="310"/>
        <item x="0"/>
        <item m="1" x="109"/>
        <item m="1" x="161"/>
        <item m="1" x="286"/>
        <item m="1" x="274"/>
        <item m="1" x="140"/>
        <item m="1" x="163"/>
        <item m="1" x="275"/>
        <item m="1" x="252"/>
        <item m="1" x="97"/>
        <item m="1" x="138"/>
        <item m="1" x="166"/>
        <item m="1" x="338"/>
        <item m="1" x="7"/>
        <item m="1" x="233"/>
        <item m="1" x="99"/>
        <item m="1" x="224"/>
        <item m="1" x="209"/>
        <item m="1" x="84"/>
        <item m="1" x="4"/>
        <item m="1" x="71"/>
        <item m="1" x="114"/>
        <item m="1" x="123"/>
        <item m="1" x="304"/>
        <item m="1" x="260"/>
        <item m="1" x="261"/>
        <item m="1" x="93"/>
        <item m="1" x="289"/>
        <item m="1" x="90"/>
        <item m="1" x="168"/>
        <item m="1" x="270"/>
        <item m="1" x="56"/>
        <item m="1" x="54"/>
        <item m="1" x="296"/>
        <item m="1" x="309"/>
        <item m="1" x="149"/>
        <item m="1" x="341"/>
        <item m="1" x="300"/>
        <item m="1" x="311"/>
        <item m="1" x="292"/>
        <item m="1" x="165"/>
        <item m="1" x="213"/>
        <item m="1" x="186"/>
        <item m="1" x="287"/>
        <item m="1" x="10"/>
        <item m="1" x="333"/>
        <item m="1" x="157"/>
        <item m="1" x="2"/>
        <item m="1" x="164"/>
        <item m="1" x="208"/>
        <item m="1" x="6"/>
        <item m="1" x="215"/>
        <item m="1" x="298"/>
        <item m="1" x="335"/>
        <item m="1" x="160"/>
        <item m="1" x="108"/>
        <item m="1" x="20"/>
        <item m="1" x="128"/>
        <item m="1" x="207"/>
        <item m="1" x="280"/>
        <item m="1" x="323"/>
        <item m="1" x="214"/>
        <item m="1" x="301"/>
        <item m="1" x="216"/>
        <item m="1" x="223"/>
        <item m="1" x="220"/>
        <item m="1" x="243"/>
        <item m="1" x="199"/>
        <item m="1" x="16"/>
        <item m="1" x="221"/>
        <item m="1" x="218"/>
        <item m="1" x="182"/>
        <item m="1" x="226"/>
        <item m="1" x="234"/>
        <item m="1" x="185"/>
        <item m="1" x="306"/>
        <item m="1" x="246"/>
        <item m="1" x="242"/>
        <item m="1" x="247"/>
        <item m="1" x="297"/>
        <item m="1" x="219"/>
        <item m="1" x="334"/>
        <item m="1" x="343"/>
        <item m="1" x="192"/>
        <item m="1" x="225"/>
        <item m="1" x="232"/>
        <item m="1" x="273"/>
        <item m="1" x="316"/>
        <item m="1" x="170"/>
        <item m="1" x="329"/>
        <item m="1" x="339"/>
        <item m="1" x="202"/>
        <item m="1" x="321"/>
        <item m="1" x="115"/>
        <item m="1" x="169"/>
        <item m="1" x="302"/>
        <item m="1" x="196"/>
        <item m="1" x="98"/>
        <item m="1" x="167"/>
        <item m="1" x="277"/>
        <item m="1" x="191"/>
        <item m="1" x="342"/>
        <item m="1" x="258"/>
        <item m="1" x="203"/>
        <item m="1" x="229"/>
        <item m="1" x="244"/>
        <item m="1" x="267"/>
        <item m="1" x="126"/>
        <item m="1" x="150"/>
        <item m="1" x="189"/>
        <item m="1" x="254"/>
        <item m="1" x="228"/>
        <item m="1" x="179"/>
        <item m="1" x="206"/>
        <item m="1" x="200"/>
        <item m="1" x="282"/>
        <item m="1" x="227"/>
        <item m="1" x="279"/>
        <item m="1" x="253"/>
        <item m="1" x="146"/>
        <item m="1" x="262"/>
        <item m="1" x="336"/>
        <item m="1" x="236"/>
        <item m="1" x="315"/>
        <item m="1" x="276"/>
        <item m="1" x="291"/>
        <item m="1" x="249"/>
        <item m="1" x="121"/>
        <item m="1" x="251"/>
        <item m="1" x="255"/>
        <item m="1" x="154"/>
        <item m="1" x="268"/>
        <item m="1" x="222"/>
        <item m="1" x="332"/>
        <item m="1" x="66"/>
        <item m="1" x="194"/>
        <item m="1" x="230"/>
        <item m="1" x="201"/>
        <item m="1" x="264"/>
        <item m="1" x="319"/>
        <item m="1" x="308"/>
        <item m="1" x="250"/>
        <item m="1" x="59"/>
        <item m="1" x="162"/>
        <item m="1" x="290"/>
        <item m="1" x="285"/>
        <item m="1" x="238"/>
        <item m="1" x="257"/>
        <item m="1" x="145"/>
        <item m="1" x="141"/>
        <item m="1" x="245"/>
        <item m="1" x="197"/>
        <item m="1" x="325"/>
        <item m="1" x="331"/>
        <item m="1" x="205"/>
        <item m="1" x="237"/>
        <item m="1" x="151"/>
        <item m="1" x="284"/>
        <item m="1" x="210"/>
        <item m="1" x="110"/>
        <item m="1" x="269"/>
        <item m="1" x="328"/>
        <item m="1" x="181"/>
        <item m="1" x="272"/>
        <item m="1" x="204"/>
        <item m="1" x="231"/>
        <item m="1" x="147"/>
        <item m="1" x="148"/>
        <item m="1" x="239"/>
        <item m="1" x="337"/>
        <item m="1" x="156"/>
        <item m="1" x="153"/>
        <item m="1" x="158"/>
        <item m="1" x="340"/>
        <item m="1" x="180"/>
        <item m="1" x="175"/>
        <item m="1" x="266"/>
        <item m="1" x="256"/>
        <item m="1" x="307"/>
        <item m="1" x="195"/>
        <item m="1" x="305"/>
        <item m="1" x="259"/>
        <item m="1" x="327"/>
        <item m="1" x="326"/>
        <item m="1" x="183"/>
        <item m="1" x="281"/>
        <item m="1" x="235"/>
        <item m="1" x="283"/>
        <item m="1" x="295"/>
        <item m="1" x="174"/>
        <item m="1" x="324"/>
        <item m="1" x="320"/>
        <item m="1" x="18"/>
        <item m="1" x="142"/>
        <item m="1" x="143"/>
        <item m="1" x="144"/>
        <item m="1" x="130"/>
        <item m="1" x="131"/>
        <item m="1" x="132"/>
        <item m="1" x="133"/>
        <item m="1" x="134"/>
        <item m="1" x="136"/>
        <item m="1" x="137"/>
        <item m="1" x="22"/>
        <item m="1" x="120"/>
        <item m="1" x="139"/>
        <item m="1" x="129"/>
        <item m="1" x="125"/>
        <item m="1" x="127"/>
        <item m="1" x="119"/>
        <item m="1" x="21"/>
        <item m="1" x="113"/>
        <item m="1" x="116"/>
        <item m="1" x="117"/>
        <item m="1" x="118"/>
        <item m="1" x="103"/>
        <item m="1" x="104"/>
        <item m="1" x="105"/>
        <item m="1" x="106"/>
        <item m="1" x="107"/>
        <item m="1" x="112"/>
        <item m="1" x="33"/>
        <item m="1" x="91"/>
        <item m="1" x="92"/>
        <item m="1" x="94"/>
        <item m="1" x="95"/>
        <item m="1" x="96"/>
        <item m="1" x="100"/>
        <item m="1" x="101"/>
        <item m="1" x="102"/>
        <item m="1" x="86"/>
        <item m="1" x="73"/>
        <item m="1" x="78"/>
        <item m="1" x="79"/>
        <item m="1" x="82"/>
        <item m="1" x="49"/>
        <item m="1" x="50"/>
        <item m="1" x="51"/>
        <item m="1" x="52"/>
        <item m="1" x="53"/>
        <item m="1" x="89"/>
        <item m="1" x="55"/>
        <item m="1" x="60"/>
        <item m="1" x="57"/>
        <item m="1" x="61"/>
        <item m="1" x="62"/>
        <item m="1" x="58"/>
        <item m="1" x="63"/>
        <item m="1" x="64"/>
        <item m="1" x="65"/>
        <item m="1" x="36"/>
        <item m="1" x="67"/>
        <item m="1" x="68"/>
        <item m="1" x="69"/>
        <item m="1" x="85"/>
        <item m="1" x="87"/>
        <item m="1" x="35"/>
        <item m="1" x="76"/>
        <item m="1" x="88"/>
        <item m="1" x="80"/>
        <item m="1" x="81"/>
        <item m="1" x="70"/>
        <item m="1" x="72"/>
        <item m="1" x="74"/>
        <item m="1" x="75"/>
        <item m="1" x="77"/>
        <item m="1" x="83"/>
        <item m="1" x="12"/>
        <item m="1" x="37"/>
        <item m="1" x="38"/>
        <item m="1" x="39"/>
        <item m="1" x="40"/>
        <item m="1" x="41"/>
        <item m="1" x="42"/>
        <item m="1" x="43"/>
        <item m="1" x="44"/>
        <item m="1" x="45"/>
        <item m="1" x="46"/>
        <item m="1" x="47"/>
        <item m="1" x="48"/>
        <item m="1" x="1"/>
        <item m="1" x="24"/>
        <item m="1" x="25"/>
        <item m="1" x="26"/>
        <item m="1" x="27"/>
        <item m="1" x="28"/>
        <item m="1" x="29"/>
        <item m="1" x="30"/>
        <item m="1" x="31"/>
        <item m="1" x="32"/>
        <item m="1" x="14"/>
        <item m="1" x="15"/>
        <item m="1" x="17"/>
        <item m="1" x="19"/>
        <item m="1" x="13"/>
        <item m="1" x="8"/>
        <item m="1" x="11"/>
        <item m="1" x="3"/>
        <item t="default"/>
      </items>
    </pivotField>
    <pivotField showAll="0"/>
    <pivotField showAll="0"/>
    <pivotField showAll="0"/>
    <pivotField showAll="0"/>
    <pivotField showAll="0"/>
    <pivotField showAll="0"/>
    <pivotField showAll="0"/>
  </pivotFields>
  <rowFields count="4">
    <field x="8"/>
    <field x="11"/>
    <field x="13"/>
    <field x="1"/>
  </rowFields>
  <rowItems count="5">
    <i>
      <x v="40"/>
    </i>
    <i r="1">
      <x v="61"/>
    </i>
    <i r="2">
      <x v="46"/>
    </i>
    <i r="3">
      <x v="87"/>
    </i>
    <i t="grand">
      <x/>
    </i>
  </rowItems>
  <colItems count="1">
    <i/>
  </colItems>
  <formats count="7">
    <format dxfId="69">
      <pivotArea type="all" dataOnly="0" outline="0" fieldPosition="0"/>
    </format>
    <format dxfId="68">
      <pivotArea field="8" type="button" dataOnly="0" labelOnly="1" outline="0" axis="axisRow" fieldPosition="0"/>
    </format>
    <format dxfId="67">
      <pivotArea dataOnly="0" labelOnly="1" fieldPosition="0">
        <references count="1">
          <reference field="8" count="0"/>
        </references>
      </pivotArea>
    </format>
    <format dxfId="66">
      <pivotArea dataOnly="0" labelOnly="1" grandRow="1" outline="0" fieldPosition="0"/>
    </format>
    <format dxfId="65">
      <pivotArea dataOnly="0" labelOnly="1" fieldPosition="0">
        <references count="2">
          <reference field="8" count="0" selected="0"/>
          <reference field="11" count="0"/>
        </references>
      </pivotArea>
    </format>
    <format dxfId="64">
      <pivotArea dataOnly="0" labelOnly="1" fieldPosition="0">
        <references count="3">
          <reference field="8" count="0" selected="0"/>
          <reference field="11" count="0" selected="0"/>
          <reference field="13" count="0"/>
        </references>
      </pivotArea>
    </format>
    <format dxfId="63">
      <pivotArea dataOnly="0" labelOnly="1" fieldPosition="0">
        <references count="4">
          <reference field="1" count="0"/>
          <reference field="8" count="0" selected="0"/>
          <reference field="11" count="0" selected="0"/>
          <reference field="13"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C8B4EF-2A32-477C-8FC2-8A910EA7E0AA}" name="tblAppSum" displayName="tblAppSum" ref="A2:AA4" totalsRowCount="1" headerRowDxfId="714" dataDxfId="712" headerRowBorderDxfId="713" tableBorderDxfId="711">
  <autoFilter ref="A2:AA3" xr:uid="{434BD3CE-51D8-4DFD-B000-10B2A20414DB}"/>
  <sortState xmlns:xlrd2="http://schemas.microsoft.com/office/spreadsheetml/2017/richdata2" ref="A3:AA3">
    <sortCondition ref="A3"/>
  </sortState>
  <tableColumns count="27">
    <tableColumn id="1" xr3:uid="{2EA93F78-A511-4636-B348-DA82FDA965B9}" name="Supported Application" totalsRowFunction="custom" dataDxfId="710" totalsRowDxfId="709">
      <totalsRowFormula>CONCATENATE("Total Apps: ",COUNTIFS(tblAppSum[TOTAL-OS],"&gt;0"))</totalsRowFormula>
    </tableColumn>
    <tableColumn id="2" xr3:uid="{E5379C42-0A6A-43F8-BC25-795F7FFE20BE}" name="AIX-LPAR" totalsRowFunction="sum" dataDxfId="708" totalsRowDxfId="707">
      <calculatedColumnFormula>_xlfn.LET(_xlpm.AppCount,COUNTIFS(tblAppServers[Scope],"",tblAppServers[Supported Application],tblAppSum[[#This Row],[Supported Application]],tblAppServers[Dev],B$2),IF(_xlpm.AppCount=0,"",_xlpm.AppCount))</calculatedColumnFormula>
    </tableColumn>
    <tableColumn id="3" xr3:uid="{244C4C22-7CD7-431A-8539-3E6D8365ACDE}" name="Linux-VM-Power" totalsRowFunction="sum" dataDxfId="706" totalsRowDxfId="705">
      <calculatedColumnFormula>_xlfn.LET(_xlpm.AppCount,COUNTIFS(tblAppServers[Scope],"",tblAppServers[Supported Application],tblAppSum[[#This Row],[Supported Application]],tblAppServers[Dev],C$2),IF(_xlpm.AppCount=0,"",_xlpm.AppCount))</calculatedColumnFormula>
    </tableColumn>
    <tableColumn id="26" xr3:uid="{722C7A8C-9B19-4D61-AF04-F955DF2F24E7}" name="Server" totalsRowFunction="sum" dataDxfId="704" totalsRowDxfId="703">
      <calculatedColumnFormula>_xlfn.LET(_xlpm.AppCount,COUNTIFS(tblAppServers[Scope],"",tblAppServers[Supported Application],tblAppSum[[#This Row],[Supported Application]],tblAppServers[Dev],D$2),IF(_xlpm.AppCount=0,"",_xlpm.AppCount))</calculatedColumnFormula>
    </tableColumn>
    <tableColumn id="4" xr3:uid="{51FD6A50-749B-4F94-AB89-B4C23C18CBC8}" name="VM" totalsRowFunction="sum" dataDxfId="702" totalsRowDxfId="701">
      <calculatedColumnFormula>_xlfn.LET(_xlpm.AppCount,COUNTIFS(tblAppServers[Scope],"",tblAppServers[Supported Application],tblAppSum[[#This Row],[Supported Application]],tblAppServers[Dev],E$2),IF(_xlpm.AppCount=0,"",_xlpm.AppCount))</calculatedColumnFormula>
    </tableColumn>
    <tableColumn id="28" xr3:uid="{5DCCA95C-927D-47F5-A949-641210AB3C9F}" name="Oth-Dev" totalsRowFunction="sum" dataDxfId="700" totalsRowDxfId="699">
      <calculatedColumnFormula>_xlfn.LET(_xlpm.AppCount,COUNTIFS(tblAppServers[Scope],"",tblAppServers[Supported Application],tblAppSum[[#This Row],[Supported Application]])-SUM(tblAppSum[[#This Row],[AIX-LPAR]:[VM]]),IF(_xlpm.AppCount=0,"",_xlpm.AppCount))</calculatedColumnFormula>
    </tableColumn>
    <tableColumn id="5" xr3:uid="{B7D49367-2F27-49EE-905B-AD894728BF7C}" name="AIX" totalsRowFunction="sum" dataDxfId="698" totalsRowDxfId="697">
      <calculatedColumnFormula>_xlfn.LET(_xlpm.AppCount,COUNTIFS(tblAppServers[Scope],"",tblAppServers[Supported Application],tblAppSum[[#This Row],[Supported Application]],tblAppServers[OS],G$2),IF(_xlpm.AppCount=0,"",_xlpm.AppCount))</calculatedColumnFormula>
    </tableColumn>
    <tableColumn id="27" xr3:uid="{4C7932C0-CFA4-4DFD-A404-E342F01C99CD}" name="PwrLnx" totalsRowFunction="sum" dataDxfId="696" totalsRowDxfId="695">
      <calculatedColumnFormula>_xlfn.LET(_xlpm.AppCount,COUNTIFS(tblAppServers[Scope],"",tblAppServers[Supported Application],tblAppSum[[#This Row],[Supported Application]],tblAppServers[OS],H$2),IF(_xlpm.AppCount=0,"",_xlpm.AppCount))</calculatedColumnFormula>
    </tableColumn>
    <tableColumn id="6" xr3:uid="{3ED57DEF-D0C2-4088-BE3F-E0AB4A375B7B}" name="Linux" totalsRowFunction="sum" dataDxfId="694" totalsRowDxfId="693">
      <calculatedColumnFormula>_xlfn.LET(_xlpm.AppCount,COUNTIFS(tblAppServers[Scope],"",tblAppServers[Supported Application],tblAppSum[[#This Row],[Supported Application]],tblAppServers[OS],I$2),IF(_xlpm.AppCount=0,"",_xlpm.AppCount))</calculatedColumnFormula>
    </tableColumn>
    <tableColumn id="7" xr3:uid="{D8E696C6-9596-40B4-8EF0-F9960439D6AB}" name="MS Win" totalsRowFunction="sum" dataDxfId="692" totalsRowDxfId="691">
      <calculatedColumnFormula>_xlfn.LET(_xlpm.AppCount,COUNTIFS(tblAppServers[Scope],"",tblAppServers[Supported Application],tblAppSum[[#This Row],[Supported Application]],tblAppServers[OS],J$2),IF(_xlpm.AppCount=0,"",_xlpm.AppCount))</calculatedColumnFormula>
    </tableColumn>
    <tableColumn id="8" xr3:uid="{10B1B129-5175-458A-8D57-34A1A956228E}" name="OSCP" totalsRowFunction="sum" dataDxfId="690" totalsRowDxfId="689">
      <calculatedColumnFormula>_xlfn.LET(_xlpm.AppCount,COUNTIFS(tblAppServers[Scope],"",tblAppServers[Supported Application],tblAppSum[[#This Row],[Supported Application]],tblAppServers[OS],K$2),IF(_xlpm.AppCount=0,"",_xlpm.AppCount))</calculatedColumnFormula>
    </tableColumn>
    <tableColumn id="9" xr3:uid="{39AF1F48-12CA-407E-97EB-D07A12AFBF00}" name="RHEL" totalsRowFunction="sum" dataDxfId="688" totalsRowDxfId="687">
      <calculatedColumnFormula>_xlfn.LET(_xlpm.AppCount,COUNTIFS(tblAppServers[Scope],"",tblAppServers[Supported Application],tblAppSum[[#This Row],[Supported Application]],tblAppServers[OS],L$2),IF(_xlpm.AppCount=0,"",_xlpm.AppCount))</calculatedColumnFormula>
    </tableColumn>
    <tableColumn id="11" xr3:uid="{2DCF305A-03D5-4ADC-AFC2-6738A44A25CD}" name="Other-OS" totalsRowFunction="sum" dataDxfId="686" totalsRowDxfId="685">
      <calculatedColumnFormula>_xlfn.LET(_xlpm.AppCount,COUNTIFS(tblAppServers[Scope],"",tblAppServers[Supported Application],tblAppSum[[#This Row],[Supported Application]])-SUM(tblAppSum[[#This Row],[AIX]:[RHEL]]),IF(_xlpm.AppCount=0,"",_xlpm.AppCount))</calculatedColumnFormula>
    </tableColumn>
    <tableColumn id="12" xr3:uid="{F26D91C3-67A9-4492-A4C8-36ACD683A326}" name="TOTAL-OS" totalsRowFunction="sum" dataDxfId="684" totalsRowDxfId="683">
      <calculatedColumnFormula>SUM(tblAppSum[[#This Row],[AIX]:[Other-OS]])</calculatedColumnFormula>
    </tableColumn>
    <tableColumn id="13" xr3:uid="{19B6189B-5A06-408A-8705-59876FDFEF8D}" name="DB2" totalsRowFunction="sum" dataDxfId="682" totalsRowDxfId="681">
      <calculatedColumnFormula>_xlfn.LET(_xlpm.AppCount,COUNTIFS(tblAppServers[Scope],"",tblAppServers[Supported Application],tblAppSum[[#This Row],[Supported Application]],tblAppServers[DB?],O$2),IF(_xlpm.AppCount=0,"",_xlpm.AppCount))</calculatedColumnFormula>
    </tableColumn>
    <tableColumn id="14" xr3:uid="{AE54B614-56C6-4ECE-8287-F062EDD0648A}" name="MDB" totalsRowFunction="sum" dataDxfId="680" totalsRowDxfId="679">
      <calculatedColumnFormula>_xlfn.LET(_xlpm.AppCount,COUNTIFS(tblAppServers[Scope],"",tblAppServers[Supported Application],tblAppSum[[#This Row],[Supported Application]],tblAppServers[DB?],P$2),IF(_xlpm.AppCount=0,"",_xlpm.AppCount))</calculatedColumnFormula>
    </tableColumn>
    <tableColumn id="15" xr3:uid="{D5C153F2-30BC-4F62-973C-2D4B8D05744F}" name="ORA" totalsRowFunction="sum" dataDxfId="678" totalsRowDxfId="677">
      <calculatedColumnFormula>_xlfn.LET(_xlpm.AppCount,COUNTIFS(tblAppServers[Scope],"",tblAppServers[Supported Application],tblAppSum[[#This Row],[Supported Application]],tblAppServers[DB?],"ORA",tblAppServers[DB?],"ORC"),IF(_xlpm.AppCount=0,"",_xlpm.AppCount))</calculatedColumnFormula>
    </tableColumn>
    <tableColumn id="16" xr3:uid="{C439E86C-C684-4453-A21E-0BA3D2131C39}" name="SQL" totalsRowFunction="sum" dataDxfId="676" totalsRowDxfId="675">
      <calculatedColumnFormula>_xlfn.LET(_xlpm.AppCount,COUNTIFS(tblAppServers[Scope],"",tblAppServers[Supported Application],tblAppSum[[#This Row],[Supported Application]],tblAppServers[DB?],R$2),IF(_xlpm.AppCount=0,"",_xlpm.AppCount))</calculatedColumnFormula>
    </tableColumn>
    <tableColumn id="17" xr3:uid="{614E1E55-7FE5-4AAB-8FA4-AD4AEF557345}" name="SYB" totalsRowFunction="sum" dataDxfId="674" totalsRowDxfId="673">
      <calculatedColumnFormula>_xlfn.LET(_xlpm.AppCount,COUNTIFS(tblAppServers[Scope],"",tblAppServers[Supported Application],tblAppSum[[#This Row],[Supported Application]],tblAppServers[DB?],S$2),IF(_xlpm.AppCount=0,"",_xlpm.AppCount))</calculatedColumnFormula>
    </tableColumn>
    <tableColumn id="18" xr3:uid="{DB4D736F-2FD3-4B70-8207-6C062221224A}" name="UDB" totalsRowFunction="sum" dataDxfId="672" totalsRowDxfId="671">
      <calculatedColumnFormula>_xlfn.LET(_xlpm.AppCount,COUNTIFS(tblAppServers[Scope],"",tblAppServers[Supported Application],tblAppSum[[#This Row],[Supported Application]],tblAppServers[DB?],T$2),IF(_xlpm.AppCount=0,"",_xlpm.AppCount))</calculatedColumnFormula>
    </tableColumn>
    <tableColumn id="19" xr3:uid="{C21E9E23-8600-409E-A255-80CFC3C67DC8}" name="Other-DB" totalsRowFunction="sum" dataDxfId="670" totalsRowDxfId="669">
      <calculatedColumnFormula>IFERROR(_xlfn.LET(_xlpm.DBCount,COUNTIFS(tblAppServers[Scope],"",tblAppServers[Supported Application],tblAppSum[[#This Row],[Supported Application]],tblAppServers[DB?],"&gt; "),IF(_xlpm.DBCount=0,"",_xlpm.DBCount))-SUM(tblAppSum[[#This Row],[DB2]:[UDB]]),"")</calculatedColumnFormula>
    </tableColumn>
    <tableColumn id="20" xr3:uid="{F54E2F5B-931E-4527-8524-18FA031CAA55}" name="TOTAL-DB" totalsRowFunction="sum" dataDxfId="668" totalsRowDxfId="667">
      <calculatedColumnFormula>SUM(tblAppSum[[#This Row],[DB2]:[Other-DB]])</calculatedColumnFormula>
    </tableColumn>
    <tableColumn id="21" xr3:uid="{ABED56BE-E9DF-4B49-B3D0-A27BB4CDC577}" name="No CS" totalsRowFunction="sum" dataDxfId="666" totalsRowDxfId="665">
      <calculatedColumnFormula>_xlfn.LET(_xlpm.CSCount,COUNTIFS(tblAppServers[Scope],"",tblAppServers[Supported Application],tblAppSum[[#This Row],[Supported Application]],tblAppServers[CS],"&lt;&gt;Yes"),IF(_xlpm.CSCount=0,"",_xlpm.CSCount))</calculatedColumnFormula>
    </tableColumn>
    <tableColumn id="22" xr3:uid="{25632BDA-A59D-4806-9F84-406AE861F239}" name="DMZ" totalsRowFunction="sum" dataDxfId="664" totalsRowDxfId="663">
      <calculatedColumnFormula>_xlfn.LET(_xlpm.DMZCount,COUNTIFS(tblAppServers[Scope],"",tblAppServers[Supported Application],tblAppSum[[#This Row],[Supported Application]],tblAppServers[DMZ],"Yes"),IF(_xlpm.DMZCount=0,"",_xlpm.DMZCount))</calculatedColumnFormula>
    </tableColumn>
    <tableColumn id="23" xr3:uid="{B29E7F5D-ECC8-428E-BC71-DE0A7524A17D}" name="F5/LB" totalsRowFunction="sum" dataDxfId="662" totalsRowDxfId="661">
      <calculatedColumnFormula>_xlfn.LET(_xlpm.F5Count,COUNTIFS(tblAppServers[Scope],"",tblAppServers[Supported Application],tblAppSum[[#This Row],[Supported Application]],tblAppServers[F5/LB],"&gt;=Y",tblAppServers[F5/LB],"&lt;=Yes"),IF(_xlpm.F5Count=0,"",_xlpm.F5Count))</calculatedColumnFormula>
    </tableColumn>
    <tableColumn id="24" xr3:uid="{17FB917D-1207-4193-AA09-EB91D785D03B}" name="NAT" totalsRowFunction="sum" dataDxfId="660" totalsRowDxfId="659">
      <calculatedColumnFormula>_xlfn.LET(_xlpm.ItCount,COUNTIFS(tblLBSum[Supported Application],tblAppSum[[#This Row],[Supported Application]],tblLBSum[Src Public IP - NAT],"*"),IF(_xlpm.ItCount=0,"",_xlpm.ItCount))</calculatedColumnFormula>
    </tableColumn>
    <tableColumn id="10" xr3:uid="{EAA4F186-FE1D-49C7-B24C-4C39FC51E7F6}" name="Storage" totalsRowFunction="sum" dataDxfId="658" totalsRowDxfId="657">
      <calculatedColumnFormula>SUMIF(tblAppServers[Supported Application],tblAppSum[[#This Row],[Supported Application]],'App to Servers'!X:X)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8A3F66D-9933-4C5B-AA3B-7EED1D6BF38A}" name="tblCSDist" displayName="tblCSDist" ref="H7:J16" totalsRowCount="1" headerRowDxfId="656" dataDxfId="655" totalsRowDxfId="654">
  <autoFilter ref="H7:J15" xr:uid="{88A3F66D-9933-4C5B-AA3B-7EED1D6BF38A}"/>
  <tableColumns count="3">
    <tableColumn id="1" xr3:uid="{CB666919-BC18-4653-9F40-4CDE032485FB}" name="CS Status" totalsRowLabel="Total" dataDxfId="653" totalsRowDxfId="652"/>
    <tableColumn id="2" xr3:uid="{12373C70-018F-461B-8D77-587981AAF8BC}" name="Qty" totalsRowFunction="sum" dataDxfId="651" totalsRowDxfId="650">
      <calculatedColumnFormula>COUNTIF(tblTM[device_custom33],tblCSDist[[#This Row],[CS Status]])</calculatedColumnFormula>
    </tableColumn>
    <tableColumn id="3" xr3:uid="{FC734D69-62D6-42C2-9F5E-AA29357309D8}" name="Pct" totalsRowFunction="sum" dataDxfId="649" totalsRowDxfId="648" dataCellStyle="Percent">
      <calculatedColumnFormula>tblCSDist[[#This Row],[Qty]]/tblCSDist[[#Totals],[Qty]]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922F53-D341-1F4A-ACF6-94DCFFF4CD64}" name="tblAppServers" displayName="tblAppServers" ref="A1:AE2" dataDxfId="604">
  <autoFilter ref="A1:AE2" xr:uid="{6A922F53-D341-1F4A-ACF6-94DCFFF4CD64}"/>
  <tableColumns count="31">
    <tableColumn id="1" xr3:uid="{FFF29CE9-C83C-F24A-93F9-14D8CDF55D2E}" name="Supported Application" totalsRowLabel="Total" dataDxfId="603">
      <calculatedColumnFormula>TEXT(_xlfn.XLOOKUP(tblAppServers[[#This Row],[Server Name]],tblDependencies[DependentName],tblDependencies[AssetName],"",0,1),"")</calculatedColumnFormula>
    </tableColumn>
    <tableColumn id="2" xr3:uid="{4796E192-E178-D545-970D-ABF462FADDC5}" name="Server Name" totalsRowFunction="count" dataDxfId="602" totalsRowDxfId="601"/>
    <tableColumn id="3" xr3:uid="{AC95716E-8EAD-7647-8152-AB05FF32A4E0}" name="Scope" dataDxfId="600" totalsRowDxfId="599"/>
    <tableColumn id="4" xr3:uid="{C81CF806-AE11-CD45-AB60-B586F4F8AB2D}" name="AAQ" dataDxfId="598" totalsRowDxfId="597">
      <calculatedColumnFormula>IF(COUNTIF(tblNASLookUP[NFS Shares],tblAppServers[[#This Row],[Server Name]])&gt;0,"NAS","")</calculatedColumnFormula>
    </tableColumn>
    <tableColumn id="6" xr3:uid="{57329688-EE32-E441-97D9-2295ADF09DB5}" name="Dev" dataDxfId="596">
      <calculatedColumnFormula>TEXT(_xlfn.XLOOKUP(tblAppServers[[#This Row],[Server Name]],tblTM[common_assetName],tblTM[device_assetType],"-",0),"")</calculatedColumnFormula>
    </tableColumn>
    <tableColumn id="7" xr3:uid="{CCA766E2-EC73-604E-8A2E-55A1F3922598}" name="Env" dataDxfId="595">
      <calculatedColumnFormula>TEXT(_xlfn.XLOOKUP(tblAppServers[[#This Row],[Server Name]],tblTM[common_assetName],tblTM[common_environment],"-",0),"")</calculatedColumnFormula>
    </tableColumn>
    <tableColumn id="8" xr3:uid="{88056254-ACF6-2A49-A821-9BB38E7A71D7}" name="OS" dataDxfId="594">
      <calculatedColumnFormula>_xlfn.LET(_xlpm.OS,LOWER(_xlfn.XLOOKUP(tblAppServers[[#This Row],[Server Name]],tblTM[common_assetName],tblTM[device_os],"",0)),_xlfn.LET(_xlpm.Ver,LOWER(_xlfn.XLOOKUP(tblAppServers[[#This Row],[Server Name]],tblTM[common_assetName],tblTM[device_custom31],"",0)),
IF(OR(ISNUMBER(SEARCH("aix",_xlpm.OS)),ISNUMBER(SEARCH("aix",_xlpm.Ver))
      ),
    "AIX",
    IF(OR(ISNUMBER(SEARCH("red",_xlpm.OS)),ISNUMBER(SEARCH("red",_xlpm.Ver))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9" xr3:uid="{13ACF117-6308-8F47-A5AA-BD592B25F785}" name="Src IP" dataDxfId="593" totalsRowDxfId="592">
      <calculatedColumnFormula>TEXT(_xlfn.XLOOKUP(tblAppServers[[#This Row],[Server Name]],tblTM[common_assetName],tblTM[device_ipAddress],"",0,1),"")</calculatedColumnFormula>
    </tableColumn>
    <tableColumn id="10" xr3:uid="{8FFC7F0B-FB7D-7948-8E54-D25ED3093ABA}" name="Dst IP" dataDxfId="591" totalsRowDxfId="590">
      <calculatedColumnFormula>TEXT(IF(COUNTIF(tblIPAssigner[Hostname],tblAppServers[[#This Row],[Server Name]])=1,_xlfn.XLOOKUP(tblAppServers[[#This Row],[Server Name]],tblIPAssigner[Hostname],tblIPAssigner[Target IP],"-",0),"Multiple"),"")</calculatedColumnFormula>
    </tableColumn>
    <tableColumn id="11" xr3:uid="{14D6F187-A231-1642-B519-85E5A63C6D8C}" name="Loc" dataDxfId="589">
      <calculatedColumnFormula>LEFT(_xlfn.XLOOKUP(tblAppServers[[#This Row],[Server Name]],tblServer2App[Name],tblServer2App[Decoded Location],"-",0,1),4)</calculatedColumnFormula>
    </tableColumn>
    <tableColumn id="12" xr3:uid="{630E7D2F-A569-3A47-8768-7CBB8B4C45B1}" name="Alternate Name" dataDxfId="588">
      <calculatedColumnFormula>TEXT(_xlfn.XLOOKUP(tblAppServers[[#This Row],[Server Name]],tblTM[common_assetName],tblTM[device_shortName],"-",0),"")</calculatedColumnFormula>
    </tableColumn>
    <tableColumn id="5" xr3:uid="{4D543C84-1C36-6A45-A36E-1AB991E33580}" name="Role/Name Conv" dataDxfId="587">
      <calculatedColumnFormula>_xlfn.XLOOKUP(MID(tblAppServers[[#This Row],[Server Name]],8,3),tblApplicationCodes[Internal App Code],tblApplicationCodes[Application Name],_xlfn.XLOOKUP(MID(tblAppServers[[#This Row],[Server Name]],8,3),tblApplicationCodes[DMZ App Code],tblApplicationCodes[Application Name],"",0),0)</calculatedColumnFormula>
    </tableColumn>
    <tableColumn id="13" xr3:uid="{3E1EE797-D002-EE4C-9DE4-3287A841E2D6}" name="Server Role" dataDxfId="586">
      <calculatedColumnFormula>TEXT(_xlfn.XLOOKUP(tblAppServers[[#This Row],[Server Name]],tblTM[common_assetName],tblTM[device_custom35],"-",0),"")</calculatedColumnFormula>
    </tableColumn>
    <tableColumn id="15" xr3:uid="{EA957628-2DF5-6F48-A6CB-0DCD94875618}" name="DB?" dataDxfId="585" totalsRowDxfId="584">
      <calculatedColumnFormula>TEXT(LEFT(_xlfn.XLOOKUP(tblAppServers[[#This Row],[Server Name]],tblTM[common_assetName],tblTM[device_custom20],"-",0),3),"")</calculatedColumnFormula>
    </tableColumn>
    <tableColumn id="16" xr3:uid="{3C878345-506D-B94D-94AF-8F3EC7CB67EF}" name="CS" dataDxfId="583" totalsRowDxfId="582">
      <calculatedColumnFormula>_xlfn.LET(_xlpm.CSInfo,_xlfn.XLOOKUP(tblAppServers[[#This Row],[Server Name]],tblTM[common_assetName],tblTM[device_custom33],"-",0),IF(_xlpm.CSInfo="Discovered","Yes","No"))</calculatedColumnFormula>
    </tableColumn>
    <tableColumn id="17" xr3:uid="{A60B21E6-8CE3-EB44-B848-B6483F8C89AA}" name="DMZ" dataDxfId="581" totalsRowDxfId="580">
      <calculatedColumnFormula>TEXT(_xlfn.XLOOKUP(tblAppServers[[#This Row],[Server Name]],tblTM[common_assetName],tblTM[device_custom26],"-",0),"")</calculatedColumnFormula>
    </tableColumn>
    <tableColumn id="18" xr3:uid="{EA4C37C2-A937-914F-A2E4-3ABB47E4E84F}" name="F5/LB" dataDxfId="579" totalsRowDxfId="578">
      <calculatedColumnFormula>TEXT(_xlfn.XLOOKUP(tblAppServers[[#This Row],[Server Name]],tblTM[common_assetName],tblTM[device_custom45],"-",0),"")</calculatedColumnFormula>
    </tableColumn>
    <tableColumn id="19" xr3:uid="{46C59035-6A5D-1744-AD7A-795D981D2EA7}" name="Plat" dataDxfId="577" totalsRowDxfId="576">
      <calculatedColumnFormula array="1">_xlfn.SWITCH(LEFT(tblAppServers[[#This Row],[OS]],3),"Pwr","P","AIX","P","X")</calculatedColumnFormula>
    </tableColumn>
    <tableColumn id="20" xr3:uid="{5DCC8030-3C5E-8F49-846A-3FA7152FE85F}" name="Seg Zone" dataDxfId="575">
      <calculatedColumnFormula>_xlfn.XLOOKUP(tblAppServers[[#This Row],[Server Name]],tblIPAssigner[Hostname],tblIPAssigner[Segmentation Zone],"",0,1)</calculatedColumnFormula>
    </tableColumn>
    <tableColumn id="21" xr3:uid="{6AEC0257-48B4-8044-BD18-6C3A50911A81}" name="Comments" dataDxfId="574" totalsRowDxfId="573"/>
    <tableColumn id="25" xr3:uid="{EFF4A269-FAFC-42FA-9435-6C9B2ACCA89D}" name="SvrAssess" dataDxfId="572" totalsRowDxfId="571">
      <calculatedColumnFormula>TEXT(_xlfn.XLOOKUP(tblAppServers[[#This Row],[Server Name]],tblTM[common_assetName],tblTM[device_custom60],"",0,1),"")</calculatedColumnFormula>
    </tableColumn>
    <tableColumn id="14" xr3:uid="{ED8673DE-1832-4980-A106-8B9F6D69C5E5}" name="Mem GB" totalsRowFunction="sum" dataDxfId="570" totalsRowDxfId="569">
      <calculatedColumnFormula>_xlfn.XLOOKUP(tblAppServers[[#This Row],[Server Name]],tblTM[common_assetName],tblTM[device_custom2],"",0,1)</calculatedColumnFormula>
    </tableColumn>
    <tableColumn id="22" xr3:uid="{D79195AF-E101-4529-B50D-E7795576D958}" name="Proc" totalsRowFunction="sum" dataDxfId="568" totalsRowDxfId="567">
      <calculatedColumnFormula>_xlfn.XLOOKUP(tblAppServers[[#This Row],[Server Name]],tblTM[common_assetName],tblTM[device_custom3],"",0,1)</calculatedColumnFormula>
    </tableColumn>
    <tableColumn id="23" xr3:uid="{3DAE884B-3428-4723-B150-FACF6943F23C}" name="Storage GB" totalsRowFunction="sum" dataDxfId="566" totalsRowDxfId="565">
      <calculatedColumnFormula>_xlfn.XLOOKUP(tblAppServers[[#This Row],[Server Name]],tblTM[common_assetName],tblTM[device_custom64],"",0,1)+_xlfn.XLOOKUP(tblAppServers[[#This Row],[Server Name]],tblTM[common_assetName],tblTM[device_size],"",0,1)</calculatedColumnFormula>
    </tableColumn>
    <tableColumn id="26" xr3:uid="{D048C256-D0F3-4C20-8C87-76DE360D4D73}" name="StgArray" dataDxfId="564" totalsRowDxfId="563">
      <calculatedColumnFormula>TEXT(_xlfn.XLOOKUP(tblAppServers[[#This Row],[Server Name]],tblTM[common_assetName],tblTM[device_custom55],"",0,1),"")</calculatedColumnFormula>
    </tableColumn>
    <tableColumn id="24" xr3:uid="{68ED409A-C8E4-4877-A240-7778658A5A62}" name="LB" dataDxfId="562" totalsRowDxfId="561"/>
    <tableColumn id="27" xr3:uid="{804FF8F7-6E7B-4E2C-A283-48A87FD8CBFD}" name="StgA-Size" totalsRowFunction="sum" dataDxfId="560" totalsRowDxfId="559">
      <calculatedColumnFormula>_xlfn.XLOOKUP(tblAppServers[[#This Row],[Server Name]],tblTM[common_assetName],tblTM[device_size],"",0,1)</calculatedColumnFormula>
    </tableColumn>
    <tableColumn id="28" xr3:uid="{EB363709-BB00-469E-9DAC-35E95151DCF2}" name="StgA-LUN" dataDxfId="558">
      <calculatedColumnFormula>_xlfn.XLOOKUP(tblAppServers[[#This Row],[Server Name]],tblTM[common_assetName],tblTM[device_custom57],"",0,1)</calculatedColumnFormula>
    </tableColumn>
    <tableColumn id="29" xr3:uid="{52C30CEF-4B3C-4B9F-A120-59C29EB1DD58}" name="DR-Rec-Method" dataDxfId="557">
      <calculatedColumnFormula>TEXT(_xlfn.XLOOKUP(tblAppServers[[#This Row],[Server Name]],tblTM[common_assetName],tblTM[device_custom29],"",0,1),"")</calculatedColumnFormula>
    </tableColumn>
    <tableColumn id="30" xr3:uid="{2182E6DF-C03E-48B2-8E82-CFCFD338BA9C}" name="CS Status" dataDxfId="556">
      <calculatedColumnFormula>_xlfn.XLOOKUP(tblAppServers[[#This Row],[Server Name]],tblTM[common_assetName],tblTM[device_custom33],"",0,1)</calculatedColumnFormula>
    </tableColumn>
    <tableColumn id="31" xr3:uid="{53CA3DDB-696F-4360-B130-7CFC5EC8E5B9}" name="Operational Resilience Svr" dataDxfId="555">
      <calculatedColumnFormula>TEXT(_xlfn.XLOOKUP(tblAppServers[[#This Row],[Server Name]],tblTM[common_assetName],tblTM[device_custom41],"",0,1),"")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E204CCC-E03B-49CD-BA3A-61ADD6FACDE6}" name="tblLBSum" displayName="tblLBSum" ref="A1:BO2" totalsRowShown="0" headerRowDxfId="531" dataDxfId="530" headerRowCellStyle="Normal 2 2">
  <autoFilter ref="A1:BO2" xr:uid="{8EFA5B27-FF7C-41EA-BD81-CB0EE5930C12}"/>
  <sortState xmlns:xlrd2="http://schemas.microsoft.com/office/spreadsheetml/2017/richdata2" ref="A2:BO2">
    <sortCondition ref="B2"/>
    <sortCondition ref="C2"/>
    <sortCondition ref="D2"/>
    <sortCondition ref="G2"/>
  </sortState>
  <tableColumns count="67">
    <tableColumn id="1" xr3:uid="{D20D72BA-1251-4475-9783-1796D670B585}" name="New DNS VIP" dataDxfId="529">
      <calculatedColumnFormula>LOWER(CONCATENATE(IF(tblLBSum[[#This Row],[ME]]="",'Arch Chklst'!$C$3,tblLBSum[[#This Row],[ME]]),"-",tblLBSum[[#This Row],[VIP]]))</calculatedColumnFormula>
    </tableColumn>
    <tableColumn id="2" xr3:uid="{215330AE-42E1-40A5-91CB-9C5D6F75FFA2}" name="Src DEV" dataDxfId="528"/>
    <tableColumn id="3" xr3:uid="{AC467A62-B8AD-4169-AABC-186D0BCFCF8B}" name="Dst DEV" dataDxfId="527">
      <calculatedColumnFormula array="1">IFERROR(_xlfn.LET(_xlpm.indx,SUMPRODUCT((INET_ATON(tblLBSum[[#This Row],[VIP_DstIP]]) &gt; TargetF5Devices[FirstIP]) * (INET_ATON(tblLBSum[[#This Row],[VIP_DstIP]]) &lt; TargetF5Devices[LastIP]) * ROW(TargetF5Devices[F5 Device]))-5,INDIRECT("'Target F5 Devices'!" &amp; ADDRESS(5 + _xlpm.indx,5))),"")</calculatedColumnFormula>
    </tableColumn>
    <tableColumn id="4" xr3:uid="{48AB7A68-1780-40DA-BC9A-A9AD530B2D80}" name="VIP" dataDxfId="526">
      <calculatedColumnFormula>_xlfn.XLOOKUP(tblLBSum[[#This Row],[VIP-ID]],[3]!tblF5LookUp3[Config],[3]!tblF5LookUp3[Device FQDN / IP address],"",0,1)</calculatedColumnFormula>
    </tableColumn>
    <tableColumn id="5" xr3:uid="{B4F58AB9-304C-4287-9034-8102B900CD95}" name="VIP_SrcIP" dataDxfId="525" dataCellStyle="Normal 2"/>
    <tableColumn id="6" xr3:uid="{1FE3D846-9488-4D09-9B3D-45D6E9349477}" name="VIP_DstIP" dataDxfId="524"/>
    <tableColumn id="7" xr3:uid="{3A2252AE-B667-43DA-82BA-7F710BE7F807}" name="VIP_PRT" dataDxfId="523"/>
    <tableColumn id="8" xr3:uid="{23193895-7094-494A-8024-27049C79BA01}" name="MEMBERS" dataDxfId="522"/>
    <tableColumn id="63" xr3:uid="{6506B9C9-F26F-4700-BA70-9FA4A3652534}" name="Tgt Members" dataDxfId="521">
      <calculatedColumnFormula>SUBSTITUTE(CONCATENATE(tblLBSum[[#This Row],[DstIP1]],":",tblLBSum[[#This Row],[Pt1]],",",tblLBSum[[#This Row],[DstIP2]],":",tblLBSum[[#This Row],[Pt2]],",",tblLBSum[[#This Row],[DstIP3]],":",tblLBSum[[#This Row],[Pt3]],",",tblLBSum[[#This Row],[DstIP4]],":",tblLBSum[[#This Row],[Pt4]],",",tblLBSum[[#This Row],[DstIP5]],":",tblLBSum[[#This Row],[Pt5]],",",tblLBSum[[#This Row],[DstIP6]],":",tblLBSum[[#This Row],[Pt6]],",",tblLBSum[[#This Row],[DstIP7]],":",tblLBSum[[#This Row],[Pt7]],",",tblLBSum[[#This Row],[DstIP8]],":",tblLBSum[[#This Row],[Pt8]],",",tblLBSum[[#This Row],[DstIP9]],":",tblLBSum[[#This Row],[Pt9]],","),":,","")</calculatedColumnFormula>
    </tableColumn>
    <tableColumn id="9" xr3:uid="{BA9A2404-67CB-4266-9BE3-3E95AF5D448C}" name="SrcIP1" dataDxfId="520">
      <calculatedColumnFormula>IFERROR(MID(tblLBSum[[#This Row],[MEMBERS]],1,FIND(":",tblLBSum[[#This Row],[MEMBERS]],1)-1),"")</calculatedColumnFormula>
    </tableColumn>
    <tableColumn id="10" xr3:uid="{46C1F6F6-D6A3-4733-91B0-D90DDC917EF0}" name="SrcIP2" dataDxfId="519">
      <calculatedColumnFormula>IFERROR(MID(tblLBSum[[#This Row],[MEMBERS]],tblLBSum[[#This Row],[:1]]+1,FIND(":",tblLBSum[[#This Row],[MEMBERS]],tblLBSum[[#This Row],[:1]]+1)-1-tblLBSum[[#This Row],[:1]]),"")</calculatedColumnFormula>
    </tableColumn>
    <tableColumn id="11" xr3:uid="{14A6E7F9-8685-4882-94FB-5216510B7DAB}" name="SrcIP3" dataDxfId="518">
      <calculatedColumnFormula>IFERROR(MID(tblLBSum[[#This Row],[MEMBERS]],tblLBSum[[#This Row],[:2]]+1,FIND(":",tblLBSum[[#This Row],[MEMBERS]],tblLBSum[[#This Row],[:2]]+1)-1-tblLBSum[[#This Row],[:2]]),"")</calculatedColumnFormula>
    </tableColumn>
    <tableColumn id="12" xr3:uid="{042701B0-9821-4A89-A1EF-E6BF7A11BC2A}" name="SrcIP4" dataDxfId="517">
      <calculatedColumnFormula>IFERROR(MID(tblLBSum[[#This Row],[MEMBERS]],tblLBSum[[#This Row],[:3]]+1,FIND(":",tblLBSum[[#This Row],[MEMBERS]],tblLBSum[[#This Row],[:3]]+1)-1-tblLBSum[[#This Row],[:3]]),"")</calculatedColumnFormula>
    </tableColumn>
    <tableColumn id="13" xr3:uid="{B25A0158-C0A8-453D-9796-C8AF27E76549}" name="SrcIP5" dataDxfId="516">
      <calculatedColumnFormula>IFERROR(MID(tblLBSum[[#This Row],[MEMBERS]],tblLBSum[[#This Row],[:4]]+1,FIND(":",tblLBSum[[#This Row],[MEMBERS]],tblLBSum[[#This Row],[:4]]+1)-1-tblLBSum[[#This Row],[:4]]),"")</calculatedColumnFormula>
    </tableColumn>
    <tableColumn id="14" xr3:uid="{2B6300BF-1004-4206-ADA4-47B2F6FC2EDE}" name="SrcIP6" dataDxfId="515">
      <calculatedColumnFormula>IFERROR(MID(tblLBSum[[#This Row],[MEMBERS]],tblLBSum[[#This Row],[:5]]+1,FIND(":",tblLBSum[[#This Row],[MEMBERS]],tblLBSum[[#This Row],[:5]]+1)-1-tblLBSum[[#This Row],[:5]]),"")</calculatedColumnFormula>
    </tableColumn>
    <tableColumn id="15" xr3:uid="{0DB7C756-43C0-4BAA-82E4-D1AD194E976C}" name="SrcIP7" dataDxfId="514">
      <calculatedColumnFormula>IFERROR(MID(tblLBSum[[#This Row],[MEMBERS]],tblLBSum[[#This Row],[:6]]+1,FIND(":",tblLBSum[[#This Row],[MEMBERS]],tblLBSum[[#This Row],[:6]]+1)-1-tblLBSum[[#This Row],[:6]]),"")</calculatedColumnFormula>
    </tableColumn>
    <tableColumn id="16" xr3:uid="{68EA3ED0-03BF-4A5C-AB86-ED0A414569D7}" name="SrcIP8" dataDxfId="513">
      <calculatedColumnFormula>IFERROR(MID(tblLBSum[[#This Row],[MEMBERS]],tblLBSum[[#This Row],[:7]]+1,FIND(":",tblLBSum[[#This Row],[MEMBERS]],tblLBSum[[#This Row],[:7]]+1)-1-tblLBSum[[#This Row],[:7]]),"")</calculatedColumnFormula>
    </tableColumn>
    <tableColumn id="17" xr3:uid="{35D6E522-C82D-4FEB-AFCF-8EB5963F93D7}" name="SrcIP9" dataDxfId="512">
      <calculatedColumnFormula>IFERROR(MID(tblLBSum[[#This Row],[MEMBERS]],tblLBSum[[#This Row],[:8]]+1,FIND(":",tblLBSum[[#This Row],[MEMBERS]],tblLBSum[[#This Row],[:8]]+1)-1-tblLBSum[[#This Row],[:8]]),"")</calculatedColumnFormula>
    </tableColumn>
    <tableColumn id="18" xr3:uid="{F7B6F08B-2BBB-400E-A715-485EC297C6C1}" name="DstIP1" dataDxfId="511">
      <calculatedColumnFormula>TEXT(_xlfn.XLOOKUP(tblLBSum[[#This Row],[HN1]],tblIPAssigner[Hostname],tblIPAssigner[Target IP],"",0,1),"")</calculatedColumnFormula>
    </tableColumn>
    <tableColumn id="19" xr3:uid="{36E925F0-BB9E-47CF-80D3-80485D4CF6D6}" name="DstIP2" dataDxfId="510">
      <calculatedColumnFormula>TEXT(_xlfn.XLOOKUP(tblLBSum[[#This Row],[HN2]],tblIPAssigner[Hostname],tblIPAssigner[Target IP],"",0,1),"")</calculatedColumnFormula>
    </tableColumn>
    <tableColumn id="20" xr3:uid="{968B7043-F47D-4E41-93A6-B0E0EE333BA5}" name="DstIP3" dataDxfId="509">
      <calculatedColumnFormula>TEXT(_xlfn.XLOOKUP(tblLBSum[[#This Row],[HN3]],tblIPAssigner[Hostname],tblIPAssigner[Target IP],"",0,1),"")</calculatedColumnFormula>
    </tableColumn>
    <tableColumn id="21" xr3:uid="{66FFD491-5047-4C93-A0C6-C3EDAA185CB1}" name="DstIP4" dataDxfId="508">
      <calculatedColumnFormula>TEXT(_xlfn.XLOOKUP(tblLBSum[[#This Row],[HN4]],tblIPAssigner[Hostname],tblIPAssigner[Target IP],"",0,1),"")</calculatedColumnFormula>
    </tableColumn>
    <tableColumn id="22" xr3:uid="{EBBF34E7-AD60-48F5-8CC4-47C861843502}" name="DstIP5" dataDxfId="507">
      <calculatedColumnFormula>TEXT(_xlfn.XLOOKUP(tblLBSum[[#This Row],[HN5]],tblIPAssigner[Hostname],tblIPAssigner[Target IP],"",0,1),"")</calculatedColumnFormula>
    </tableColumn>
    <tableColumn id="23" xr3:uid="{F5AD5E10-2B6B-4DFB-B2C0-23F0204164AF}" name="DstIP6" dataDxfId="506">
      <calculatedColumnFormula>TEXT(_xlfn.XLOOKUP(tblLBSum[[#This Row],[HN6]],tblIPAssigner[Hostname],tblIPAssigner[Target IP],"",0,1),"")</calculatedColumnFormula>
    </tableColumn>
    <tableColumn id="24" xr3:uid="{F836ADE8-6BDE-41E1-B7B3-6C806DDDD8E0}" name="DstIP7" dataDxfId="505">
      <calculatedColumnFormula>TEXT(_xlfn.XLOOKUP(tblLBSum[[#This Row],[HN7]],tblIPAssigner[Hostname],tblIPAssigner[Target IP],"",0,1),"")</calculatedColumnFormula>
    </tableColumn>
    <tableColumn id="25" xr3:uid="{A09E71F0-ACE0-4E83-A31D-FFABB965C77C}" name="DstIP8" dataDxfId="504">
      <calculatedColumnFormula>TEXT(_xlfn.XLOOKUP(tblLBSum[[#This Row],[HN8]],tblIPAssigner[Hostname],tblIPAssigner[Target IP],"",0,1),"")</calculatedColumnFormula>
    </tableColumn>
    <tableColumn id="26" xr3:uid="{72FFF98E-BE71-477B-A60D-133DD25769B7}" name="DstIP9" dataDxfId="503">
      <calculatedColumnFormula>TEXT(_xlfn.XLOOKUP(tblLBSum[[#This Row],[HN9]],tblIPAssigner[Hostname],tblIPAssigner[Target IP],"",0,1),"")</calculatedColumnFormula>
    </tableColumn>
    <tableColumn id="27" xr3:uid="{7D3F8F4B-2DF0-4E88-847B-647E2E2FA678}" name="Pt1" dataDxfId="502">
      <calculatedColumnFormula>IFERROR(MID(tblLBSum[[#This Row],[MEMBERS]],FIND(":",tblLBSum[[#This Row],[MEMBERS]],1)+1,tblLBSum[[#This Row],[:1]]-FIND(":",tblLBSum[[#This Row],[MEMBERS]],1)-1),"")</calculatedColumnFormula>
    </tableColumn>
    <tableColumn id="28" xr3:uid="{96EDFDCF-AE6C-492F-8C1F-5F065847E595}" name="Pt2" dataDxfId="501">
      <calculatedColumnFormula>IFERROR(MID(tblLBSum[[#This Row],[MEMBERS]],FIND(":",tblLBSum[[#This Row],[MEMBERS]],tblLBSum[[#This Row],[:1]])+1,tblLBSum[[#This Row],[:2]]-FIND(":",tblLBSum[[#This Row],[MEMBERS]],tblLBSum[[#This Row],[:1]])-1),"")</calculatedColumnFormula>
    </tableColumn>
    <tableColumn id="29" xr3:uid="{FBAF37AB-C7E0-4EE8-8CBB-5353C53E3985}" name="Pt3" dataDxfId="500">
      <calculatedColumnFormula>IFERROR(MID(tblLBSum[[#This Row],[MEMBERS]],FIND(":",tblLBSum[[#This Row],[MEMBERS]],tblLBSum[[#This Row],[:2]])+1,tblLBSum[[#This Row],[:3]]-FIND(":",tblLBSum[[#This Row],[MEMBERS]],tblLBSum[[#This Row],[:2]])-1),"")</calculatedColumnFormula>
    </tableColumn>
    <tableColumn id="30" xr3:uid="{8F913082-892A-4488-BC65-56EDD926423D}" name="Pt4" dataDxfId="499">
      <calculatedColumnFormula>IFERROR(MID(tblLBSum[[#This Row],[MEMBERS]],FIND(":",tblLBSum[[#This Row],[MEMBERS]],tblLBSum[[#This Row],[:3]])+1,tblLBSum[[#This Row],[:4]]-FIND(":",tblLBSum[[#This Row],[MEMBERS]],tblLBSum[[#This Row],[:3]])-1),"")</calculatedColumnFormula>
    </tableColumn>
    <tableColumn id="31" xr3:uid="{CADC4D57-AA9C-41C0-82FE-72451A4EE02F}" name="Pt5" dataDxfId="498">
      <calculatedColumnFormula>IFERROR(MID(tblLBSum[[#This Row],[MEMBERS]],FIND(":",tblLBSum[[#This Row],[MEMBERS]],tblLBSum[[#This Row],[:4]])+1,tblLBSum[[#This Row],[:5]]-FIND(":",tblLBSum[[#This Row],[MEMBERS]],tblLBSum[[#This Row],[:4]])-1),"")</calculatedColumnFormula>
    </tableColumn>
    <tableColumn id="32" xr3:uid="{618DE7C7-7610-4704-B9DF-DF59DB112C6A}" name="Pt6" dataDxfId="497">
      <calculatedColumnFormula>IFERROR(MID(tblLBSum[[#This Row],[MEMBERS]],FIND(":",tblLBSum[[#This Row],[MEMBERS]],tblLBSum[[#This Row],[:5]])+1,tblLBSum[[#This Row],[:6]]-FIND(":",tblLBSum[[#This Row],[MEMBERS]],tblLBSum[[#This Row],[:5]])-1),"")</calculatedColumnFormula>
    </tableColumn>
    <tableColumn id="33" xr3:uid="{1A586BC3-BE4C-4F59-8FCC-D21B5404511F}" name="Pt7" dataDxfId="496">
      <calculatedColumnFormula>IFERROR(MID(tblLBSum[[#This Row],[MEMBERS]],FIND(":",tblLBSum[[#This Row],[MEMBERS]],tblLBSum[[#This Row],[:6]])+1,tblLBSum[[#This Row],[:7]]-FIND(":",tblLBSum[[#This Row],[MEMBERS]],tblLBSum[[#This Row],[:6]])-1),"")</calculatedColumnFormula>
    </tableColumn>
    <tableColumn id="34" xr3:uid="{97B7F379-5362-4D61-9C10-E96297135DE5}" name="Pt8" dataDxfId="495">
      <calculatedColumnFormula>IFERROR(MID(tblLBSum[[#This Row],[MEMBERS]],FIND(":",tblLBSum[[#This Row],[MEMBERS]],tblLBSum[[#This Row],[:7]])+1,tblLBSum[[#This Row],[:8]]-FIND(":",tblLBSum[[#This Row],[MEMBERS]],tblLBSum[[#This Row],[:7]])-1),"")</calculatedColumnFormula>
    </tableColumn>
    <tableColumn id="35" xr3:uid="{C1C7BE21-0C70-4245-B312-484281CBC2D3}" name="Pt9" dataDxfId="494">
      <calculatedColumnFormula>IFERROR(MID(tblLBSum[[#This Row],[MEMBERS]],FIND(":",tblLBSum[[#This Row],[MEMBERS]],tblLBSum[[#This Row],[:8]])+1,tblLBSum[[#This Row],[:9]]-FIND(":",tblLBSum[[#This Row],[MEMBERS]],tblLBSum[[#This Row],[:8]])-1),"")</calculatedColumnFormula>
    </tableColumn>
    <tableColumn id="64" xr3:uid="{BD561055-0E11-444E-A66F-A156F979111A}" name="VIP-ID" dataDxfId="493"/>
    <tableColumn id="36" xr3:uid="{A68751D7-6E13-4CE3-A08B-BB535E895A93}" name="HN1" dataDxfId="492">
      <calculatedColumnFormula>IF(tblLBSum[[#This Row],[SrcIP1]]="","",_xlfn.XLOOKUP(tblLBSum[[#This Row],[SrcIP1]],tblIPAssigner[Current IP],tblIPAssigner[Hostname],"",0,1))</calculatedColumnFormula>
    </tableColumn>
    <tableColumn id="37" xr3:uid="{5FDBF9DE-DCDB-4A84-9B81-A6A27D558400}" name="HN2" dataDxfId="491">
      <calculatedColumnFormula>IF(tblLBSum[[#This Row],[SrcIP2]]="","",_xlfn.XLOOKUP(tblLBSum[[#This Row],[SrcIP2]],tblIPAssigner[Current IP],tblIPAssigner[Hostname],"",0,1))</calculatedColumnFormula>
    </tableColumn>
    <tableColumn id="38" xr3:uid="{EF53C5BA-52B2-46A1-8C37-4B11A8C80D4A}" name="HN3" dataDxfId="490">
      <calculatedColumnFormula>IF(tblLBSum[[#This Row],[SrcIP3]]="","",_xlfn.XLOOKUP(tblLBSum[[#This Row],[SrcIP3]],tblIPAssigner[Current IP],tblIPAssigner[Hostname],"",0,1))</calculatedColumnFormula>
    </tableColumn>
    <tableColumn id="39" xr3:uid="{F017F8DB-3F64-42CE-B71A-7B552832370C}" name="HN4" dataDxfId="489">
      <calculatedColumnFormula>IF(tblLBSum[[#This Row],[SrcIP4]]="","",_xlfn.XLOOKUP(tblLBSum[[#This Row],[SrcIP4]],tblIPAssigner[Current IP],tblIPAssigner[Hostname],"",0,1))</calculatedColumnFormula>
    </tableColumn>
    <tableColumn id="40" xr3:uid="{80D68804-4EE7-4F2F-8FDC-E070438EF89C}" name="HN5" dataDxfId="488">
      <calculatedColumnFormula>IF(tblLBSum[[#This Row],[SrcIP5]]="","",_xlfn.XLOOKUP(tblLBSum[[#This Row],[SrcIP5]],tblIPAssigner[Current IP],tblIPAssigner[Hostname],"",0,1))</calculatedColumnFormula>
    </tableColumn>
    <tableColumn id="41" xr3:uid="{59CA01EF-85C3-4385-9B12-8AA560716ED8}" name="HN6" dataDxfId="487">
      <calculatedColumnFormula>IF(tblLBSum[[#This Row],[SrcIP6]]="","",_xlfn.XLOOKUP(tblLBSum[[#This Row],[SrcIP6]],tblIPAssigner[Current IP],tblIPAssigner[Hostname],"",0,1))</calculatedColumnFormula>
    </tableColumn>
    <tableColumn id="42" xr3:uid="{F764E8F0-FB03-43E3-B085-0B15565E21DC}" name="HN7" dataDxfId="486">
      <calculatedColumnFormula>IF(tblLBSum[[#This Row],[SrcIP7]]="","",_xlfn.XLOOKUP(tblLBSum[[#This Row],[SrcIP7]],tblIPAssigner[Current IP],tblIPAssigner[Hostname],"",0,1))</calculatedColumnFormula>
    </tableColumn>
    <tableColumn id="43" xr3:uid="{D5388C1B-084D-4E88-9D57-0F03318AF4DE}" name="HN8" dataDxfId="485">
      <calculatedColumnFormula>IF(tblLBSum[[#This Row],[SrcIP8]]="","",_xlfn.XLOOKUP(tblLBSum[[#This Row],[SrcIP8]],tblIPAssigner[Current IP],tblIPAssigner[Hostname],"",0,1))</calculatedColumnFormula>
    </tableColumn>
    <tableColumn id="44" xr3:uid="{E970D6F0-F662-4CB6-A45B-03155A94F8D9}" name="HN9" dataDxfId="484">
      <calculatedColumnFormula>IF(tblLBSum[[#This Row],[SrcIP9]]="","",_xlfn.XLOOKUP(tblLBSum[[#This Row],[SrcIP9]],tblIPAssigner[Current IP],tblIPAssigner[Hostname],"",0,1))</calculatedColumnFormula>
    </tableColumn>
    <tableColumn id="45" xr3:uid="{121D5B26-2750-4F05-B3B4-607CE5321172}" name="REQ/CertSSL" dataDxfId="483"/>
    <tableColumn id="65" xr3:uid="{BE85E561-9CD7-4460-9CAC-A42B1F762AB5}" name="ME" dataDxfId="482"/>
    <tableColumn id="46" xr3:uid="{1879EE26-5437-41D7-922E-0BCEE6C52FEB}" name="Supported Application" dataDxfId="481">
      <calculatedColumnFormula>IF(tblLBSum[[#This Row],[HN1]]&lt;&gt;"",_xlfn.XLOOKUP(tblLBSum[[#This Row],[HN1]],tblDependencies[DependentName],tblDependencies[AssetName],"TBD",0,1),
 IF(tblLBSum[[#This Row],[HN2]]&lt;&gt;"",_xlfn.XLOOKUP(tblLBSum[[#This Row],[HN2]],tblDependencies[DependentName],tblDependencies[AssetName],"TBD",0,1),
 IF(tblLBSum[[#This Row],[HN3]]&lt;&gt;"",_xlfn.XLOOKUP(tblLBSum[[#This Row],[HN3]],tblDependencies[DependentName],tblDependencies[AssetName],"TBD",0,1),
 IF(tblLBSum[[#This Row],[HN4]]&lt;&gt;"",_xlfn.XLOOKUP(tblLBSum[[#This Row],[HN4]],tblDependencies[DependentName],tblDependencies[AssetName],"TBD",0,1),
 IF(tblLBSum[[#This Row],[HN5]]&lt;&gt;"",_xlfn.XLOOKUP(tblLBSum[[#This Row],[HN5]],tblDependencies[DependentName],tblDependencies[AssetName],"TBD",0,1),
 IF(tblLBSum[[#This Row],[HN6]]&lt;&gt;"",_xlfn.XLOOKUP(tblLBSum[[#This Row],[HN6]],tblDependencies[DependentName],tblDependencies[AssetName],"TBD",0,1),
 IF(tblLBSum[[#This Row],[HN7]]&lt;&gt;"",_xlfn.XLOOKUP(tblLBSum[[#This Row],[HN7]],tblDependencies[DependentName],tblDependencies[AssetName],"TBD",0,1),
 IF(tblLBSum[[#This Row],[HN8]]&lt;&gt;"",_xlfn.XLOOKUP(tblLBSum[[#This Row],[HN8]],tblDependencies[DependentName],tblDependencies[AssetName],"TBD",0,1),
 IF(tblLBSum[[#This Row],[HN9]]&lt;&gt;"",_xlfn.XLOOKUP(tblLBSum[[#This Row],[HN9]],tblDependencies[DependentName],tblDependencies[AssetName],"TBD",0,1),
    "TBD")))))))))</calculatedColumnFormula>
    </tableColumn>
    <tableColumn id="47" xr3:uid="{656E03CE-7538-4F15-89D2-38AF2F98401A}" name=":1" dataDxfId="480">
      <calculatedColumnFormula>IFERROR(FIND(",",tblLBSum[[#This Row],[MEMBERS]],1),"")</calculatedColumnFormula>
    </tableColumn>
    <tableColumn id="48" xr3:uid="{C08697A4-0B9B-4401-9680-68FFAE64CB19}" name=":2" dataDxfId="479">
      <calculatedColumnFormula>IFERROR(FIND(",",tblLBSum[[#This Row],[MEMBERS]],tblLBSum[[#This Row],[:1]]+1),"")</calculatedColumnFormula>
    </tableColumn>
    <tableColumn id="49" xr3:uid="{BFA5505E-8A46-41CF-B5E6-B92BDA772902}" name=":3" dataDxfId="478">
      <calculatedColumnFormula>IFERROR(FIND(",",tblLBSum[[#This Row],[MEMBERS]],tblLBSum[[#This Row],[:2]]+1),"")</calculatedColumnFormula>
    </tableColumn>
    <tableColumn id="50" xr3:uid="{4C6378FF-B567-4716-9609-E0B554244501}" name=":4" dataDxfId="477">
      <calculatedColumnFormula>IFERROR(FIND(",",tblLBSum[[#This Row],[MEMBERS]],tblLBSum[[#This Row],[:3]]+1),"")</calculatedColumnFormula>
    </tableColumn>
    <tableColumn id="51" xr3:uid="{28A5F3A1-A57C-410D-B72D-D640325C4E5B}" name=":5" dataDxfId="476">
      <calculatedColumnFormula>IFERROR(FIND(",",tblLBSum[[#This Row],[MEMBERS]],tblLBSum[[#This Row],[:4]]+1),"")</calculatedColumnFormula>
    </tableColumn>
    <tableColumn id="52" xr3:uid="{4F698466-6810-4234-A840-EE7DF5B1FD36}" name=":6" dataDxfId="475">
      <calculatedColumnFormula>IFERROR(FIND(",",tblLBSum[[#This Row],[MEMBERS]],tblLBSum[[#This Row],[:5]]+1),"")</calculatedColumnFormula>
    </tableColumn>
    <tableColumn id="53" xr3:uid="{1ABEA21E-1EB4-4887-AA4B-620DC3DF09D2}" name=":7" dataDxfId="474">
      <calculatedColumnFormula>IFERROR(FIND(",",tblLBSum[[#This Row],[MEMBERS]],tblLBSum[[#This Row],[:6]]+1),"")</calculatedColumnFormula>
    </tableColumn>
    <tableColumn id="54" xr3:uid="{ACC77E51-CE31-4E65-A2F7-C43E8996C9A1}" name=":8" dataDxfId="473">
      <calculatedColumnFormula>IFERROR(FIND(",",tblLBSum[[#This Row],[MEMBERS]],tblLBSum[[#This Row],[:7]]+1),"")</calculatedColumnFormula>
    </tableColumn>
    <tableColumn id="55" xr3:uid="{966C2C71-963A-4214-8FFD-F168D3A3E65A}" name=":9" dataDxfId="472">
      <calculatedColumnFormula>IFERROR(FIND(",",tblLBSum[[#This Row],[MEMBERS]],tblLBSum[[#This Row],[:8]]+1),"")</calculatedColumnFormula>
    </tableColumn>
    <tableColumn id="56" xr3:uid="{18B8B9B8-2486-4EE5-BA90-0968CA10A422}" name="VIP FQDN" dataDxfId="471"/>
    <tableColumn id="57" xr3:uid="{D9328F90-D4C1-499D-828B-33A0CFB6FB64}" name="Src VIP/Server IP" dataDxfId="470">
      <calculatedColumnFormula>IF(tblLBSum[[#This Row],[Src Public IP - NAT]]="","",TRIM(tblLBSum[[#This Row],[VIP_SrcIP]]))</calculatedColumnFormula>
    </tableColumn>
    <tableColumn id="58" xr3:uid="{FF83FE87-F0A8-47CA-8A40-C107B92AE552}" name="Src Public IP - NAT" dataDxfId="469"/>
    <tableColumn id="59" xr3:uid="{ABF9F981-A504-4F4C-ADC6-818FC2844F10}" name="Tgt VIP/Svr IP" dataDxfId="468">
      <calculatedColumnFormula>IF(tblLBSum[[#This Row],[Src Public IP - NAT]]="","",TRIM(tblLBSum[[#This Row],[VIP_DstIP]]))</calculatedColumnFormula>
    </tableColumn>
    <tableColumn id="60" xr3:uid="{C9933489-7C61-4EB5-98FE-3B1D207EFFA3}" name="Tgt NAT IP" dataDxfId="467">
      <calculatedColumnFormula array="1">IFERROR(_xlfn.LET(_xlpm.indx,SUMPRODUCT((INET_ATON(tblLBSum[[#This Row],[Src Public IP - NAT]]) &gt;tblNAT[FirstIP]) * (INET_ATON(tblLBSum[[#This Row],[Src Public IP - NAT]]) &lt;tblNAT[LastIP]) * ROW(tblNAT[NAT Subnet]))-43,CONCATENATE(INDIRECT(ADDRESS(43 + _xlpm.indx,61)),tblLBSum[[#This Row],[Src Public IP - NAT]],"-use existing")),"")</calculatedColumnFormula>
    </tableColumn>
    <tableColumn id="61" xr3:uid="{5B2101FD-19E6-486A-BB85-D92328D922EC}" name="NAT Ports" dataDxfId="466"/>
    <tableColumn id="71" xr3:uid="{9DE71A27-174B-4485-A0BE-6FDD0D5A2C5C}" name="OOS" dataDxfId="465">
      <calculatedColumnFormula>OR(_xlfn.XLOOKUP(tblLBSum[[#This Row],[HN1]],tblAppServers[Server Name],tblAppServers[Scope],"",0,1)="OOS",
_xlfn.XLOOKUP(tblLBSum[[#This Row],[HN2]],tblAppServers[Server Name],tblAppServers[Scope],"",0,1)="OOS",
_xlfn.XLOOKUP(tblLBSum[[#This Row],[HN3]],tblAppServers[Server Name],tblAppServers[Scope],"",0,1)="OOS",
_xlfn.XLOOKUP(tblLBSum[[#This Row],[HN4]],tblAppServers[Server Name],tblAppServers[Scope],"",0,1)="OOS",
_xlfn.XLOOKUP(tblLBSum[[#This Row],[HN5]],tblAppServers[Server Name],tblAppServers[Scope],"",0,1)="OOS",
_xlfn.XLOOKUP(tblLBSum[[#This Row],[HN6]],tblAppServers[Server Name],tblAppServers[Scope],"",0,1)="OOS",
_xlfn.XLOOKUP(tblLBSum[[#This Row],[HN7]],tblAppServers[Server Name],tblAppServers[Scope],"",0,1)="OOS",
_xlfn.XLOOKUP(tblLBSum[[#This Row],[HN8]],tblAppServers[Server Name],tblAppServers[Scope],"",0,1)="OOS",
_xlfn.XLOOKUP(tblLBSum[[#This Row],[HN9]],tblAppServers[Server Name],tblAppServers[Scope],"",0,1)="OOS")</calculatedColumnFormula>
    </tableColumn>
    <tableColumn id="62" xr3:uid="{36019A45-A816-4F50-872A-6CCA81899D2B}" name="DupVIPs" dataDxfId="464">
      <calculatedColumnFormula>CONCATENATE(tblLBSum[[#This Row],[VIP_SrcIP]],tblLBSum[[#This Row],[SrcIP1]],tblLBSum[[#This Row],[SrcIP2]],tblLBSum[[#This Row],[SrcIP3]],tblLBSum[[#This Row],[SrcIP4]],tblLBSum[[#This Row],[SrcIP5]],tblLBSum[[#This Row],[SrcIP6]],tblLBSum[[#This Row],[SrcIP7]],tblLBSum[[#This Row],[SrcIP8]],tblLBSum[[#This Row],[SrcIP9]])</calculatedColumnFormula>
    </tableColumn>
    <tableColumn id="66" xr3:uid="{F5C8E3D0-8A0B-4580-8213-2B2FE29AD86F}" name="NAT Ping Check" dataDxfId="463">
      <calculatedColumnFormula>CONCATENATE("ping ",TRIM(tblLBSum[[#This Row],[VIP]]),"&gt;&gt; pingNat.txt")</calculatedColumnFormula>
    </tableColumn>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42096FB-308E-4545-B880-4406445A8335}" name="tblBrokenF5s" displayName="tblBrokenF5s" ref="A1:F2" totalsRowShown="0" headerRowDxfId="461" dataDxfId="459" headerRowBorderDxfId="460" tableBorderDxfId="458" totalsRowBorderDxfId="457">
  <autoFilter ref="A1:F2" xr:uid="{2CAF669C-4A13-4D1C-B106-A1E7A90229AB}"/>
  <tableColumns count="6">
    <tableColumn id="1" xr3:uid="{485043D6-C86B-4D71-94B2-3C3634C4E0D4}" name="FQDN" dataDxfId="456"/>
    <tableColumn id="2" xr3:uid="{D79DD748-E420-4314-B801-0AE2DE1973A3}" name="SrcIP" dataDxfId="455"/>
    <tableColumn id="6" xr3:uid="{51E1F644-4D7F-448C-ACCF-5126E2CFD1D1}" name="Hostname" dataDxfId="454">
      <calculatedColumnFormula>MID(tblBrokenF5s[[#This Row],[FQDN]],1,FIND(".",tblBrokenF5s[[#This Row],[FQDN]],1)-1)</calculatedColumnFormula>
    </tableColumn>
    <tableColumn id="3" xr3:uid="{80810EDD-8B2B-41BB-9E50-4D70D33C53CC}" name="ME/Status" dataDxfId="453"/>
    <tableColumn id="4" xr3:uid="{A19836FA-7B32-4F94-8F46-AF41FDC91E36}" name="Supported Apps" dataDxfId="452"/>
    <tableColumn id="5" xr3:uid="{2CC7C588-E8B9-4AC0-8EF9-6CEF3307EBE6}" name="VIP" dataDxfId="451"/>
  </tableColumns>
  <tableStyleInfo name="TableStyleMedium1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E33C7FB-36B0-4063-B6AC-9E95717BC7D0}" name="tblChkVIP" displayName="tblChkVIP" ref="A1:L2" totalsRowShown="0" headerRowDxfId="445" dataDxfId="444">
  <autoFilter ref="A1:L2" xr:uid="{FCF26CB6-BB2E-48EC-A646-D3EFF32FF866}"/>
  <tableColumns count="12">
    <tableColumn id="1" xr3:uid="{716F8FEE-E5B0-4B7E-9EF6-B8EF73E667CE}" name="Config" dataDxfId="443"/>
    <tableColumn id="2" xr3:uid="{31C3D8DF-5B23-4589-89EB-BC47F433CBF7}" name="SrcIP" dataDxfId="442"/>
    <tableColumn id="3" xr3:uid="{95E78AC1-A83D-4486-8BD9-5D145824E926}" name="SrcFQDN" dataDxfId="441"/>
    <tableColumn id="4" xr3:uid="{BADEC4E5-719A-4B42-AD11-FE3289020EB6}" name="SrcMem" dataDxfId="440"/>
    <tableColumn id="10" xr3:uid="{F9B2A806-481A-4202-8BDB-74A535812563}" name="SrcHostnames" dataDxfId="439"/>
    <tableColumn id="5" xr3:uid="{F7076FF0-0C4A-4C53-A7D6-A7FDEBD97CCE}" name="TgtIP" dataDxfId="438"/>
    <tableColumn id="6" xr3:uid="{3342CE15-5743-4B34-AFEC-AFC7C32ACC9E}" name="TgtFQDN" dataDxfId="437"/>
    <tableColumn id="7" xr3:uid="{F578159E-DA84-4472-8080-1B63133DC492}" name="TgtMem" dataDxfId="436"/>
    <tableColumn id="9" xr3:uid="{7ADAC12B-2D82-4073-A8E1-E61A420708B2}" name="TgtHostnames" dataDxfId="435"/>
    <tableColumn id="11" xr3:uid="{CEDE2938-E950-499D-9FC4-9A32D8B779C5}" name="VIP" dataDxfId="434">
      <calculatedColumnFormula>IF(tblChkVIP[[#This Row],[SrcFQDN]]=tblChkVIP[[#This Row],[TgtFQDN]],"","No match")</calculatedColumnFormula>
    </tableColumn>
    <tableColumn id="12" xr3:uid="{08003BAA-5B3E-4862-997C-DBEE5C0D956B}" name="Members" dataDxfId="433" dataCellStyle="Normal 8">
      <calculatedColumnFormula>IF(tblChkVIP[[#This Row],[SrcHostnames]]=tblChkVIP[[#This Row],[TgtHostnames]],"","No match")</calculatedColumnFormula>
    </tableColumn>
    <tableColumn id="8" xr3:uid="{E3E9E46C-8331-4FE6-8B09-2FF486779D47}" name="Notes" dataDxfId="432"/>
  </tableColumns>
  <tableStyleInfo name="TableStyleMedium1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FEA096-412A-FD49-B120-F2F2840F95A2}" name="tblIPAssigner" displayName="tblIPAssigner" ref="A2:Z3" totalsRowShown="0" headerRowDxfId="413" dataDxfId="411" headerRowBorderDxfId="412">
  <autoFilter ref="A2:Z3" xr:uid="{DDFEA096-412A-FD49-B120-F2F2840F95A2}"/>
  <sortState xmlns:xlrd2="http://schemas.microsoft.com/office/spreadsheetml/2017/richdata2" ref="A3:Z3">
    <sortCondition ref="A3"/>
  </sortState>
  <tableColumns count="26">
    <tableColumn id="1" xr3:uid="{55F9274D-CC5D-A149-BE07-466BCF116E78}" name="Hostname" dataDxfId="410"/>
    <tableColumn id="2" xr3:uid="{BCFAA6C2-C3DA-154F-9B85-0ECCFFE9B026}" name="FQDN" dataDxfId="409">
      <calculatedColumnFormula array="1">TEXT(INDEX(tblTM[],_xlfn.XMATCH(tblIPAssigner[[#This Row],[Hostname]],tblTM[common_assetName],0),COLUMN(tblTM[device_shortName])),"")</calculatedColumnFormula>
    </tableColumn>
    <tableColumn id="3" xr3:uid="{A7D80C31-0A3B-0242-AF2F-0B126A080C38}" name="Current IP" dataDxfId="408"/>
    <tableColumn id="4" xr3:uid="{A1FB6D0D-2C0D-C443-8CF8-214D59BBA20E}" name="Request Move Event" dataDxfId="407"/>
    <tableColumn id="5" xr3:uid="{09A56036-462E-6146-8C25-255444EFE2DD}" name="Environment" dataDxfId="406">
      <calculatedColumnFormula array="1">TEXT(INDEX(tblTM[],_xlfn.XMATCH(tblIPAssigner[[#This Row],[Hostname]],tblTM[common_assetName],0),COLUMN(tblTM[common_environment])),"")</calculatedColumnFormula>
    </tableColumn>
    <tableColumn id="6" xr3:uid="{6C828B03-BE6B-A44F-A8CF-038FB4AC876F}" name="Segmentation Zone" dataDxfId="405">
      <calculatedColumnFormula array="1">IF(tblIPAssigner[[#This Row],[Company]]="MBM",_xlfn.XLOOKUP(tblIPAssigner[[#This Row],[Hostname]],tblTM[common_assetName],tblTM[device_custom34],"",0,1),_xlfn.IFNA(TRIM(INDEX(tblSegmentationZones[SegmentationZone],MATCH(1,(INET_ATON(tblIPAssigner[[#This Row],[Current IP]])&gt;=tblSegmentationZones[networkLower])*(INET_ATON(tblIPAssigner[[#This Row],[Current IP]])&lt;=tblSegmentationZones[networkUpper]),0))),"FrontEnd / Internal / Legacy / NonLoadBalancer"))</calculatedColumnFormula>
    </tableColumn>
    <tableColumn id="7" xr3:uid="{FA276045-5DC7-1A44-ABD2-D3AEC7080B1D}" name="Company" dataDxfId="404">
      <calculatedColumnFormula>IFERROR(_xlfn.LET(_xlpm.domain,TRIM(_xlfn.TEXTBEFORE(_xlfn.TEXTAFTER(LOWER(tblIPAssigner[[#This Row],[FQDN]]),".",-2),".")),IF(OR(_xlpm.domain = "caremore",_xlpm.domain = "healthcore",_xlpm.domain = "gbd",_xlpm.domain = "dbg"),_xlpm.domain,IF(LEFT(_xlpm.domain,3)="aim", "MBM","Anthem"))),"*Check*")</calculatedColumnFormula>
    </tableColumn>
    <tableColumn id="8" xr3:uid="{8C406A69-D7E6-5F44-9CD9-AECBCE021E49}" name="Machine Type" dataDxfId="403">
      <calculatedColumnFormula array="1">_xlfn.IFNA(INDEX(tblOSMachineType[],_xlfn.XMATCH(INDEX(tblTM[],_xlfn.XMATCH(tblIPAssigner[[#This Row],[Hostname]],tblTM[common_assetName],0),COLUMN(tblTM[device_os])),tblOSMachineType[TM OS],0),COLUMN(tblOSMachineType[Machine Type])),"")</calculatedColumnFormula>
    </tableColumn>
    <tableColumn id="9" xr3:uid="{6B0B090B-FD80-3F45-9022-DFC7952C669B}" name="Row" dataDxfId="402">
      <calculatedColumnFormula array="1">IFERROR(_xlfn.IFNA(MATCH(1,(TRIM(tblIPAssigner[[#This Row],[Segmentation Zone]])=TRIM(tblZoneMatch[Current Zone]))*(TRIM(tblIPAssigner[[#This Row],[Machine Type]])=TRIM(tblZoneMatch[Machine Type]))*(TRIM(tblIPAssigner[[#This Row],[Company]])=TRIM(tblZoneMatch[Company]))*(TRIM(tblIPAssigner[[#This Row],[Target Platform]])=TRIM(tblZoneMatch[Target Platform]))*(TRIM(tblIPAssigner[[#This Row],[Target Device Type]])=TRIM(tblZoneMatch[Target Device Type])),0),IF(SEARCH("Bare Metal",tblIPAssigner[[#This Row],[Target Platform]])&gt;0,680,"")),"*Check*")</calculatedColumnFormula>
    </tableColumn>
    <tableColumn id="10" xr3:uid="{3A1D20E4-01D9-F643-A466-1793C49A1755}" name="Target Segmentation" dataDxfId="401">
      <calculatedColumnFormula array="1">IFERROR(IF(tblIPAssigner[[#This Row],[server-oob-count]]&gt;0,"networkseg / anthem / management / server-oob",INDEX(tblZoneMatch[Target Zone],tblIPAssigner[[#This Row],[Row]])),"Target Zone not found. Please check Lookup Sheet.")</calculatedColumnFormula>
    </tableColumn>
    <tableColumn id="11" xr3:uid="{4FAC23AC-AB1F-2549-AAF9-AA18BF6F8CD6}" name="Target Platform" dataDxfId="400">
      <calculatedColumnFormula>IFERROR(
IF(tblIPAssigner[[#This Row],[Target Device Type]]="","azkyn-east",
IF(OR(tblIPAssigner[[#This Row],[Target Device Type]]="AIX-LPAR",tblIPAssigner[[#This Row],[Target Device Type]]="Linux-VM-Power",tblIPAssigner[[#This Row],[DMZ]]="Yes",LEFT(tblIPAssigner[[#This Row],[Current IP]],3)="22."),
        IF(LEFT(LOWER(tblIPAssigner[[#This Row],[Hostname]]),4)="va33","ilelk-ch3","vaash-wdc04"),
      IF(AND(tblIPAssigner[[#This Row],[Target Device Type]]="Server",tblIPAssigner[[#This Row],[DMZ]]="No"),
           IF(LEFT(LOWER(tblIPAssigner[[#This Row],[Hostname]]),4)="va33","ilelk-bmaas-dr","vaash-bmaas"),
         IF(AND(tblIPAssigner[[#This Row],[Target Device Type]]="Server",tblIPAssigner[[#This Row],[DMZ]]="Yes"),
             IF(LEFT(LOWER(tblIPAssigner[[#This Row],[Hostname]]),4)="va33","ilelk-ch3","vaash-wdc04"),
           IF(tblIPAssigner[[#This Row],[Target Device Type]]="VM",
             IF(LEFT(LOWER(tblIPAssigner[[#This Row],[Hostname]]),4)="va33","azkyn-nc","azkyn-east")
             )
           )
        )
   )),"")</calculatedColumnFormula>
    </tableColumn>
    <tableColumn id="12" xr3:uid="{130E7F51-F929-6742-AF5B-2B8A3D7E063D}" name="Target IP" dataDxfId="399" dataCellStyle="Heading 2"/>
    <tableColumn id="13" xr3:uid="{865B0544-E4F1-D04F-B50D-AA67DEB79306}" name="Subnet Mask" dataDxfId="398">
      <calculatedColumnFormula array="1">IFERROR(INET_NTOM(CIDR_getMask(TRIM(INDEX(tblSegmentationZones[network],MATCH(1,(INET_ATON(tblIPAssigner[[#This Row],[Target IP]])&gt;=tblSegmentationZones[networkLower])*(INET_ATON(tblIPAssigner[[#This Row],[Target IP]])&lt;=tblSegmentationZones[networkUpper]),0))))),"")</calculatedColumnFormula>
    </tableColumn>
    <tableColumn id="14" xr3:uid="{21F86F30-E34E-9F42-80E2-9BC203C97D38}" name="Gateway" dataDxfId="397">
      <calculatedColumnFormula array="1">IFERROR(CIDR_getFirstIP(TRIM(INDEX(tblSegmentationZones[network],MATCH(1,(INET_ATON(tblIPAssigner[[#This Row],[Target IP]])&gt;=tblSegmentationZones[networkLower])*(INET_ATON(tblIPAssigner[[#This Row],[Target IP]])&lt;=tblSegmentationZones[networkUpper]),0)))),"")</calculatedColumnFormula>
    </tableColumn>
    <tableColumn id="15" xr3:uid="{879F0DF9-D234-BE45-A84A-40A4E3A62ABF}" name="Temporary Hostname" dataDxfId="396">
      <calculatedColumnFormula>_xlfn.CONCAT(LOWER(tblIPAssigner[[#This Row],[Request Move Event]]),"-",LOWER(tblIPAssigner[[#This Row],[FQDN]]))</calculatedColumnFormula>
    </tableColumn>
    <tableColumn id="16" xr3:uid="{830A971C-A9A1-2C48-AFBB-E3FA07003B71}" name="Target Device Type" dataDxfId="395">
      <calculatedColumnFormula array="1">_xlfn.LET(_xlpm.DevType,_xlfn.XLOOKUP(tblIPAssigner[[#This Row],[Hostname]],tblTM[common_assetName],tblTM[device_custom60],"",0,1),
    IF(_xlpm.DevType="P2V",
       "VM",
       IF(_xlpm.DevType="V2P",
          "Server",
          TEXT(INDEX(tblTM[],_xlfn.XMATCH(tblIPAssigner[[#This Row],[Hostname]],tblTM[common_assetName],0),COLUMN(tblTM[device_assetType])),"")
         )
      )
    )</calculatedColumnFormula>
    </tableColumn>
    <tableColumn id="17" xr3:uid="{3117417E-4037-2D48-B91A-3450DC4BAB29}" name="DMZ" dataDxfId="394">
      <calculatedColumnFormula array="1">TEXT(INDEX(tblTM[],_xlfn.XMATCH(tblIPAssigner[[#This Row],[Hostname]],tblTM[common_assetName],0),COLUMN(tblTM[device_custom26])),"")</calculatedColumnFormula>
    </tableColumn>
    <tableColumn id="18" xr3:uid="{CC57C908-1A98-DC48-BEB8-D013F8F7ADBB}" name="Actual Move Event" dataDxfId="393">
      <calculatedColumnFormula>TEXT('Arch Chklst'!$C$3,"")</calculatedColumnFormula>
    </tableColumn>
    <tableColumn id="19" xr3:uid="{E741A2D2-6866-3A44-A8F8-02E90B5A3677}" name="Comments" dataDxfId="392"/>
    <tableColumn id="20" xr3:uid="{E06258B6-B7E2-A24E-BB0F-C2E4F6466055}" name="server-oob-count" dataDxfId="391"/>
    <tableColumn id="21" xr3:uid="{1EA5A452-03BA-4048-BAA8-C9F40D391410}" name="power-systems-segments" dataDxfId="390"/>
    <tableColumn id="22" xr3:uid="{60E4A317-0166-DF45-A929-44D9EEC9C602}" name="Event Complete" dataDxfId="389"/>
    <tableColumn id="23" xr3:uid="{CC5BFE1E-CEAC-0342-B4FC-0D59F69FAFFE}" name="target-segment-check" dataDxfId="388"/>
    <tableColumn id="24" xr3:uid="{5EDCFEBA-07FB-7B4E-A0AF-70BA67E17686}" name="TM ID" dataDxfId="387">
      <calculatedColumnFormula array="1">TEXT(INDEX(tblTM[],_xlfn.XMATCH(tblIPAssigner[[#This Row],[Hostname]],tblTM[common_assetName],0),COLUMN(tblTM[common_id])),"")</calculatedColumnFormula>
    </tableColumn>
    <tableColumn id="25" xr3:uid="{665B3C84-1871-4C31-946A-24FF3A9FB37E}" name="Scope" dataDxfId="386">
      <calculatedColumnFormula>TEXT(_xlfn.XLOOKUP(tblIPAssigner[[#This Row],[Hostname]],tblAppServers[Server Name],tblAppServers[Scope],"",0,1),"")</calculatedColumnFormula>
    </tableColumn>
    <tableColumn id="26" xr3:uid="{4B5E3D93-085E-41C8-BE5F-7A0A474B16C3}" name="Application" dataDxfId="385">
      <calculatedColumnFormula>TEXT(_xlfn.XLOOKUP(tblIPAssigner[[#This Row],[Hostname]],tblAppServers[Server Name],tblAppServers[Supported Application],"",0,1),"")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D70CB8-CCC2-A64E-BC02-2CE44C122B8D}" name="tblDependencies" displayName="tblDependencies" ref="A1:Y2" totalsRowShown="0" dataDxfId="380">
  <autoFilter ref="A1:Y2" xr:uid="{A7D70CB8-CCC2-A64E-BC02-2CE44C122B8D}"/>
  <sortState xmlns:xlrd2="http://schemas.microsoft.com/office/spreadsheetml/2017/richdata2" ref="A2:Y2">
    <sortCondition descending="1" ref="N2"/>
    <sortCondition ref="C2"/>
  </sortState>
  <tableColumns count="25">
    <tableColumn id="8" xr3:uid="{B4EA3CB2-5E6E-274B-BEAE-50003BA4DCEC}" name="AssetDependencyId" dataDxfId="379"/>
    <tableColumn id="1" xr3:uid="{40242CAA-A4F8-4864-8B4A-3952D6B3AB91}" name="AssetId" dataDxfId="378"/>
    <tableColumn id="2" xr3:uid="{3C66B1A2-89AD-4FAC-9825-F4371D45B3BF}" name="AssetName" dataDxfId="377"/>
    <tableColumn id="3" xr3:uid="{A6269FC3-615E-4C69-8080-16B6729F6FC4}" name="AssetType" dataDxfId="376"/>
    <tableColumn id="4" xr3:uid="{7CB28410-CF72-4228-A26E-B8F665961CE9}" name="AssetBundle" dataDxfId="375">
      <calculatedColumnFormula>_xlfn.XLOOKUP(tblDependencies[[#This Row],[AssetName]],tblApplications[common_assetName],tblApplications[common_moveBundle],"",0,1)</calculatedColumnFormula>
    </tableColumn>
    <tableColumn id="5" xr3:uid="{E36988AC-F4B7-424D-99A5-25DB450B8519}" name="DependentId" dataDxfId="374"/>
    <tableColumn id="6" xr3:uid="{1C412992-93BB-419A-AED0-510FB04A9AE1}" name="DependentName" dataDxfId="373"/>
    <tableColumn id="7" xr3:uid="{DC7DE05A-4BBA-419F-B311-A48DAF073237}" name="DependentType" dataDxfId="372"/>
    <tableColumn id="9" xr3:uid="{A038540B-44CC-4C31-8C0C-2F21AF39300A}" name="DependentBundle" dataDxfId="371">
      <calculatedColumnFormula>_xlfn.XLOOKUP(tblDependencies[[#This Row],[DependentName]],tblTM[common_assetName],tblTM[common_moveBundle],"",0,1)</calculatedColumnFormula>
    </tableColumn>
    <tableColumn id="10" xr3:uid="{738D43D3-8252-44DE-BD10-D515BD478B2B}" name="DataFlowFreq" dataDxfId="370"/>
    <tableColumn id="11" xr3:uid="{BD5CC2CD-A6A2-44AC-8ADB-78EB8A86FF6C}" name="DataFlowDirection" dataDxfId="369"/>
    <tableColumn id="12" xr3:uid="{CE1DFB2E-5DE9-4E43-8F66-C17F11FADA9A}" name="status" dataDxfId="368"/>
    <tableColumn id="13" xr3:uid="{70CD0D50-C891-4ECC-A64B-8523B31EC4F5}" name="Type" dataDxfId="367"/>
    <tableColumn id="16" xr3:uid="{54AA45EB-869C-4143-A0D3-D14E72006656}" name="Root" dataDxfId="366">
      <calculatedColumnFormula>CONCATENATE(TEXT(_xlfn.XLOOKUP(tblDependencies[[#This Row],[AssetName]],tblDepApp[Applications],tblDepApp[Servers],"",0),"000"),"-",tblDependencies[[#This Row],[AssetName]])</calculatedColumnFormula>
    </tableColumn>
    <tableColumn id="15" xr3:uid="{F8055C03-8AE9-4EEB-B0A0-E636D2AE3EC2}" name="OS" dataDxfId="365">
      <calculatedColumnFormula>TEXT(_xlfn.XLOOKUP(tblDependencies[[#This Row],[DependentName]],tblAppServers[Server Name],tblAppServers[OS],"r3m0v3m3",0,1),"")</calculatedColumnFormula>
    </tableColumn>
    <tableColumn id="14" xr3:uid="{5EC8FC72-77C9-43BF-B1D6-362C6CB942A6}" name="App. Status" dataDxfId="364">
      <calculatedColumnFormula>1</calculatedColumnFormula>
    </tableColumn>
    <tableColumn id="17" xr3:uid="{095C2426-1F24-4F2A-948D-AB45C0B74954}" name="Env" dataDxfId="363">
      <calculatedColumnFormula>_xlfn.XLOOKUP(tblDependencies[[#This Row],[DependentName]],tblAppServers[Server Name],tblAppServers[Env],"",0,1)</calculatedColumnFormula>
    </tableColumn>
    <tableColumn id="18" xr3:uid="{1F92B263-FDB2-4222-A306-75B4E5B1873F}" name="Dev" dataDxfId="362">
      <calculatedColumnFormula>_xlfn.XLOOKUP(tblDependencies[[#This Row],[DependentName]],tblAppServers[Server Name],tblAppServers[Dev],"",0,1)</calculatedColumnFormula>
    </tableColumn>
    <tableColumn id="19" xr3:uid="{8CD97680-E9BA-4F35-ABD0-B7C9784ADA70}" name="DB" dataDxfId="361">
      <calculatedColumnFormula>_xlfn.XLOOKUP(tblDependencies[[#This Row],[DependentName]],tblAppServers[Server Name],tblAppServers[DB?],"",0,1)</calculatedColumnFormula>
    </tableColumn>
    <tableColumn id="20" xr3:uid="{AFCF962F-3D80-40FA-B87D-499DD731F74B}" name="F5/LB" dataDxfId="360">
      <calculatedColumnFormula>_xlfn.XLOOKUP(tblDependencies[[#This Row],[DependentName]],tblAppServers[Server Name],tblAppServers[F5/LB],"",0,1)</calculatedColumnFormula>
    </tableColumn>
    <tableColumn id="21" xr3:uid="{0900882F-525D-9847-B5A7-9E963EE4AE7F}" name="Src IP" dataDxfId="359">
      <calculatedColumnFormula>_xlfn.XLOOKUP(tblDependencies[[#This Row],[DependentName]],tblAppServers[Server Name],tblAppServers[Src IP],"",0,1)</calculatedColumnFormula>
    </tableColumn>
    <tableColumn id="22" xr3:uid="{1060DBE7-DFEF-0649-A723-B254F48C158C}" name="Group" dataDxfId="358"/>
    <tableColumn id="23" xr3:uid="{2519C779-88C8-4C28-8FB2-14A6D408E607}" name="Scope" dataDxfId="357">
      <calculatedColumnFormula>TEXT(_xlfn.XLOOKUP(tblDependencies[[#This Row],[DependentName]],tblAppServers[Server Name],tblAppServers[Scope],"",0,1),"")</calculatedColumnFormula>
    </tableColumn>
    <tableColumn id="24" xr3:uid="{E207F5FE-E557-46C7-956C-A4F08A0BE49E}" name="VIPs" dataDxfId="356">
      <calculatedColumnFormula>_xlfn.XLOOKUP(tblDependencies[[#This Row],[DependentName]],tblAppServers[Server Name],tblAppServers[LB],"",0,1)</calculatedColumnFormula>
    </tableColumn>
    <tableColumn id="25" xr3:uid="{6CDE6192-2E82-4247-9F00-86307904E1A8}" name="SharedGrp" dataDxfId="355"/>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08782BF-3247-4182-AA7E-D81BE815663B}" name="tblDepApp" displayName="tblDepApp" ref="C5:D6" totalsRowShown="0">
  <autoFilter ref="C5:D6" xr:uid="{B08782BF-3247-4182-AA7E-D81BE815663B}"/>
  <sortState xmlns:xlrd2="http://schemas.microsoft.com/office/spreadsheetml/2017/richdata2" ref="C6:D6">
    <sortCondition ref="C6"/>
  </sortState>
  <tableColumns count="2">
    <tableColumn id="1" xr3:uid="{04D10825-21C6-4854-BA3F-68B624DC3A6D}" name="Applications" dataDxfId="354"/>
    <tableColumn id="2" xr3:uid="{7BD5C7E8-623A-4F11-BB62-CC702425F2EB}" name="Servers">
      <calculatedColumnFormula>_xlfn.LET(_xlpm.AppCount,COUNTIFS(tblDependencies[Scope],"",tblDependencies[AssetName],tblDepApp[[#This Row],[Applications]]),IF(_xlpm.AppCount=0,0,_xlpm.AppCount))</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3889871-54C1-47E6-B7D0-3DA75588EFAA}" name="tblDR" displayName="tblDR" ref="A1:O2" totalsRowShown="0" headerRowDxfId="344">
  <autoFilter ref="A1:O2" xr:uid="{53889871-54C1-47E6-B7D0-3DA75588EFAA}"/>
  <tableColumns count="15">
    <tableColumn id="1" xr3:uid="{BB67818F-F641-48E0-BD3A-F383F228715B}" name="Hostname" dataDxfId="343">
      <calculatedColumnFormula>_xlfn.XLOOKUP(tblDR[[#This Row],[Src-DR-IP]],tblTM[device_custom28],tblTM[common_assetName],"",0,1)</calculatedColumnFormula>
    </tableColumn>
    <tableColumn id="2" xr3:uid="{7A602E40-9439-4CA6-BFDF-AE27381504BF}" name="DR-hostname" dataDxfId="342"/>
    <tableColumn id="3" xr3:uid="{B59DC3A8-E62E-4EA3-B227-E6560612E57A}" name="Src-DR-IP" dataDxfId="341"/>
    <tableColumn id="14" xr3:uid="{CA5C4E5C-E965-4A4A-A963-35FC3D4E8634}" name="DMZ" dataDxfId="340">
      <calculatedColumnFormula>TEXT(_xlfn.XLOOKUP(tblDR[[#This Row],[Hostname]],tblTM[common_assetName],tblTM[device_custom26],"-",0),"")</calculatedColumnFormula>
    </tableColumn>
    <tableColumn id="13" xr3:uid="{2907261C-0D35-4572-941F-A56BF090FD40}" name="TempName">
      <calculatedColumnFormula>CONCATENATE(LOWER('Arch Chklst'!$C$3),"-",tblDR[[#This Row],[DR-hostname]])</calculatedColumnFormula>
    </tableColumn>
    <tableColumn id="12" xr3:uid="{7C305E7F-2CDF-41F9-B0FD-6B7A0235D4A9}" name="Site" dataDxfId="339">
      <calculatedColumnFormula>IF(tblDR[[#This Row],[DR-Rec-Method]]="Cristie HS","ilelk-bmaas-dr",IF(tblDR[[#This Row],[DR-Rec-Method]]="Zerto","azkyn-nc-dreast","TBD"))</calculatedColumnFormula>
    </tableColumn>
    <tableColumn id="4" xr3:uid="{F4DE6A7C-0900-4CC4-B920-D79F03C3EDB2}" name="DR-Seg-Zone" dataDxfId="338">
      <calculatedColumnFormula>IF(tblDR[[#This Row],[Src-DR-IP]]="","",_xlfn.XLOOKUP(tblDR[[#This Row],[Hostname]],tblIPAssigner[Hostname],tblIPAssigner[Target Segmentation],"",0,1))</calculatedColumnFormula>
    </tableColumn>
    <tableColumn id="5" xr3:uid="{8F298113-9258-448A-8022-61F4591C10A7}" name="Dst-DR-IP"/>
    <tableColumn id="6" xr3:uid="{0586CD60-BC27-480D-995F-61CB1D77632A}" name="Dst-DR-Subnet">
      <calculatedColumnFormula array="1">IFERROR(INET_NTOM(CIDR_getMask(TRIM(INDEX(tblSegmentationZones[network],MATCH(1,(INET_ATON(tblDR[[#This Row],[Dst-DR-IP]])&gt;=tblSegmentationZones[networkLower])*(INET_ATON(tblDR[[#This Row],[Dst-DR-IP]])&lt;=tblSegmentationZones[networkUpper]),0))))),"")</calculatedColumnFormula>
    </tableColumn>
    <tableColumn id="7" xr3:uid="{64B9AD53-68C4-4E0C-92F0-FF7156372821}" name="Dst-DR-GW">
      <calculatedColumnFormula array="1">IFERROR(CIDR_getFirstIP(TRIM(INDEX(tblSegmentationZones[network],MATCH(1,(INET_ATON(tblDR[[#This Row],[Dst-DR-IP]])&gt;=tblSegmentationZones[networkLower])*(INET_ATON(tblDR[[#This Row],[Dst-DR-IP]])&lt;=tblSegmentationZones[networkUpper]),0)))),"")</calculatedColumnFormula>
    </tableColumn>
    <tableColumn id="8" xr3:uid="{1454907D-FAD3-426D-AA8E-5F91A4C8A686}" name="Dst-Seg-Zone" dataDxfId="337">
      <calculatedColumnFormula>IF(tblDR[[#This Row],[Src-DR-IP]]="","",_xlfn.XLOOKUP(tblDR[[#This Row],[Hostname]],tblIPAssigner[Hostname],tblIPAssigner[Target Segmentation],"",0,1))</calculatedColumnFormula>
    </tableColumn>
    <tableColumn id="9" xr3:uid="{F8A070C1-88BC-45E4-B641-D1EB228480EA}" name="DR-Rec-Method" dataDxfId="336">
      <calculatedColumnFormula>TEXT(_xlfn.XLOOKUP(tblDR[[#This Row],[Hostname]],tblTM[common_assetName],tblTM[device_custom29],"",0,1),"")</calculatedColumnFormula>
    </tableColumn>
    <tableColumn id="10" xr3:uid="{8D20F347-EF34-47FB-B663-206B33AE6682}" name="DR-Tier" dataDxfId="335">
      <calculatedColumnFormula>_xlfn.LET(_xlpm.tier,_xlfn.XLOOKUP(tblDR[[#This Row],[Hostname]],tblTM[common_assetName],tblTM[device_custom30],"",0,1),IF(_xlpm.tier=0,"",_xlpm.tier))</calculatedColumnFormula>
    </tableColumn>
    <tableColumn id="11" xr3:uid="{2A1EBFA2-FF68-439F-8C2C-2943F71C01A1}" name="DR-KSG" dataDxfId="334">
      <calculatedColumnFormula>TEXT(_xlfn.XLOOKUP(tblDR[[#This Row],[Hostname]],tblTM[common_assetName],tblTM[device_custom65],"",0,1),"")</calculatedColumnFormula>
    </tableColumn>
    <tableColumn id="15" xr3:uid="{C7BEAB9A-BF9C-43B3-93AA-DFD1B19DAE94}" name="Application" dataDxfId="333">
      <calculatedColumnFormula>TEXT(_xlfn.XLOOKUP(tblDR[[#This Row],[Hostname]],tblAppServers[Server Name],tblAppServers[Supported Application],"",0,1),"")</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C63746A-E001-4F98-967A-EA9783A9DD61}" name="tblLBSum2" displayName="tblLBSum2" ref="A1:BO2" totalsRowShown="0" headerRowDxfId="307" dataDxfId="306" headerRowCellStyle="Normal 2 2">
  <autoFilter ref="A1:BO2" xr:uid="{8EFA5B27-FF7C-41EA-BD81-CB0EE5930C12}"/>
  <sortState xmlns:xlrd2="http://schemas.microsoft.com/office/spreadsheetml/2017/richdata2" ref="A2:BM2">
    <sortCondition ref="B2"/>
    <sortCondition ref="C2"/>
    <sortCondition ref="D2"/>
    <sortCondition ref="G2"/>
  </sortState>
  <tableColumns count="67">
    <tableColumn id="1" xr3:uid="{B886D435-0B9F-4209-BBF4-A0777EB6217A}" name="New DNS VIP" dataDxfId="305">
      <calculatedColumnFormula>LOWER(CONCATENATE(IF(tblLBSum2[[#This Row],[ME]]="",'Arch Chklst'!$C$3,tblLBSum2[[#This Row],[ME]]),"-",tblLBSum2[[#This Row],[VIP]]))</calculatedColumnFormula>
    </tableColumn>
    <tableColumn id="2" xr3:uid="{B70B4F24-0388-473F-B465-4ABA1D27F766}" name="Src DEV" dataDxfId="304">
      <calculatedColumnFormula>TEXT(_xlfn.XLOOKUP(tblLBSum2[[#This Row],[VIP_SrcIP]],tblLBRaw[VIP_IP],tblLBRaw[DEV],"",0,1),"")</calculatedColumnFormula>
    </tableColumn>
    <tableColumn id="3" xr3:uid="{4F44273F-F95D-48E2-BDE4-C051A8C4C7DA}" name="Dst DEV" dataDxfId="303">
      <calculatedColumnFormula array="1">IFERROR(_xlfn.LET(_xlpm.indx,SUMPRODUCT((INET_ATON(tblLBSum2[[#This Row],[VIP_DstIP]]) &gt; TargetF5Devices[FirstIP]) * (INET_ATON(tblLBSum2[[#This Row],[VIP_DstIP]]) &lt; TargetF5Devices[LastIP]) * ROW(TargetF5Devices[F5 Device]))-5,INDIRECT("'Target F5 Devices'!" &amp; ADDRESS(5 + _xlpm.indx,5))),"")</calculatedColumnFormula>
    </tableColumn>
    <tableColumn id="4" xr3:uid="{5E6F6C19-AF10-449B-A105-9EADB18E154D}" name="VIP" dataDxfId="302">
      <calculatedColumnFormula>_xlfn.LET(_xlpm.VIP,SUBSTITUTE(SUBSTITUTE(_xlfn.XLOOKUP(tblLBSum2[[#This Row],[VIP_SrcIP]],tblLBRaw[VIP_IP],tblLBRaw[VIP],"",0,1), "_com", ".com"),"_das",".das"),
    IF(ISNUMBER(SEARCH(".com",LOWER(_xlpm.VIP))),
          IF(OR(MID(_xlpm.VIP,9,2)="NP",MID(_xlpm.VIP,9,4)="PROD"),
            MID(_xlpm.VIP,FIND("-",_xlpm.VIP,FIND("-",_xlpm.VIP,1)+1)+1,(FIND(".com",_xlpm.VIP,1)+3)-FIND("-",_xlpm.VIP,FIND("-",_xlpm.VIP,1)+1)),
            MID(_xlpm.VIP,9,FIND(".com",_xlpm.VIP,1)-5)),
      IF(ISNUMBER(SEARCH(".das",LOWER(_xlpm.VIP))),
          IF(OR(MID(_xlpm.VIP,9,2)="NP",MID(_xlpm.VIP,9,4)="PROD"),
            MID(_xlpm.VIP,FIND("-",_xlpm.VIP,FIND("-",_xlpm.VIP,1)+1)+1,(FIND(".das",_xlpm.VIP,1)+3)-FIND("-",_xlpm.VIP,FIND("-",_xlpm.VIP,1)+1)),
            MID(_xlpm.VIP,9,FIND(".das",_xlpm.VIP,1)-5)),
        ""
        )
     )
   )</calculatedColumnFormula>
    </tableColumn>
    <tableColumn id="5" xr3:uid="{7B4B1C14-4191-4544-8831-AB1DE7CB993F}" name="VIP_SrcIP" dataDxfId="301" dataCellStyle="Normal 2">
      <calculatedColumnFormula>_xlfn.XLOOKUP(tblLBSum2[[#This Row],[VIP-ID]],tblLBRaw[VIP],tblLBRaw[VIP_IP],"",0,1)</calculatedColumnFormula>
    </tableColumn>
    <tableColumn id="6" xr3:uid="{7BB323DE-F3B6-4C5D-8FF5-22E02FBDFB1C}" name="VIP_DstIP" dataDxfId="300"/>
    <tableColumn id="7" xr3:uid="{8EC0315D-0176-470A-8AE9-B1D81182583E}" name="VIP_PRT" dataDxfId="299">
      <calculatedColumnFormula>_xlfn.XLOOKUP(tblLBSum2[[#This Row],[VIP-ID]],tblLBRaw[VIP],tblLBRaw[VIP_PORT],"",0,1)</calculatedColumnFormula>
    </tableColumn>
    <tableColumn id="8" xr3:uid="{2460A23E-996F-4246-87D7-5BAABA42D840}" name="MEMBERS" dataDxfId="298">
      <calculatedColumnFormula>TEXT(_xlfn.XLOOKUP(tblLBSum2[[#This Row],[VIP-ID]],tblLBRaw[VIP],tblLBRaw[MEMBERS],"",0,1),"")</calculatedColumnFormula>
    </tableColumn>
    <tableColumn id="63" xr3:uid="{314D335E-4A05-4A00-A247-C09861689BC0}" name="Tgt Members" dataDxfId="297">
      <calculatedColumnFormula>SUBSTITUTE(CONCATENATE(tblLBSum2[[#This Row],[DstIP1]],":",tblLBSum2[[#This Row],[Pt1]],",",tblLBSum2[[#This Row],[DstIP2]],":",tblLBSum2[[#This Row],[Pt2]],",",tblLBSum2[[#This Row],[DstIP3]],":",tblLBSum2[[#This Row],[Pt3]],",",tblLBSum2[[#This Row],[DstIP4]],":",tblLBSum2[[#This Row],[Pt4]],",",tblLBSum2[[#This Row],[DstIP5]],":",tblLBSum2[[#This Row],[Pt5]],",",tblLBSum2[[#This Row],[DstIP6]],":",tblLBSum2[[#This Row],[Pt6]],",",tblLBSum2[[#This Row],[DstIP7]],":",tblLBSum2[[#This Row],[Pt7]],",",tblLBSum2[[#This Row],[DstIP8]],":",tblLBSum2[[#This Row],[Pt8]],",",tblLBSum2[[#This Row],[DstIP9]],":",tblLBSum2[[#This Row],[Pt9]],","),":,","")</calculatedColumnFormula>
    </tableColumn>
    <tableColumn id="9" xr3:uid="{D7366082-9C85-4B98-BF16-152F4809323E}" name="SrcIP1" dataDxfId="296">
      <calculatedColumnFormula>IFERROR(MID(tblLBSum2[[#This Row],[MEMBERS]],1,FIND(":",tblLBSum2[[#This Row],[MEMBERS]],1)-1),"")</calculatedColumnFormula>
    </tableColumn>
    <tableColumn id="10" xr3:uid="{1DECBF30-3A8E-4E1A-A12E-A40B29FFCC37}" name="SrcIP2" dataDxfId="295">
      <calculatedColumnFormula>IFERROR(MID(tblLBSum2[[#This Row],[MEMBERS]],tblLBSum2[[#This Row],[:1]]+1,FIND(":",tblLBSum2[[#This Row],[MEMBERS]],tblLBSum2[[#This Row],[:1]]+1)-1-tblLBSum2[[#This Row],[:1]]),"")</calculatedColumnFormula>
    </tableColumn>
    <tableColumn id="11" xr3:uid="{40BD7D41-39A4-431D-920C-DFAD932C9B50}" name="SrcIP3" dataDxfId="294">
      <calculatedColumnFormula>IFERROR(MID(tblLBSum2[[#This Row],[MEMBERS]],tblLBSum2[[#This Row],[:2]]+1,FIND(":",tblLBSum2[[#This Row],[MEMBERS]],tblLBSum2[[#This Row],[:2]]+1)-1-tblLBSum2[[#This Row],[:2]]),"")</calculatedColumnFormula>
    </tableColumn>
    <tableColumn id="12" xr3:uid="{F3AE2ABE-41D7-46EF-BE20-5083ED8921D5}" name="SrcIP4" dataDxfId="293">
      <calculatedColumnFormula>IFERROR(MID(tblLBSum2[[#This Row],[MEMBERS]],tblLBSum2[[#This Row],[:3]]+1,FIND(":",tblLBSum2[[#This Row],[MEMBERS]],tblLBSum2[[#This Row],[:3]]+1)-1-tblLBSum2[[#This Row],[:3]]),"")</calculatedColumnFormula>
    </tableColumn>
    <tableColumn id="13" xr3:uid="{341DF6FE-1AAE-4235-B5AC-D49D04AFA6F5}" name="SrcIP5" dataDxfId="292">
      <calculatedColumnFormula>IFERROR(MID(tblLBSum2[[#This Row],[MEMBERS]],tblLBSum2[[#This Row],[:4]]+1,FIND(":",tblLBSum2[[#This Row],[MEMBERS]],tblLBSum2[[#This Row],[:4]]+1)-1-tblLBSum2[[#This Row],[:4]]),"")</calculatedColumnFormula>
    </tableColumn>
    <tableColumn id="14" xr3:uid="{17D26DC6-791C-4829-8269-C0B41652DE7A}" name="SrcIP6" dataDxfId="291">
      <calculatedColumnFormula>IFERROR(MID(tblLBSum2[[#This Row],[MEMBERS]],tblLBSum2[[#This Row],[:5]]+1,FIND(":",tblLBSum2[[#This Row],[MEMBERS]],tblLBSum2[[#This Row],[:5]]+1)-1-tblLBSum2[[#This Row],[:5]]),"")</calculatedColumnFormula>
    </tableColumn>
    <tableColumn id="15" xr3:uid="{3D4C1B82-83F8-4368-AD4E-0F7CDEB8B6CA}" name="SrcIP7" dataDxfId="290">
      <calculatedColumnFormula>IFERROR(MID(tblLBSum2[[#This Row],[MEMBERS]],tblLBSum2[[#This Row],[:6]]+1,FIND(":",tblLBSum2[[#This Row],[MEMBERS]],tblLBSum2[[#This Row],[:6]]+1)-1-tblLBSum2[[#This Row],[:6]]),"")</calculatedColumnFormula>
    </tableColumn>
    <tableColumn id="16" xr3:uid="{91E4D091-D4CB-4443-976B-F00D77CD9CF9}" name="SrcIP8" dataDxfId="289">
      <calculatedColumnFormula>IFERROR(MID(tblLBSum2[[#This Row],[MEMBERS]],tblLBSum2[[#This Row],[:7]]+1,FIND(":",tblLBSum2[[#This Row],[MEMBERS]],tblLBSum2[[#This Row],[:7]]+1)-1-tblLBSum2[[#This Row],[:7]]),"")</calculatedColumnFormula>
    </tableColumn>
    <tableColumn id="17" xr3:uid="{6F945A1E-2944-490B-B275-62DB317B04B8}" name="SrcIP9" dataDxfId="288">
      <calculatedColumnFormula>IFERROR(MID(tblLBSum2[[#This Row],[MEMBERS]],tblLBSum2[[#This Row],[:8]]+1,FIND(":",tblLBSum2[[#This Row],[MEMBERS]],tblLBSum2[[#This Row],[:8]]+1)-1-tblLBSum2[[#This Row],[:8]]),"")</calculatedColumnFormula>
    </tableColumn>
    <tableColumn id="18" xr3:uid="{F214A850-3FA3-4A29-BCA8-C15F5BFF441E}" name="DstIP1" dataDxfId="287">
      <calculatedColumnFormula>TEXT(_xlfn.XLOOKUP(tblLBSum2[[#This Row],[HN1]],tblIPAssigner[Hostname],tblIPAssigner[Target IP],"",0,1),"")</calculatedColumnFormula>
    </tableColumn>
    <tableColumn id="19" xr3:uid="{B2DE4D11-24A1-4E0E-AF42-5B1AAAB73DA6}" name="DstIP2" dataDxfId="286">
      <calculatedColumnFormula>TEXT(_xlfn.XLOOKUP(tblLBSum2[[#This Row],[HN2]],tblIPAssigner[Hostname],tblIPAssigner[Target IP],"",0,1),"")</calculatedColumnFormula>
    </tableColumn>
    <tableColumn id="20" xr3:uid="{A97FFFD9-3972-4CB5-8309-8365C0EE6A61}" name="DstIP3" dataDxfId="285">
      <calculatedColumnFormula>TEXT(_xlfn.XLOOKUP(tblLBSum2[[#This Row],[HN3]],tblIPAssigner[Hostname],tblIPAssigner[Target IP],"",0,1),"")</calculatedColumnFormula>
    </tableColumn>
    <tableColumn id="21" xr3:uid="{4EB268A7-0CF0-4510-8BBB-0D1183BFAA50}" name="DstIP4" dataDxfId="284">
      <calculatedColumnFormula>TEXT(_xlfn.XLOOKUP(tblLBSum2[[#This Row],[HN4]],tblIPAssigner[Hostname],tblIPAssigner[Target IP],"",0,1),"")</calculatedColumnFormula>
    </tableColumn>
    <tableColumn id="22" xr3:uid="{054EB6CA-EF00-43F4-8B83-599FF4F359D0}" name="DstIP5" dataDxfId="283">
      <calculatedColumnFormula>TEXT(_xlfn.XLOOKUP(tblLBSum2[[#This Row],[HN5]],tblIPAssigner[Hostname],tblIPAssigner[Target IP],"",0,1),"")</calculatedColumnFormula>
    </tableColumn>
    <tableColumn id="23" xr3:uid="{B76494A5-49E6-4D90-A346-0D93DFC49ABA}" name="DstIP6" dataDxfId="282">
      <calculatedColumnFormula>TEXT(_xlfn.XLOOKUP(tblLBSum2[[#This Row],[HN6]],tblIPAssigner[Hostname],tblIPAssigner[Target IP],"",0,1),"")</calculatedColumnFormula>
    </tableColumn>
    <tableColumn id="24" xr3:uid="{4FFF8817-9908-4779-90C5-DE8F105FA2B0}" name="DstIP7" dataDxfId="281">
      <calculatedColumnFormula>TEXT(_xlfn.XLOOKUP(tblLBSum2[[#This Row],[HN7]],tblIPAssigner[Hostname],tblIPAssigner[Target IP],"",0,1),"")</calculatedColumnFormula>
    </tableColumn>
    <tableColumn id="25" xr3:uid="{1BA96472-507F-4263-8C82-34A672408349}" name="DstIP8" dataDxfId="280">
      <calculatedColumnFormula>TEXT(_xlfn.XLOOKUP(tblLBSum2[[#This Row],[HN8]],tblIPAssigner[Hostname],tblIPAssigner[Target IP],"",0,1),"")</calculatedColumnFormula>
    </tableColumn>
    <tableColumn id="26" xr3:uid="{38BF931F-DF0E-41DF-A85A-995D197B58D0}" name="DstIP9" dataDxfId="279">
      <calculatedColumnFormula>TEXT(_xlfn.XLOOKUP(tblLBSum2[[#This Row],[HN9]],tblIPAssigner[Hostname],tblIPAssigner[Target IP],"",0,1),"")</calculatedColumnFormula>
    </tableColumn>
    <tableColumn id="27" xr3:uid="{D4914C07-F7D3-4E66-B9B5-79D2DCA6900E}" name="Pt1" dataDxfId="278">
      <calculatedColumnFormula>IFERROR(MID(tblLBSum2[[#This Row],[MEMBERS]],FIND(":",tblLBSum2[[#This Row],[MEMBERS]],1)+1,tblLBSum2[[#This Row],[:1]]-FIND(":",tblLBSum2[[#This Row],[MEMBERS]],1)-1),"")</calculatedColumnFormula>
    </tableColumn>
    <tableColumn id="28" xr3:uid="{A3167C2B-0272-4D4E-B08E-4D1029651900}" name="Pt2" dataDxfId="277">
      <calculatedColumnFormula>IFERROR(MID(tblLBSum2[[#This Row],[MEMBERS]],FIND(":",tblLBSum2[[#This Row],[MEMBERS]],tblLBSum2[[#This Row],[:1]])+1,tblLBSum2[[#This Row],[:2]]-FIND(":",tblLBSum2[[#This Row],[MEMBERS]],tblLBSum2[[#This Row],[:1]])-1),"")</calculatedColumnFormula>
    </tableColumn>
    <tableColumn id="29" xr3:uid="{838A65C6-4C2B-45EA-91BE-44780D2764F3}" name="Pt3" dataDxfId="276">
      <calculatedColumnFormula>IFERROR(MID(tblLBSum2[[#This Row],[MEMBERS]],FIND(":",tblLBSum2[[#This Row],[MEMBERS]],tblLBSum2[[#This Row],[:2]])+1,tblLBSum2[[#This Row],[:3]]-FIND(":",tblLBSum2[[#This Row],[MEMBERS]],tblLBSum2[[#This Row],[:2]])-1),"")</calculatedColumnFormula>
    </tableColumn>
    <tableColumn id="30" xr3:uid="{AC72AFCB-7723-45F0-9727-50F54E1ED41F}" name="Pt4" dataDxfId="275">
      <calculatedColumnFormula>IFERROR(MID(tblLBSum2[[#This Row],[MEMBERS]],FIND(":",tblLBSum2[[#This Row],[MEMBERS]],tblLBSum2[[#This Row],[:3]])+1,tblLBSum2[[#This Row],[:4]]-FIND(":",tblLBSum2[[#This Row],[MEMBERS]],tblLBSum2[[#This Row],[:3]])-1),"")</calculatedColumnFormula>
    </tableColumn>
    <tableColumn id="31" xr3:uid="{F3EAF709-000A-4175-AB5E-AACC229E6644}" name="Pt5" dataDxfId="274">
      <calculatedColumnFormula>IFERROR(MID(tblLBSum2[[#This Row],[MEMBERS]],FIND(":",tblLBSum2[[#This Row],[MEMBERS]],tblLBSum2[[#This Row],[:4]])+1,tblLBSum2[[#This Row],[:5]]-FIND(":",tblLBSum2[[#This Row],[MEMBERS]],tblLBSum2[[#This Row],[:4]])-1),"")</calculatedColumnFormula>
    </tableColumn>
    <tableColumn id="32" xr3:uid="{A52060C8-1878-463F-9E45-DD8A6CFA5AA5}" name="Pt6" dataDxfId="273">
      <calculatedColumnFormula>IFERROR(MID(tblLBSum2[[#This Row],[MEMBERS]],FIND(":",tblLBSum2[[#This Row],[MEMBERS]],tblLBSum2[[#This Row],[:5]])+1,tblLBSum2[[#This Row],[:6]]-FIND(":",tblLBSum2[[#This Row],[MEMBERS]],tblLBSum2[[#This Row],[:5]])-1),"")</calculatedColumnFormula>
    </tableColumn>
    <tableColumn id="33" xr3:uid="{132B8AFA-E713-4756-8C46-A8731A928655}" name="Pt7" dataDxfId="272">
      <calculatedColumnFormula>IFERROR(MID(tblLBSum2[[#This Row],[MEMBERS]],FIND(":",tblLBSum2[[#This Row],[MEMBERS]],tblLBSum2[[#This Row],[:6]])+1,tblLBSum2[[#This Row],[:7]]-FIND(":",tblLBSum2[[#This Row],[MEMBERS]],tblLBSum2[[#This Row],[:6]])-1),"")</calculatedColumnFormula>
    </tableColumn>
    <tableColumn id="34" xr3:uid="{2047221C-75F2-442F-9051-1E38A9D261B9}" name="Pt8" dataDxfId="271">
      <calculatedColumnFormula>IFERROR(MID(tblLBSum2[[#This Row],[MEMBERS]],FIND(":",tblLBSum2[[#This Row],[MEMBERS]],tblLBSum2[[#This Row],[:7]])+1,tblLBSum2[[#This Row],[:8]]-FIND(":",tblLBSum2[[#This Row],[MEMBERS]],tblLBSum2[[#This Row],[:7]])-1),"")</calculatedColumnFormula>
    </tableColumn>
    <tableColumn id="35" xr3:uid="{E53D7E59-A406-4739-82DE-0E0596FA3CCB}" name="Pt9" dataDxfId="270">
      <calculatedColumnFormula>IFERROR(MID(tblLBSum2[[#This Row],[MEMBERS]],FIND(":",tblLBSum2[[#This Row],[MEMBERS]],tblLBSum2[[#This Row],[:8]])+1,tblLBSum2[[#This Row],[:9]]-FIND(":",tblLBSum2[[#This Row],[MEMBERS]],tblLBSum2[[#This Row],[:8]])-1),"")</calculatedColumnFormula>
    </tableColumn>
    <tableColumn id="64" xr3:uid="{8FAC7C69-C5D9-4B7F-8831-FF6D8D029AA8}" name="VIP-ID" dataDxfId="269"/>
    <tableColumn id="36" xr3:uid="{CA03489A-AC7C-45F9-860E-40804C704C91}" name="HN1" dataDxfId="268">
      <calculatedColumnFormula>IF(tblLBSum2[[#This Row],[SrcIP1]]="","",_xlfn.XLOOKUP(tblLBSum2[[#This Row],[SrcIP1]],tblIPAssigner[Current IP],tblIPAssigner[Hostname],"",0,1))</calculatedColumnFormula>
    </tableColumn>
    <tableColumn id="37" xr3:uid="{B057E18B-8D22-45EC-A358-D6C986BEDBB9}" name="HN2" dataDxfId="267">
      <calculatedColumnFormula>IF(tblLBSum2[[#This Row],[SrcIP2]]="","",_xlfn.XLOOKUP(tblLBSum2[[#This Row],[SrcIP2]],tblIPAssigner[Current IP],tblIPAssigner[Hostname],"",0,1))</calculatedColumnFormula>
    </tableColumn>
    <tableColumn id="38" xr3:uid="{E82FC39D-290C-4F90-8F6F-16B84D007816}" name="HN3" dataDxfId="266">
      <calculatedColumnFormula>IF(tblLBSum2[[#This Row],[SrcIP3]]="","",_xlfn.XLOOKUP(tblLBSum2[[#This Row],[SrcIP3]],tblIPAssigner[Current IP],tblIPAssigner[Hostname],"",0,1))</calculatedColumnFormula>
    </tableColumn>
    <tableColumn id="39" xr3:uid="{7B87F728-EADF-4898-AD5E-5984A6F3FA03}" name="HN4" dataDxfId="265">
      <calculatedColumnFormula>IF(tblLBSum2[[#This Row],[SrcIP4]]="","",_xlfn.XLOOKUP(tblLBSum2[[#This Row],[SrcIP4]],tblIPAssigner[Current IP],tblIPAssigner[Hostname],"",0,1))</calculatedColumnFormula>
    </tableColumn>
    <tableColumn id="40" xr3:uid="{DDC73117-A0E5-41C1-B391-5392E89E4A98}" name="HN5" dataDxfId="264">
      <calculatedColumnFormula>IF(tblLBSum2[[#This Row],[SrcIP5]]="","",_xlfn.XLOOKUP(tblLBSum2[[#This Row],[SrcIP5]],tblIPAssigner[Current IP],tblIPAssigner[Hostname],"",0,1))</calculatedColumnFormula>
    </tableColumn>
    <tableColumn id="41" xr3:uid="{0CCAF9B4-36AF-45D2-BA89-0B5AD4B6B8DE}" name="HN6" dataDxfId="263">
      <calculatedColumnFormula>IF(tblLBSum2[[#This Row],[SrcIP6]]="","",_xlfn.XLOOKUP(tblLBSum2[[#This Row],[SrcIP6]],tblIPAssigner[Current IP],tblIPAssigner[Hostname],"",0,1))</calculatedColumnFormula>
    </tableColumn>
    <tableColumn id="42" xr3:uid="{922ADF24-7E03-41FF-A251-AE352179B5AA}" name="HN7" dataDxfId="262">
      <calculatedColumnFormula>IF(tblLBSum2[[#This Row],[SrcIP7]]="","",_xlfn.XLOOKUP(tblLBSum2[[#This Row],[SrcIP7]],tblIPAssigner[Current IP],tblIPAssigner[Hostname],"",0,1))</calculatedColumnFormula>
    </tableColumn>
    <tableColumn id="43" xr3:uid="{C38257A4-D3FB-4F5A-93E8-ADD0CA246D17}" name="HN8" dataDxfId="261">
      <calculatedColumnFormula>IF(tblLBSum2[[#This Row],[SrcIP8]]="","",_xlfn.XLOOKUP(tblLBSum2[[#This Row],[SrcIP8]],tblIPAssigner[Current IP],tblIPAssigner[Hostname],"",0,1))</calculatedColumnFormula>
    </tableColumn>
    <tableColumn id="44" xr3:uid="{EF867628-46F9-42AA-A1E6-7D915AF76211}" name="HN9" dataDxfId="260">
      <calculatedColumnFormula>IF(tblLBSum2[[#This Row],[SrcIP9]]="","",_xlfn.XLOOKUP(tblLBSum2[[#This Row],[SrcIP9]],tblIPAssigner[Current IP],tblIPAssigner[Hostname],"",0,1))</calculatedColumnFormula>
    </tableColumn>
    <tableColumn id="45" xr3:uid="{3B609212-2EC8-45C7-BB2D-A6C9BD961118}" name="REQ" dataDxfId="259"/>
    <tableColumn id="65" xr3:uid="{FE8EA431-AC03-4407-B29D-E5ED6C65A11E}" name="ME" dataDxfId="258"/>
    <tableColumn id="46" xr3:uid="{D1DD1635-C740-4777-A4CE-4BF548BDB739}" name="Supported Application" dataDxfId="257">
      <calculatedColumnFormula>IF(tblLBSum2[[#This Row],[HN1]]&lt;&gt;"",_xlfn.XLOOKUP(tblLBSum2[[#This Row],[HN1]],tblDependencies[DependentName],tblDependencies[AssetName],"TBD",0,1),
 IF(tblLBSum2[[#This Row],[HN2]]&lt;&gt;"",_xlfn.XLOOKUP(tblLBSum2[[#This Row],[HN2]],tblDependencies[DependentName],tblDependencies[AssetName],"TBD",0,1),
 IF(tblLBSum2[[#This Row],[HN3]]&lt;&gt;"",_xlfn.XLOOKUP(tblLBSum2[[#This Row],[HN3]],tblDependencies[DependentName],tblDependencies[AssetName],"TBD",0,1),
 IF(tblLBSum2[[#This Row],[HN4]]&lt;&gt;"",_xlfn.XLOOKUP(tblLBSum2[[#This Row],[HN4]],tblDependencies[DependentName],tblDependencies[AssetName],"TBD",0,1),
 IF(tblLBSum2[[#This Row],[HN5]]&lt;&gt;"",_xlfn.XLOOKUP(tblLBSum2[[#This Row],[HN5]],tblDependencies[DependentName],tblDependencies[AssetName],"TBD",0,1),
 IF(tblLBSum2[[#This Row],[HN6]]&lt;&gt;"",_xlfn.XLOOKUP(tblLBSum2[[#This Row],[HN6]],tblDependencies[DependentName],tblDependencies[AssetName],"TBD",0,1),
 IF(tblLBSum2[[#This Row],[HN7]]&lt;&gt;"",_xlfn.XLOOKUP(tblLBSum2[[#This Row],[HN7]],tblDependencies[DependentName],tblDependencies[AssetName],"TBD",0,1),
 IF(tblLBSum2[[#This Row],[HN8]]&lt;&gt;"",_xlfn.XLOOKUP(tblLBSum2[[#This Row],[HN8]],tblDependencies[DependentName],tblDependencies[AssetName],"TBD",0,1),
 IF(tblLBSum2[[#This Row],[HN9]]&lt;&gt;"",_xlfn.XLOOKUP(tblLBSum2[[#This Row],[HN9]],tblDependencies[DependentName],tblDependencies[AssetName],"TBD",0,1),
    "TBD")))))))))</calculatedColumnFormula>
    </tableColumn>
    <tableColumn id="47" xr3:uid="{E423B70A-E186-4DEA-A008-B8B746B43545}" name=":1" dataDxfId="256">
      <calculatedColumnFormula>IFERROR(FIND(",",tblLBSum2[[#This Row],[MEMBERS]],1),"")</calculatedColumnFormula>
    </tableColumn>
    <tableColumn id="48" xr3:uid="{E6391A02-DAC6-4551-9EEA-31D0B212D239}" name=":2" dataDxfId="255">
      <calculatedColumnFormula>IFERROR(FIND(",",tblLBSum2[[#This Row],[MEMBERS]],tblLBSum2[[#This Row],[:1]]+1),"")</calculatedColumnFormula>
    </tableColumn>
    <tableColumn id="49" xr3:uid="{BCFF79FE-9A4C-4540-B7EF-D304CEFE6326}" name=":3" dataDxfId="254">
      <calculatedColumnFormula>IFERROR(FIND(",",tblLBSum2[[#This Row],[MEMBERS]],tblLBSum2[[#This Row],[:2]]+1),"")</calculatedColumnFormula>
    </tableColumn>
    <tableColumn id="50" xr3:uid="{4EFFC1C5-8913-4349-97B8-8397A3F416B3}" name=":4" dataDxfId="253">
      <calculatedColumnFormula>IFERROR(FIND(",",tblLBSum2[[#This Row],[MEMBERS]],tblLBSum2[[#This Row],[:3]]+1),"")</calculatedColumnFormula>
    </tableColumn>
    <tableColumn id="51" xr3:uid="{7D767236-1A77-4362-81C8-9D84487C7C65}" name=":5" dataDxfId="252">
      <calculatedColumnFormula>IFERROR(FIND(",",tblLBSum2[[#This Row],[MEMBERS]],tblLBSum2[[#This Row],[:4]]+1),"")</calculatedColumnFormula>
    </tableColumn>
    <tableColumn id="52" xr3:uid="{B42711A9-3613-439B-8E4E-23BACC91A1C6}" name=":6" dataDxfId="251">
      <calculatedColumnFormula>IFERROR(FIND(",",tblLBSum2[[#This Row],[MEMBERS]],tblLBSum2[[#This Row],[:5]]+1),"")</calculatedColumnFormula>
    </tableColumn>
    <tableColumn id="53" xr3:uid="{997595BF-F59A-4F48-B910-58AACCE9F05A}" name=":7" dataDxfId="250">
      <calculatedColumnFormula>IFERROR(FIND(",",tblLBSum2[[#This Row],[MEMBERS]],tblLBSum2[[#This Row],[:6]]+1),"")</calculatedColumnFormula>
    </tableColumn>
    <tableColumn id="54" xr3:uid="{CDDDD16B-F397-4B5B-AA18-8331A75E8D05}" name=":8" dataDxfId="249">
      <calculatedColumnFormula>IFERROR(FIND(",",tblLBSum2[[#This Row],[MEMBERS]],tblLBSum2[[#This Row],[:7]]+1),"")</calculatedColumnFormula>
    </tableColumn>
    <tableColumn id="55" xr3:uid="{2E43E3CE-37C2-4E9A-B93B-E824DF452A63}" name=":9" dataDxfId="248">
      <calculatedColumnFormula>IFERROR(FIND(",",tblLBSum2[[#This Row],[MEMBERS]],tblLBSum2[[#This Row],[:8]]+1),"")</calculatedColumnFormula>
    </tableColumn>
    <tableColumn id="57" xr3:uid="{45C893C5-1C67-4EB5-9F75-9C3AC085E202}" name="VIP FQDN" dataDxfId="247">
      <calculatedColumnFormula>TRIM(tblLBSum2[[#This Row],[VIP]])</calculatedColumnFormula>
    </tableColumn>
    <tableColumn id="58" xr3:uid="{700D7A1A-DD0E-4527-A16A-D74F1650D9F2}" name="Src VIP/Server IP" dataDxfId="246">
      <calculatedColumnFormula>IF(tblLBSum2[[#This Row],[Src Public IP - NAT]]="","",TRIM(tblLBSum2[[#This Row],[VIP_SrcIP]]))</calculatedColumnFormula>
    </tableColumn>
    <tableColumn id="59" xr3:uid="{3B04C1F0-6E61-44F6-B455-7B84AC78F83B}" name="Src Public IP - NAT" dataDxfId="245"/>
    <tableColumn id="60" xr3:uid="{0CADCC92-71D1-4366-A622-2391658684EA}" name="Tgt VIP/Svr IP" dataDxfId="244">
      <calculatedColumnFormula>IF(tblLBSum2[[#This Row],[Src Public IP - NAT]]="","",TRIM(tblLBSum2[[#This Row],[VIP_DstIP]]))</calculatedColumnFormula>
    </tableColumn>
    <tableColumn id="61" xr3:uid="{796CBB60-3616-4872-B92C-619E478D9FB8}" name="Tgt NAT IP" dataDxfId="243"/>
    <tableColumn id="71" xr3:uid="{B2DC21D1-A8C6-4E9E-9503-0440A24186F7}" name="NAT Ports" dataDxfId="242"/>
    <tableColumn id="62" xr3:uid="{8762F6C9-D352-4CDB-9CC3-E2173D807092}" name="OOS" dataDxfId="241">
      <calculatedColumnFormula>OR(_xlfn.XLOOKUP(tblLBSum2[[#This Row],[HN1]],tblAppServers[Server Name],tblAppServers[Scope],"",0,1)="OOS",
_xlfn.XLOOKUP(tblLBSum2[[#This Row],[HN2]],tblAppServers[Server Name],tblAppServers[Scope],"",0,1)="OOS",
_xlfn.XLOOKUP(tblLBSum2[[#This Row],[HN3]],tblAppServers[Server Name],tblAppServers[Scope],"",0,1)="OOS",
_xlfn.XLOOKUP(tblLBSum2[[#This Row],[HN4]],tblAppServers[Server Name],tblAppServers[Scope],"",0,1)="OOS",
_xlfn.XLOOKUP(tblLBSum2[[#This Row],[HN5]],tblAppServers[Server Name],tblAppServers[Scope],"",0,1)="OOS",
_xlfn.XLOOKUP(tblLBSum2[[#This Row],[HN6]],tblAppServers[Server Name],tblAppServers[Scope],"",0,1)="OOS",
_xlfn.XLOOKUP(tblLBSum2[[#This Row],[HN7]],tblAppServers[Server Name],tblAppServers[Scope],"",0,1)="OOS",
_xlfn.XLOOKUP(tblLBSum2[[#This Row],[HN8]],tblAppServers[Server Name],tblAppServers[Scope],"",0,1)="OOS",
_xlfn.XLOOKUP(tblLBSum2[[#This Row],[HN9]],tblAppServers[Server Name],tblAppServers[Scope],"",0,1)="OOS")</calculatedColumnFormula>
    </tableColumn>
    <tableColumn id="66" xr3:uid="{54881099-1B96-4C4B-BEB1-3E5C88E547A1}" name="DupVIPs" dataDxfId="240">
      <calculatedColumnFormula>CONCATENATE(tblLBSum2[[#This Row],[VIP_SrcIP]],tblLBSum2[[#This Row],[SrcIP1]],tblLBSum2[[#This Row],[SrcIP2]],tblLBSum2[[#This Row],[SrcIP3]],tblLBSum2[[#This Row],[SrcIP4]],tblLBSum2[[#This Row],[SrcIP5]],tblLBSum2[[#This Row],[SrcIP6]],tblLBSum2[[#This Row],[SrcIP7]],tblLBSum2[[#This Row],[SrcIP8]],tblLBSum2[[#This Row],[SrcIP9]])</calculatedColumnFormula>
    </tableColumn>
    <tableColumn id="67" xr3:uid="{742CE088-1DDD-4E2A-A9F1-DF27F070B954}" name="NAT Ping Check" dataDxfId="239">
      <calculatedColumnFormula>CONCATENATE("ping ",TRIM(tblLBSum2[[#This Row],[VIP]]),"&gt;&gt; pingNat.txt")</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0EF5DCA-AB92-40D1-A403-D7476BEB30CF}" name="tblLBRaw" displayName="tblLBRaw" ref="A2:W3" totalsRowShown="0" headerRowDxfId="231" dataDxfId="230" headerRowCellStyle="Normal 2" dataCellStyle="Normal 2">
  <autoFilter ref="A2:W3" xr:uid="{810E43EA-1911-44E1-80A2-526FA3AA1C34}"/>
  <sortState xmlns:xlrd2="http://schemas.microsoft.com/office/spreadsheetml/2017/richdata2" ref="A3:W3">
    <sortCondition ref="B3"/>
  </sortState>
  <tableColumns count="23">
    <tableColumn id="1" xr3:uid="{EEE56E54-F745-436E-8F70-757A1207AADB}" name="DEV" dataDxfId="229" dataCellStyle="Normal 2"/>
    <tableColumn id="2" xr3:uid="{463197D2-F0E1-4D9A-8408-78A32E620BD6}" name="VIP" dataDxfId="228" dataCellStyle="Normal 2"/>
    <tableColumn id="3" xr3:uid="{1B0C6E1B-5B72-475A-8EEF-F8FE18FBBCAF}" name="VIP_IP" dataDxfId="227" dataCellStyle="Normal 2"/>
    <tableColumn id="4" xr3:uid="{485F46DD-DACD-48B9-8557-3E9978791410}" name="VIP_PORT" dataDxfId="226" dataCellStyle="Normal 2"/>
    <tableColumn id="5" xr3:uid="{67FD2D79-664D-4B5E-B22E-D0740CAD9DE4}" name="V_PROTOCOL" dataDxfId="225" dataCellStyle="Normal 2"/>
    <tableColumn id="6" xr3:uid="{D4728924-8DAF-4ECA-94BB-15C1F74B2569}" name="V_TYPE" dataDxfId="224" dataCellStyle="Normal 2"/>
    <tableColumn id="7" xr3:uid="{FC89300E-F0B4-4CA5-AB76-058351D38220}" name="V_SNAT_TYPE" dataDxfId="223" dataCellStyle="Normal 2"/>
    <tableColumn id="8" xr3:uid="{56257120-3D73-4AAB-BF50-0A64045A65BC}" name="V_TRANSLATE_ADDRESS_STATE" dataDxfId="222" dataCellStyle="Normal 2"/>
    <tableColumn id="9" xr3:uid="{D3A90C20-3897-4EA0-811C-39312A99582B}" name="V_TRANSLATE_PORT_STATE" dataDxfId="221" dataCellStyle="Normal 2"/>
    <tableColumn id="10" xr3:uid="{C5DFF3D8-EBF8-4B59-B8BB-15CB23371936}" name="PROFILES" dataDxfId="220" dataCellStyle="Normal 2"/>
    <tableColumn id="11" xr3:uid="{5C958946-EB4D-4C30-8C3C-262CD51AA19F}" name="RULES" dataDxfId="219" dataCellStyle="Normal 2"/>
    <tableColumn id="12" xr3:uid="{82B1438F-6F45-4861-8AA0-467FFCE80EBE}" name="V_PERSIST" dataDxfId="218" dataCellStyle="Normal 2"/>
    <tableColumn id="13" xr3:uid="{459B40FB-8D4E-4889-9C28-015D20040B16}" name="V_POOL" dataDxfId="217" dataCellStyle="Normal 2"/>
    <tableColumn id="14" xr3:uid="{1EB24176-A6FA-4CD5-9609-F427BCBA0C7D}" name="V_CLONE_POOL" dataDxfId="216" dataCellStyle="Normal 2"/>
    <tableColumn id="15" xr3:uid="{0D1F8CB3-630E-47D0-B8F2-FAE3095A3C4B}" name="POOL_NAME" dataDxfId="215" dataCellStyle="Normal 2"/>
    <tableColumn id="16" xr3:uid="{1EAD4250-576E-485E-A697-C93523361D1A}" name="POOL_ACTION" dataDxfId="214" dataCellStyle="Normal 2"/>
    <tableColumn id="17" xr3:uid="{CE09FA74-BB34-4639-A991-0F357DF7ABB1}" name="POOL_SNAT_STATE" dataDxfId="213" dataCellStyle="Normal 2"/>
    <tableColumn id="18" xr3:uid="{42ED2239-629A-4E08-905A-8D9A8E8F0BB5}" name="POOL_NAT_STATE" dataDxfId="212" dataCellStyle="Normal 2"/>
    <tableColumn id="19" xr3:uid="{E5CF4981-1DA7-47AA-92A9-A5B34784F6FF}" name="POOL_LB_METHOD" dataDxfId="211" dataCellStyle="Normal 2"/>
    <tableColumn id="20" xr3:uid="{1799DCFA-E105-4B5D-A3F4-6F53E3271657}" name="POOL_RESELECT_TRIES" dataDxfId="210" dataCellStyle="Normal 2"/>
    <tableColumn id="21" xr3:uid="{1B468FDA-6D48-453B-B2D4-FFB73C132918}" name="QUORUM" dataDxfId="209" dataCellStyle="Normal 2"/>
    <tableColumn id="22" xr3:uid="{C466C668-E978-440C-AA7B-C612D8A448A0}" name="MONITORS" dataDxfId="208" dataCellStyle="Normal 2"/>
    <tableColumn id="23" xr3:uid="{0E118C29-7134-430D-9E6A-E7CD935D410B}" name="MEMBERS" dataDxfId="207" dataCellStyle="Normal 2"/>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5AB998-8EC3-431B-A350-0D6540DE29C5}" name="tblSvr2LB" displayName="tblSvr2LB" ref="A1:G2" totalsRowShown="0" headerRowDxfId="204" dataDxfId="203" headerRowCellStyle="Normal 2 2">
  <autoFilter ref="A1:G2" xr:uid="{8EFA5B27-FF7C-41EA-BD81-CB0EE5930C12}"/>
  <tableColumns count="7">
    <tableColumn id="4" xr3:uid="{B97D180C-4466-4298-9D51-99756A713389}" name="Hostname" dataDxfId="202">
      <calculatedColumnFormula>_xlfn.XLOOKUP(tblSvr2LB[[#This Row],[Src_IP]],tblIPAssigner[Current IP],tblIPAssigner[Hostname],"",0,1)</calculatedColumnFormula>
    </tableColumn>
    <tableColumn id="5" xr3:uid="{7F6599CA-8037-44FB-A151-D6EA65E45D85}" name="Src_IP" dataDxfId="201" dataCellStyle="Normal 2"/>
    <tableColumn id="6" xr3:uid="{5827AC47-12EE-4D5A-9D2F-1275FA2F63AC}" name="Dst_IP" dataDxfId="200">
      <calculatedColumnFormula>_xlfn.XLOOKUP(tblSvr2LB[[#This Row],[Src_IP]],tblIPAssigner[Current IP],tblIPAssigner[Target IP],"",0,1)</calculatedColumnFormula>
    </tableColumn>
    <tableColumn id="7" xr3:uid="{805CC7D1-5748-442F-9D1D-E896C748BEB9}" name="VIP" dataDxfId="199">
      <calculatedColumnFormula>_xlfn.LET(_xlpm.VIP,SUBSTITUTE(SUBSTITUTE(tblSvr2LB[[#This Row],[VIP-ID]], "_com", ".com"),"_das",".das"),
    IF(ISNUMBER(SEARCH(".com",LOWER(_xlpm.VIP))),
            MID(_xlpm.VIP,1,FIND(".com",_xlpm.VIP,1)+3),
            IF(ISNUMBER(SEARCH(".das",LOWER(_xlpm.VIP))),
               MID(_xlpm.VIP,1,FIND(".das",_xlpm.VIP,1)+3),
               ""
              )
      )
    )</calculatedColumnFormula>
    </tableColumn>
    <tableColumn id="1" xr3:uid="{19301FF1-2F75-4298-9B4B-8BEC401F5201}" name="VIP-ID" dataDxfId="198"/>
    <tableColumn id="2" xr3:uid="{8B4BFBEB-8E66-4883-A14C-0DB0F5A49D6E}" name="Src_VIP_IP" dataDxfId="197" dataCellStyle="Normal 2">
      <calculatedColumnFormula>_xlfn.XLOOKUP(tblSvr2LB[[#This Row],[VIP-ID]],tblLBSum[VIP-ID],tblLBSum[VIP_SrcIP],"",0,1)</calculatedColumnFormula>
    </tableColumn>
    <tableColumn id="3" xr3:uid="{AA64B1A9-1CAB-4B8F-9E67-5D9E40993564}" name="Dst_VIP_IP" dataDxfId="196">
      <calculatedColumnFormula>_xlfn.XLOOKUP(tblSvr2LB[[#This Row],[VIP-ID]],tblLBSum[VIP-ID],tblLBSum[VIP_DstIP],"",0,1)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EA01E7-5D86-0C4D-8CE6-F74580AC3BE9}" name="tblTM" displayName="tblTM" ref="A1:AW2" totalsRowShown="0" headerRowDxfId="194" dataDxfId="193">
  <autoFilter ref="A1:AW2" xr:uid="{2DEA01E7-5D86-0C4D-8CE6-F74580AC3BE9}"/>
  <sortState xmlns:xlrd2="http://schemas.microsoft.com/office/spreadsheetml/2017/richdata2" ref="A2:AW2">
    <sortCondition ref="B2"/>
  </sortState>
  <tableColumns count="49">
    <tableColumn id="1" xr3:uid="{562C197A-CD23-804B-A238-4007EE593940}" name="common_id" dataDxfId="192"/>
    <tableColumn id="2" xr3:uid="{BE0E1F27-C02B-6642-914B-E1041C1EE066}" name="common_assetName" dataDxfId="191"/>
    <tableColumn id="4" xr3:uid="{7E819DD6-C412-7549-A71A-CAC82CC56C2C}" name="common_moveBundle" dataDxfId="190"/>
    <tableColumn id="3" xr3:uid="{F8DFAE14-501B-9148-95BF-E4F2E25F29F0}" name="device_assetType" dataDxfId="189"/>
    <tableColumn id="5" xr3:uid="{413B2702-8A99-2D41-B729-2E795A850D32}" name="common_environment" dataDxfId="188"/>
    <tableColumn id="8" xr3:uid="{C6611224-0541-8741-B08D-B707CE6C0965}" name="device_os" dataDxfId="187"/>
    <tableColumn id="18" xr3:uid="{3BF2D598-2144-DC44-AD82-AAFFBDE069E0}" name="device_custom31" dataDxfId="186"/>
    <tableColumn id="9" xr3:uid="{C6212DD8-0146-FD4D-8E80-CC8A1CC89DCE}" name="device_manufacturer" dataDxfId="185"/>
    <tableColumn id="10" xr3:uid="{A4C6C40A-73EA-7D4D-AB35-4B5321974EAE}" name="device_model" dataDxfId="184"/>
    <tableColumn id="11" xr3:uid="{A559E846-804F-E244-8A15-4C1ED6A12C55}" name="device_ipAddress" dataDxfId="183"/>
    <tableColumn id="12" xr3:uid="{37E9DA4A-CD6D-C944-AFE3-25E4F8F9D6AB}" name="device_shortName" dataDxfId="182"/>
    <tableColumn id="14" xr3:uid="{B1EB096B-41DD-F647-839E-5D6B37DD198C}" name="device_custom21" dataDxfId="181"/>
    <tableColumn id="15" xr3:uid="{252A00DA-88B0-8E41-AB80-BA1617C446E2}" name="device_custom20" dataDxfId="180"/>
    <tableColumn id="16" xr3:uid="{D0D47578-8ABB-A944-B76C-7CE9F564F569}" name="device_custom26" dataDxfId="179"/>
    <tableColumn id="17" xr3:uid="{57B371C0-A848-2F4A-8C4D-1E87D1221A5B}" name="device_custom45" dataDxfId="178"/>
    <tableColumn id="19" xr3:uid="{9C91FD91-F682-5549-89FE-9196A9ACBCCE}" name="device_custom34" dataDxfId="177"/>
    <tableColumn id="20" xr3:uid="{84F57B34-7487-FA4F-83F4-83790CD2A3DC}" name="device_custom35" dataDxfId="176"/>
    <tableColumn id="6" xr3:uid="{D1286E99-101D-4FDC-904D-1D759520DD83}" name="device_custom2" dataDxfId="175"/>
    <tableColumn id="7" xr3:uid="{6240A7ED-BA8B-46F6-B0F3-2C0CDF78867C}" name="device_custom3" dataDxfId="174"/>
    <tableColumn id="21" xr3:uid="{E26E97EC-4829-4881-9BE1-E67BE9A9147B}" name="device_custom64" dataDxfId="173"/>
    <tableColumn id="25" xr3:uid="{DFD0213C-FF48-4B3E-9D4D-40DF71E6D6D6}" name="device_custom60" dataDxfId="172"/>
    <tableColumn id="26" xr3:uid="{0EEF0D7C-698B-489C-B57B-E4206E684C87}" name="device_custom55" dataDxfId="171"/>
    <tableColumn id="27" xr3:uid="{C5D77666-2A48-4FE4-BE46-CF8E647814DA}" name="device_size" dataDxfId="170"/>
    <tableColumn id="28" xr3:uid="{080BD523-F6DE-4E25-90A2-B07BF34DEDAD}" name="device_custom57" dataDxfId="169"/>
    <tableColumn id="30" xr3:uid="{ED98B6F1-EE2D-4B15-977F-CDBC59C1C3F5}" name="device_custom33" dataDxfId="168"/>
    <tableColumn id="29" xr3:uid="{61E50DF9-4473-40F6-B661-85C90282624D}" name="device_custom27" dataDxfId="167"/>
    <tableColumn id="31" xr3:uid="{3D875DF9-53C1-4429-884B-D98D88D938DB}" name="device_custom28" dataDxfId="166"/>
    <tableColumn id="32" xr3:uid="{6B7C8760-3C54-4852-921E-974CEC8563F1}" name="device_custom29" dataDxfId="165"/>
    <tableColumn id="33" xr3:uid="{AA5B3140-4484-499A-82DC-F55916B1B33A}" name="device_custom30" dataDxfId="164"/>
    <tableColumn id="34" xr3:uid="{85C74366-A3FD-4CC2-9AC2-E0D86DA0AAF4}" name="device_custom58" dataDxfId="163"/>
    <tableColumn id="13" xr3:uid="{B8F77168-B01C-084C-808E-28378EEF8E59}" name="device_custom65" dataDxfId="162"/>
    <tableColumn id="39" xr3:uid="{1E55F3AB-07D2-4FAA-BF18-8652C777D7ED}" name="device_custom17" dataDxfId="161"/>
    <tableColumn id="40" xr3:uid="{4C0C7325-0894-4B07-B671-17E0C3E08082}" name="device_custom14" dataDxfId="160"/>
    <tableColumn id="41" xr3:uid="{75FF2F32-8AB6-475D-AF20-8AC7E3399AAB}" name="device_custom12" dataDxfId="159"/>
    <tableColumn id="23" xr3:uid="{3BB3D080-33C4-40C6-9DEE-85FAEE83C9B2}" name="device_custom51" dataDxfId="158"/>
    <tableColumn id="24" xr3:uid="{D22BDC69-7D7A-434F-8769-51CDD6FF3CE0}" name="device_custom61" dataDxfId="157"/>
    <tableColumn id="45" xr3:uid="{09253276-9C5A-4209-9451-9A50BB380E5F}" name="common_planStatus" dataDxfId="156"/>
    <tableColumn id="46" xr3:uid="{EA67DF78-FA14-42BE-87A4-0525FCF2F262}" name="device_custom66" dataDxfId="155"/>
    <tableColumn id="47" xr3:uid="{11F2AF0C-8001-4579-8645-388D63F4C9FE}" name="common_tagAssets" dataDxfId="154"/>
    <tableColumn id="38" xr3:uid="{5676F84A-AB8C-44CA-BB3F-36A73D0E7FB6}" name="device_custom24" dataDxfId="153"/>
    <tableColumn id="44" xr3:uid="{041E86D7-1DF4-4685-A46C-5FBEC6ED9120}" name="device_custom41" dataDxfId="152"/>
    <tableColumn id="22" xr3:uid="{6F970A6D-F7F6-4312-B697-7615532615D8}" name="common_assetClass" dataDxfId="151"/>
    <tableColumn id="35" xr3:uid="{5499AEDE-F2E3-41E8-8A79-2EBF8CA990D2}" name="common_assetType" dataDxfId="150"/>
    <tableColumn id="36" xr3:uid="{29FB9437-3F59-4C9A-B23C-301D6E5893CE}" name="common_commentCount" dataDxfId="149"/>
    <tableColumn id="37" xr3:uid="{19C045E6-5310-473C-BA4B-0FB6DFBAEE24}" name="common_taskCount" dataDxfId="148"/>
    <tableColumn id="42" xr3:uid="{557E0357-2521-46EA-A56E-6C29AC037C10}" name="common_custom22" dataDxfId="147"/>
    <tableColumn id="43" xr3:uid="{B930805E-E5F5-4F36-B6FC-919838A5FED0}" name="device_custom23" dataDxfId="146"/>
    <tableColumn id="48" xr3:uid="{120AB690-3683-431E-9E00-EFD3E1AFE36A}" name="device_custom25" dataDxfId="145"/>
    <tableColumn id="49" xr3:uid="{ED8B718F-4533-4F88-881A-EBFCBC27D8C7}" name="device_custom22" dataDxfId="144"/>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5544641-8253-4611-B056-24FEA4C5E757}" name="tblDNSLookUp" displayName="tblDNSLookUp" ref="A1:F2" totalsRowShown="0" headerRowDxfId="138" dataDxfId="137">
  <autoFilter ref="A1:F2" xr:uid="{6C0B41E5-03C8-416E-9833-9FB069BA0D47}"/>
  <sortState xmlns:xlrd2="http://schemas.microsoft.com/office/spreadsheetml/2017/richdata2" ref="A2:F2">
    <sortCondition ref="D2"/>
    <sortCondition ref="B2"/>
  </sortState>
  <tableColumns count="6">
    <tableColumn id="1" xr3:uid="{A58A0F60-07BB-4B06-8D8F-834F381693F0}" name="DNS Lookup" dataDxfId="136"/>
    <tableColumn id="2" xr3:uid="{DAD93FC1-6708-4DAB-9998-C6B22EAAAE30}" name="IP Address" dataDxfId="135"/>
    <tableColumn id="3" xr3:uid="{1F762755-2771-4C50-A935-657B96DF2795}" name="FQDN" dataDxfId="134">
      <calculatedColumnFormula>IF(_xlfn.XLOOKUP(tblDNSLookUp[[#This Row],[IP Address]],tblIPAssigner[Current IP],tblIPAssigner[FQDN],"",0,1)&lt;&gt;"",
    _xlfn.XLOOKUP(tblDNSLookUp[[#This Row],[IP Address]],tblIPAssigner[Current IP],tblIPAssigner[FQDN],"",0,1),
 IF(_xlfn.XLOOKUP(tblDNSLookUp[[#This Row],[IP Address]],tblLBSum[VIP_SrcIP],tblLBSum[VIP],"",0,1)&lt;&gt;"",
    _xlfn.XLOOKUP(tblDNSLookUp[[#This Row],[IP Address]],tblLBSum[VIP_SrcIP],tblLBSum[VIP],"",0,1),
    "TBD"))</calculatedColumnFormula>
    </tableColumn>
    <tableColumn id="4" xr3:uid="{5510D803-54F8-4382-A8EA-621436F3798D}" name="Match" dataDxfId="133">
      <calculatedColumnFormula>tblDNSLookUp[[#This Row],[DNS Lookup]]=tblDNSLookUp[[#This Row],[FQDN]]</calculatedColumnFormula>
    </tableColumn>
    <tableColumn id="5" xr3:uid="{80AF19E3-F970-4727-9A48-A06122CD4AE7}" name="Host" dataDxfId="132"/>
    <tableColumn id="6" xr3:uid="{6F955F6E-3174-4DE9-B14F-5D3C9776D82D}" name="Alias" dataDxfId="131"/>
  </tableColumns>
  <tableStyleInfo name="TableStyleMedium2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FD9E460-C6D3-49ED-AC3D-925241563CC6}" name="tblApplications" displayName="tblApplications" ref="A1:U2" totalsRowShown="0" headerRowDxfId="126" dataDxfId="125" dataCellStyle="Normal 57">
  <autoFilter ref="A1:U2" xr:uid="{7FD9E460-C6D3-49ED-AC3D-925241563CC6}"/>
  <tableColumns count="21">
    <tableColumn id="315" xr3:uid="{CF088ABB-EAC7-4DB2-9F88-82DCD3A4F896}" name="common_id" dataDxfId="124" dataCellStyle="Normal 57"/>
    <tableColumn id="316" xr3:uid="{67C38C0F-7259-4E6F-8823-F42F7035133A}" name="common_assetName" dataDxfId="123" dataCellStyle="Normal 57"/>
    <tableColumn id="317" xr3:uid="{2F7C4AD7-8482-43E4-AD93-7C70786CC661}" name="common_description" dataDxfId="122" dataCellStyle="Normal 57"/>
    <tableColumn id="318" xr3:uid="{DA508718-81D8-4718-811F-F5113475F8D0}" name="application_custom5" dataDxfId="121" dataCellStyle="Normal 57"/>
    <tableColumn id="319" xr3:uid="{DEB55994-6B30-4644-9540-BE8B81B2517F}" name="common_moveBundle" dataDxfId="120" dataCellStyle="Normal 57"/>
    <tableColumn id="1" xr3:uid="{DB1E18F9-0A79-4DAF-8323-D3C6B405ACBD}" name="application_appOwner" dataDxfId="119" dataCellStyle="Normal 57"/>
    <tableColumn id="2" xr3:uid="{4F759393-8A75-4DBD-9AAB-0F54FA0D4FEA}" name="application_custom10" dataDxfId="118" dataCellStyle="Normal 57"/>
    <tableColumn id="3" xr3:uid="{23C4AA92-DACB-4457-832F-99523EFACDD4}" name="application_custom9" dataDxfId="117" dataCellStyle="Normal 57"/>
    <tableColumn id="4" xr3:uid="{E3CEF637-96AB-4024-8150-462C574B03E3}" name="application_custom45" dataDxfId="116" dataCellStyle="Normal 57"/>
    <tableColumn id="5" xr3:uid="{2F83A943-353C-4FB9-AA7A-45C834005D27}" name="application_custom46" dataDxfId="115" dataCellStyle="Normal 57"/>
    <tableColumn id="6" xr3:uid="{3C4C1A78-8342-4338-BAB2-786E62D0511F}" name="application_custom6" dataDxfId="114" dataCellStyle="Normal 57"/>
    <tableColumn id="7" xr3:uid="{C81F71C9-9019-43EB-B5B0-B2742F3FCCB9}" name="application_sme" dataDxfId="113" dataCellStyle="Normal 57"/>
    <tableColumn id="8" xr3:uid="{C4C18AEB-C654-4B6D-97A5-EC3FDC291498}" name="application_custom11" dataDxfId="112" dataCellStyle="Normal 57"/>
    <tableColumn id="9" xr3:uid="{1C7DBDC6-F455-4BF8-995B-01839D9B5E8B}" name="application_sme2" dataDxfId="111" dataCellStyle="Normal 57"/>
    <tableColumn id="10" xr3:uid="{04411D01-02B5-470A-82C4-63FB7088D9F5}" name="application_custom19" dataDxfId="110" dataCellStyle="Normal 57"/>
    <tableColumn id="11" xr3:uid="{E4E36FD3-753D-4CC2-BAAD-87C6C85DEB2E}" name="application_custom23" dataDxfId="109" dataCellStyle="Normal 57"/>
    <tableColumn id="19" xr3:uid="{EA7ADCC0-4FDB-43BD-8ACD-707F107BF72B}" name="common_planStatus" dataDxfId="108" dataCellStyle="Normal 57"/>
    <tableColumn id="21" xr3:uid="{06079A28-B44B-4619-BAFA-77BD90846C2C}" name="common_assetClass"/>
    <tableColumn id="12" xr3:uid="{2DFF342A-2ADD-4D18-8163-D96BBBB2AE88}" name="common_assetType" dataDxfId="107" dataCellStyle="Normal 57"/>
    <tableColumn id="13" xr3:uid="{B1D3B818-5FA2-4187-9B6F-B1E51A0D087E}" name="common_commentCount" dataDxfId="106" dataCellStyle="Normal 57"/>
    <tableColumn id="14" xr3:uid="{39391E55-703D-4478-A201-8F2D97F3BDE9}" name="common_taskCount" dataDxfId="105" dataCellStyle="Normal 57"/>
  </tableColumns>
  <tableStyleInfo name="TableStyleMedium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2D2C5A-97D7-4EAA-9E8A-B5DAA3010664}" name="tblServer2App" displayName="tblServer2App" ref="A1:K2" totalsRowShown="0" headerRowDxfId="102" headerRowCellStyle="Normal 3" dataCellStyle="Normal 3">
  <autoFilter ref="A1:K2" xr:uid="{DE2CFDD0-66F3-4C6C-881A-917E6CE3295F}"/>
  <sortState xmlns:xlrd2="http://schemas.microsoft.com/office/spreadsheetml/2017/richdata2" ref="A2:K2">
    <sortCondition ref="A2"/>
  </sortState>
  <tableColumns count="11">
    <tableColumn id="1" xr3:uid="{B50166E6-85EF-42A8-A83A-F6C101732137}" name="Name"/>
    <tableColumn id="2" xr3:uid="{9F9B99E8-7CEC-4E33-9E76-D73B8A0B01AC}" name="Scope" dataDxfId="101" dataCellStyle="Normal 3">
      <calculatedColumnFormula>TEXT(_xlfn.XLOOKUP(tblServer2App[[#This Row],[Name]],tblAppServers[Server Name],tblAppServers[Scope],"",0,1),"")</calculatedColumnFormula>
    </tableColumn>
    <tableColumn id="3" xr3:uid="{2FC8AB49-E96D-4A22-95C8-B1964BB59FA3}" name="Primary Application" dataDxfId="100" dataCellStyle="Normal 3">
      <calculatedColumnFormula>_xlfn.XLOOKUP(tblServer2App[[#This Row],[Name]],tblDependencies[DependentName],tblDependencies[AssetName],"TBD",0,1)</calculatedColumnFormula>
    </tableColumn>
    <tableColumn id="4" xr3:uid="{B32DB83C-0653-44A5-9452-876815842C25}" name="Decoded State" dataCellStyle="Normal 3">
      <calculatedColumnFormula>_xlfn.XLOOKUP(LEFT(tblServer2App[[#This Row],[Name]],2),tblStateCodes[STAbbr],tblStateCodes[State],"",0)</calculatedColumnFormula>
    </tableColumn>
    <tableColumn id="5" xr3:uid="{BF1AD489-6C5E-46D8-9AE4-51A551A5A981}" name="Decoded Location" dataCellStyle="Normal 3">
      <calculatedColumnFormula>_xlfn.XLOOKUP(LEFT(tblServer2App[[#This Row],[Name]],3),tblLocationCodes[LocAbbr],tblLocationCodes[Location],_xlfn.XLOOKUP(LEFT(tblServer2App[[#This Row],[Name]],4),tblLocationCodes[LocAbbr],tblLocationCodes[Location],"",0),0)</calculatedColumnFormula>
    </tableColumn>
    <tableColumn id="6" xr3:uid="{EC68A5C5-4A17-4841-8E58-DF7F6F677FDA}" name="Decoded Environment" dataCellStyle="Normal 3">
      <calculatedColumnFormula>_xlfn.XLOOKUP(MID(tblServer2App[[#This Row],[Name]],4,1),tblEnvironmentCodes[EnvAbbr],tblEnvironmentCodes[Environment],_xlfn.XLOOKUP(MID(tblServer2App[[#This Row],[Name]],5,1),tblEnvironmentCodes[EnvAbbr],tblEnvironmentCodes[Environment],"",0),0)</calculatedColumnFormula>
    </tableColumn>
    <tableColumn id="7" xr3:uid="{AE1EC5CB-6F8F-49E4-865D-666844A986B3}" name="Decoded Platform" dataCellStyle="Normal 3">
      <calculatedColumnFormula>_xlfn.XLOOKUP(MID(tblServer2App[[#This Row],[Name]],5,1),tblPlatformCodes[PlatAbbr],tblPlatformCodes[Platform],_xlfn.XLOOKUP(MID(tblServer2App[[#This Row],[Name]],6,1),tblPlatformCodes[PlatAbbr],tblPlatformCodes[Platform],"",0),0)</calculatedColumnFormula>
    </tableColumn>
    <tableColumn id="8" xr3:uid="{A95770EC-80D7-4C55-A9E9-C6E285DA3A4C}" name="Decoded Type" dataCellStyle="Normal 3">
      <calculatedColumnFormula>_xlfn.XLOOKUP(MID(tblServer2App[[#This Row],[Name]],7,1),tblTypeCodes[TypAbbr],tblTypeCodes[Type],"",0)</calculatedColumnFormula>
    </tableColumn>
    <tableColumn id="9" xr3:uid="{52CD8DAB-99E5-4ACE-88E5-9AC914133C62}" name="Decoded Application" dataCellStyle="Normal 3">
      <calculatedColumnFormula>_xlfn.XLOOKUP(MID(tblServer2App[[#This Row],[Name]],8,3),tblApplicationCodes[Internal App Code],tblApplicationCodes[Application Name],_xlfn.XLOOKUP(MID(tblServer2App[[#This Row],[Name]],8,3),tblApplicationCodes[DMZ App Code],tblApplicationCodes[Application Name],"",0),0)</calculatedColumnFormula>
    </tableColumn>
    <tableColumn id="10" xr3:uid="{0FAC28A6-D4A7-4661-8D8D-1BEC3EA716FC}" name="Decoded Number" dataCellStyle="Normal 3">
      <calculatedColumnFormula>IF(tblServer2App[[#This Row],[Decoded Environment]]="NPrd",MID(tblServer2App[[#This Row],[Name]],6,LEN(tblServer2App[[#This Row],[Name]])-5),_xlfn.IFNA(MID(tblServer2App[[#This Row],[Name]],11,3),""))</calculatedColumnFormula>
    </tableColumn>
    <tableColumn id="11" xr3:uid="{43F6F3C3-7CE4-426C-8EFA-431ABF0F0E17}" name="Decoded Node" dataCellStyle="Normal 3">
      <calculatedColumnFormula>IF(LEN(A2)&gt;13,MID(A2,14,LEN(A2)-13),"")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50C2CD0-E2DC-8F42-9C28-0E1A4525F73C}" name="tblSegmentationZones" displayName="tblSegmentationZones" ref="A8:J4232" totalsRowShown="0">
  <autoFilter ref="A8:J4232" xr:uid="{419C0374-3CB6-A04B-A548-143409C6E0C0}"/>
  <tableColumns count="10">
    <tableColumn id="1" xr3:uid="{8616AD8F-AAFA-3B48-8DF4-A390E0CAF0B1}" name="comment"/>
    <tableColumn id="2" xr3:uid="{C8E0FC31-B12D-4443-BCB0-FC1C08FA7C49}" name="network"/>
    <tableColumn id="3" xr3:uid="{1F4A118A-5ED8-594F-9197-D60F6CBF9958}" name="VLAN"/>
    <tableColumn id="4" xr3:uid="{6D167AD2-2051-1E40-8D3C-314FDAFA6C20}" name="SegmentationZone"/>
    <tableColumn id="5" xr3:uid="{BABE64E0-C592-0042-8A6B-9F0CC31B96A3}" name="Site"/>
    <tableColumn id="6" xr3:uid="{F100BC59-9BF2-AF4B-8623-7DF393B7C87F}" name="active"/>
    <tableColumn id="7" xr3:uid="{24FFC971-F97D-0C40-8F53-B01853BDF90C}" name="networkLower" dataDxfId="95"/>
    <tableColumn id="8" xr3:uid="{D113D949-C193-E143-A1CC-7B7DC7655088}" name="networkUpper" dataDxfId="94"/>
    <tableColumn id="9" xr3:uid="{8A143083-A7FB-5E49-8B09-873B0B3EA49D}" name="gateway" dataDxfId="93"/>
    <tableColumn id="10" xr3:uid="{731DCB6A-6E2F-44E6-89BE-A0DA15576F31}" name="DMZ" dataDxfId="92">
      <calculatedColumnFormula>IF(OR(IFERROR(SEARCH("DMZ",tblSegmentationZones[[#This Row],[comment]])&gt;0,FALSE),IFERROR(SEARCH("DMZ",tblSegmentationZones[[#This Row],[SegmentationZone]])&gt;0,FALSE)),"Yes","No")</calculatedColumnFormula>
    </tableColumn>
  </tableColumns>
  <tableStyleInfo name="TableStyleLight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7209C63-546A-004B-AB28-0F9E7F6EA816}" name="tblZoneMatch" displayName="tblZoneMatch" ref="A4:G1486" totalsRowShown="0">
  <autoFilter ref="A4:G1486" xr:uid="{A24F84C1-ADF3-5C4C-86A8-6C11DB2C58AE}"/>
  <sortState xmlns:xlrd2="http://schemas.microsoft.com/office/spreadsheetml/2017/richdata2" ref="A5:G1486">
    <sortCondition ref="G5:G1486"/>
  </sortState>
  <tableColumns count="7">
    <tableColumn id="7" xr3:uid="{6EDA9458-C253-B344-B25B-3A4C9367121A}" name="Company" dataDxfId="87"/>
    <tableColumn id="1" xr3:uid="{6D7A9976-0781-B147-A39F-65C6D5DBB521}" name="Current Zone"/>
    <tableColumn id="2" xr3:uid="{F5F72941-5A53-734D-A410-9AAA423873D9}" name="Machine Type"/>
    <tableColumn id="9" xr3:uid="{BC9C8A28-741E-2343-907F-8E108FC522A5}" name="Target Platform"/>
    <tableColumn id="10" xr3:uid="{4F42DF65-3A86-484D-8875-C40F34E8541D}" name="Target Device Type"/>
    <tableColumn id="8" xr3:uid="{09F0E038-1A0B-C042-92F3-BF622CE632F5}" name="Target Zone" dataDxfId="86"/>
    <tableColumn id="3" xr3:uid="{A9F2663C-4A57-440C-950A-6DEB0413978B}" name="Check" dataDxfId="85">
      <calculatedColumnFormula>CONCATENATE(tblZoneMatch[[#This Row],[Company]],tblZoneMatch[[#This Row],[Current Zone]],tblZoneMatch[[#This Row],[Machine Type]],tblZoneMatch[[#This Row],[Target Platform]],tblZoneMatch[[#This Row],[Target Device Type]],tblZoneMatch[[#This Row],[Target Zone]])</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7F35258-91FD-4229-A629-1890DDCA8CA8}" name="Table34" displayName="Table34" ref="A1:L2" totalsRowShown="0" dataDxfId="56">
  <autoFilter ref="A1:L2" xr:uid="{77F35258-91FD-4229-A629-1890DDCA8CA8}"/>
  <tableColumns count="12">
    <tableColumn id="1" xr3:uid="{F26A8644-8FD0-49E4-9D2A-AAFBC6252A75}" name="ID" dataDxfId="55"/>
    <tableColumn id="2" xr3:uid="{2E7A3817-F73E-4F66-A362-10367FAD6521}" name="Subject Area" dataDxfId="54"/>
    <tableColumn id="3" xr3:uid="{C880F94E-B3B5-4687-9ABC-D0E10DE07EA4}" name="Architectural Decision" dataDxfId="53"/>
    <tableColumn id="4" xr3:uid="{BD6AFF53-951B-4C7C-9F6A-D93E559A877F}" name="Issue or Problem Statement" dataDxfId="52"/>
    <tableColumn id="7" xr3:uid="{F1C47D83-A290-41F8-B1ED-383394232F2F}" name="Alternatives " dataDxfId="51"/>
    <tableColumn id="8" xr3:uid="{EB61A8B6-ACEE-4FFB-A225-28B6259AF84B}" name="Decision" dataDxfId="50"/>
    <tableColumn id="5" xr3:uid="{8AA33899-4D6F-4C81-810D-CFF55FF3FBD0}" name="Assumptions" dataDxfId="49"/>
    <tableColumn id="6" xr3:uid="{20036045-CCED-4C7E-8911-519920B2AF9E}" name="Motivation" dataDxfId="48"/>
    <tableColumn id="9" xr3:uid="{138DCA87-3348-474F-B169-0FFA151C7D93}" name="Justification" dataDxfId="47"/>
    <tableColumn id="10" xr3:uid="{0AD321D0-C689-4CC5-B0D0-26398C48EA66}" name="Implications" dataDxfId="46"/>
    <tableColumn id="11" xr3:uid="{3713AEEE-814B-412A-8E74-DF98CAADE0DC}" name="Derived requirements" dataDxfId="45"/>
    <tableColumn id="12" xr3:uid="{951EA150-D278-4558-9C36-7F1245A894B8}" name="Related Decisions" dataDxfId="4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DD58D-25A7-5E4C-A9FD-B68E64F043F6}" name="tblConfigParams" displayName="tblConfigParams" ref="A1:B7" totalsRowShown="0" dataDxfId="43">
  <autoFilter ref="A1:B7" xr:uid="{BBDDD58D-25A7-5E4C-A9FD-B68E64F043F6}"/>
  <tableColumns count="2">
    <tableColumn id="1" xr3:uid="{8E6044DD-88F4-4243-8BDA-1D2C36C4158F}" name="Parameter" dataDxfId="42"/>
    <tableColumn id="2" xr3:uid="{27C4842B-F85F-3D4A-93C8-D088088E72CA}" name="Value" dataDxfId="41"/>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99F048-8F0D-419A-AF0B-D576BA89191B}" name="tblClusters" displayName="tblClusters" ref="A1:B365" totalsRowShown="0" headerRowDxfId="39" headerRowCellStyle="Normal 6" dataCellStyle="Normal 6">
  <autoFilter ref="A1:B365" xr:uid="{2A3FEEE0-8655-4069-93C6-748A51F9F351}"/>
  <sortState xmlns:xlrd2="http://schemas.microsoft.com/office/spreadsheetml/2017/richdata2" ref="A2:B365">
    <sortCondition ref="A2:A365"/>
  </sortState>
  <tableColumns count="2">
    <tableColumn id="1" xr3:uid="{72D644BC-735E-41DA-9ADA-93666FE18EBF}" name="Hostname" dataCellStyle="Normal 6"/>
    <tableColumn id="2" xr3:uid="{AF00B8FE-B648-4F06-8BE7-0607685B81AB}" name="Cluster" dataCellStyle="Normal 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3BCE1AA-7238-43A6-AC6D-B41A75B799DF}" name="tblNASLookUP" displayName="tblNASLookUP" ref="A1:A2252" totalsRowShown="0" headerRowDxfId="38" headerRowBorderDxfId="37" tableBorderDxfId="36" totalsRowBorderDxfId="35">
  <autoFilter ref="A1:A2252" xr:uid="{B3087C6B-0C04-4DAA-A984-64D019571B82}"/>
  <sortState xmlns:xlrd2="http://schemas.microsoft.com/office/spreadsheetml/2017/richdata2" ref="A2:A2252">
    <sortCondition ref="A2:A2252"/>
  </sortState>
  <tableColumns count="1">
    <tableColumn id="1" xr3:uid="{8A6ED998-71F9-419F-BEFA-34453212480D}" name="NFS Shares" dataDxfId="3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22F6835-0CCB-43A7-8C60-403C4ADC5D53}" name="syncpairconfig" displayName="syncpairconfig" ref="A1:I5" totalsRowShown="0">
  <autoFilter ref="A1:I5" xr:uid="{3DE66462-C58C-43F6-A271-4D5B5E7381AC}"/>
  <tableColumns count="9">
    <tableColumn id="7" xr3:uid="{6BF5B10C-C41C-426C-9092-6D0CC6A8F69A}" name="SyncPairName"/>
    <tableColumn id="1" xr3:uid="{7609F416-A986-408F-9EFE-2D09B93AFF66}" name="RemoteFileName" dataDxfId="33" dataCellStyle="Hyperlink">
      <calculatedColumnFormula>cfgDBFileName</calculatedColumnFormula>
    </tableColumn>
    <tableColumn id="2" xr3:uid="{010FC186-F46B-4AF2-B4ED-8753939DD37C}" name="RemoteWorksheetName"/>
    <tableColumn id="3" xr3:uid="{1AFB6688-97E5-45D6-8544-10ECA8EA44B6}" name="RemoteListObjectName"/>
    <tableColumn id="4" xr3:uid="{5DA58794-5E58-4E94-A41F-5D0B315CB968}" name="LocalWorksheetName"/>
    <tableColumn id="5" xr3:uid="{7BBB67E5-455D-4643-8D90-345D85CAD09F}" name="LocalListObjectName"/>
    <tableColumn id="6" xr3:uid="{D48D5D0C-0739-45BD-A1FC-E995E91BBDD7}" name="PrimaryKeyList"/>
    <tableColumn id="8" xr3:uid="{3BBEA275-552C-4CCE-8884-94B5A5E800AE}" name="FilterColumn"/>
    <tableColumn id="9" xr3:uid="{D8673733-1377-477D-AFB9-CA5847F52F5D}" name="HighlightDuplicate"/>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989393-0A0E-E94A-9D5A-0E6C42DFFCD1}" name="tblOSMachineType" displayName="tblOSMachineType" ref="A1:B24" totalsRowShown="0">
  <autoFilter ref="A1:B24" xr:uid="{1B989393-0A0E-E94A-9D5A-0E6C42DFFCD1}"/>
  <sortState xmlns:xlrd2="http://schemas.microsoft.com/office/spreadsheetml/2017/richdata2" ref="A2:B24">
    <sortCondition ref="A2:A24"/>
  </sortState>
  <tableColumns count="2">
    <tableColumn id="1" xr3:uid="{7986E65E-6432-414F-9B1F-1BEDC6059593}" name="TM OS"/>
    <tableColumn id="2" xr3:uid="{EE6AC785-68D6-374B-8A41-40C33ECC38A4}" name="Machine Typ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74921B-9400-D34B-B0DC-B110A6E80C73}" name="tblCurrentDeviceType" displayName="tblCurrentDeviceType" ref="D1:D6" totalsRowShown="0">
  <autoFilter ref="D1:D6" xr:uid="{DF74921B-9400-D34B-B0DC-B110A6E80C73}"/>
  <tableColumns count="1">
    <tableColumn id="1" xr3:uid="{65E67621-8EFD-004C-BA91-CD8829FE7B98}" name="Device Type"/>
  </tableColumns>
  <tableStyleInfo name="TableStyleLight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A14908A-13EB-7046-AA44-A2A7AD7251F9}" name="tblTargetPlatformList" displayName="tblTargetPlatformList" ref="F1:G33" totalsRowShown="0" headerRowDxfId="31">
  <autoFilter ref="F1:G33" xr:uid="{9A14908A-13EB-7046-AA44-A2A7AD7251F9}"/>
  <sortState xmlns:xlrd2="http://schemas.microsoft.com/office/spreadsheetml/2017/richdata2" ref="F2:G33">
    <sortCondition ref="G2:G33"/>
  </sortState>
  <tableColumns count="2">
    <tableColumn id="1" xr3:uid="{DD8CF1FC-2E7C-FA46-9343-8BA39998847E}" name="Target Platform"/>
    <tableColumn id="2" xr3:uid="{B6118F7C-266F-403D-8BA4-CAE26F3FCA1B}" name="Site"/>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4D78A4F-1B07-4BE3-8D17-7885F908BDC2}" name="tblStateCodes" displayName="tblStateCodes" ref="H1:I4" totalsRowShown="0">
  <autoFilter ref="H1:I4" xr:uid="{04D78A4F-1B07-4BE3-8D17-7885F908BDC2}"/>
  <tableColumns count="2">
    <tableColumn id="1" xr3:uid="{064D4A01-433B-4BAE-A2D0-64003F330A13}" name="STAbbr"/>
    <tableColumn id="2" xr3:uid="{ACBD4C66-735C-4E06-AD75-23BFDE4D5397}" name="State"/>
  </tableColumns>
  <tableStyleInfo name="TableStyleLight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E284B67-B72A-4DFB-A8F7-D48E28549B3C}" name="tblLocationCodes" displayName="tblLocationCodes" ref="J1:K8" totalsRowShown="0">
  <autoFilter ref="J1:K8" xr:uid="{AE284B67-B72A-4DFB-A8F7-D48E28549B3C}"/>
  <sortState xmlns:xlrd2="http://schemas.microsoft.com/office/spreadsheetml/2017/richdata2" ref="J2:K8">
    <sortCondition ref="J2:J8"/>
  </sortState>
  <tableColumns count="2">
    <tableColumn id="1" xr3:uid="{9D1FF6A3-E164-4A77-B7BC-A87E6545E991}" name="LocAbbr"/>
    <tableColumn id="2" xr3:uid="{AB21B869-93E4-480A-BEF0-1C6F36E605D7}" name="Location"/>
  </tableColumns>
  <tableStyleInfo name="TableStyleLight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72273-9E7F-4E36-9261-D1137D8E174E}" name="tblEnvironmentCodes" displayName="tblEnvironmentCodes" ref="M1:N5" totalsRowShown="0">
  <autoFilter ref="M1:N5" xr:uid="{EE272273-9E7F-4E36-9261-D1137D8E174E}"/>
  <tableColumns count="2">
    <tableColumn id="1" xr3:uid="{26196B4A-EAAF-4B24-B4D7-A88B8CEB311F}" name="EnvAbbr"/>
    <tableColumn id="2" xr3:uid="{36A0E0F7-1AE6-4670-9DD2-1BDFE64B5DD8}" name="Environment"/>
  </tableColumns>
  <tableStyleInfo name="TableStyleLight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FE121A3-3C96-4643-A985-54044E039498}" name="tblPlatformCodes" displayName="tblPlatformCodes" ref="P1:Q11" totalsRowShown="0">
  <autoFilter ref="P1:Q11" xr:uid="{6FE121A3-3C96-4643-A985-54044E039498}"/>
  <tableColumns count="2">
    <tableColumn id="1" xr3:uid="{86E43E2A-E6F8-445A-BCA3-4B062128D531}" name="PlatAbbr"/>
    <tableColumn id="2" xr3:uid="{23604327-6341-4392-B67B-90349293A3A2}" name="Platform"/>
  </tableColumns>
  <tableStyleInfo name="TableStyleLight8"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B40E4-067A-472C-B778-8BE159CC7B42}" name="tblTypeCodes" displayName="tblTypeCodes" ref="S1:T3" totalsRowShown="0">
  <autoFilter ref="S1:T3" xr:uid="{5B6B40E4-067A-472C-B778-8BE159CC7B42}"/>
  <tableColumns count="2">
    <tableColumn id="1" xr3:uid="{3743BD1E-6A22-445A-9C7C-75DE920A093D}" name="TypAbbr"/>
    <tableColumn id="2" xr3:uid="{41A2CFA2-FBE8-4C0F-96F1-34029139AE44}" name="Type"/>
  </tableColumns>
  <tableStyleInfo name="TableStyleLight8"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FD69E64-AD5B-4840-93B6-4F1FC848D9F2}" name="tblMEDate" displayName="tblMEDate" ref="X1:Y2" totalsRowShown="0" headerRowDxfId="30" dataDxfId="29" headerRowCellStyle="Normal 2">
  <autoFilter ref="X1:Y2" xr:uid="{8FD69E64-AD5B-4840-93B6-4F1FC848D9F2}"/>
  <sortState xmlns:xlrd2="http://schemas.microsoft.com/office/spreadsheetml/2017/richdata2" ref="X2:Y2">
    <sortCondition ref="X2"/>
  </sortState>
  <tableColumns count="2">
    <tableColumn id="1" xr3:uid="{C5140D6D-29E3-49E1-AFBF-6314121E6E42}" name="Move ME" dataDxfId="28" dataCellStyle="Normal 2"/>
    <tableColumn id="2" xr3:uid="{BCC3E84E-1787-439C-8E7C-05405A00FE46}" name="Event Date" dataDxfId="27" dataCellStyle="Normal 2"/>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B7B97DE-B808-4FD1-BF9C-EDF127E1B53A}" name="tblSubArea" displayName="tblSubArea" ref="AE1:AE12" totalsRowShown="0" headerRowDxfId="26" headerRowCellStyle="Normal 2">
  <autoFilter ref="AE1:AE12" xr:uid="{5B7B97DE-B808-4FD1-BF9C-EDF127E1B53A}"/>
  <tableColumns count="1">
    <tableColumn id="1" xr3:uid="{DB5DA127-0725-4CF9-A43B-FA60CC0E6AA6}" name="SubArea"/>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8E91B4A-5B02-4DFA-B505-AF8C9B32A527}" name="tbltgt" displayName="tbltgt" ref="AF1:AG44" totalsRowShown="0">
  <autoFilter ref="AF1:AG44" xr:uid="{88E91B4A-5B02-4DFA-B505-AF8C9B32A527}"/>
  <tableColumns count="2">
    <tableColumn id="1" xr3:uid="{66CACC92-7187-49A1-8606-FA6349AC75F8}" name="Target"/>
    <tableColumn id="2" xr3:uid="{4212E779-21F7-4C03-8B2F-66799ADCEC49}" name="Starts"/>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5208DD-F606-4D4D-9E3F-C1343E5B5513}" name="tblApplicationCodes" displayName="tblApplicationCodes" ref="A1:I863" totalsRowShown="0" headerRowDxfId="23" dataDxfId="22" headerRowCellStyle="Normal 2" dataCellStyle="Normal 2">
  <autoFilter ref="A1:I863" xr:uid="{F418F00C-C163-42C0-A137-CFE7AB29D4A3}"/>
  <sortState xmlns:xlrd2="http://schemas.microsoft.com/office/spreadsheetml/2017/richdata2" ref="A2:I863">
    <sortCondition ref="A2:A863"/>
    <sortCondition ref="B2:B863"/>
    <sortCondition ref="C2:C863"/>
  </sortState>
  <tableColumns count="9">
    <tableColumn id="1" xr3:uid="{958CB29C-E776-415C-BF63-F294D28FB543}" name="Internal App Code" dataDxfId="21" dataCellStyle="Normal 2"/>
    <tableColumn id="2" xr3:uid="{4C51E77F-58BE-410A-99AD-67AF1E06A8A9}" name="Category" dataDxfId="20" dataCellStyle="Normal 2"/>
    <tableColumn id="3" xr3:uid="{976F1123-36E9-45C6-AD68-A5652C4AF404}" name="Application Name" dataDxfId="19" dataCellStyle="Normal 2"/>
    <tableColumn id="4" xr3:uid="{807E478F-DAAE-4615-877E-18F0C5FD392C}" name="DMZ App Code" dataDxfId="18" dataCellStyle="Normal 2"/>
    <tableColumn id="7" xr3:uid="{255AC8AB-1ED0-48AB-8A22-6B8854CDBDC7}" name="Created1" dataDxfId="17" dataCellStyle="Normal 2"/>
    <tableColumn id="8" xr3:uid="{591B87E9-1F2E-4A48-91FC-F6E67F2A7F92}" name="Created By1" dataDxfId="16" dataCellStyle="Normal 2"/>
    <tableColumn id="5" xr3:uid="{C081D486-8458-46CF-A0D8-2690AAEA3797}" name="Text" dataDxfId="15" dataCellStyle="Normal 2"/>
    <tableColumn id="6" xr3:uid="{AA8D207A-9D9B-4FB1-B691-7DC6D4F27F00}" name="Item Type" dataDxfId="14" dataCellStyle="Normal 2"/>
    <tableColumn id="9" xr3:uid="{160F6214-83D9-448E-A193-AD87A02E9E59}" name="Path" dataDxfId="13" dataCellStyle="Normal 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705BD8-EA0F-4413-8C06-E7A487B1C7F3}" name="anthem_config" displayName="anthem_config" ref="A1:D6" totalsRowShown="0">
  <autoFilter ref="A1:D6" xr:uid="{C6705BD8-EA0F-4413-8C06-E7A487B1C7F3}"/>
  <sortState xmlns:xlrd2="http://schemas.microsoft.com/office/spreadsheetml/2017/richdata2" ref="A2:D6">
    <sortCondition ref="A2:A6"/>
  </sortState>
  <tableColumns count="4">
    <tableColumn id="1" xr3:uid="{516CD5DE-5293-467C-B485-176D346BECF8}" name="project"/>
    <tableColumn id="2" xr3:uid="{D1A22723-3094-41B7-BF47-0E37D1936008}" name="project_id"/>
    <tableColumn id="3" xr3:uid="{9413E30C-5222-4CEF-981C-80C9A2F759A5}" name="apps_all_columns"/>
    <tableColumn id="4" xr3:uid="{FF4ED21A-D2FD-4A50-A360-3488E08B391A}" name="devs_arch_workbook"/>
  </tableColumns>
  <tableStyleInfo name="TableStyleLight8"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6D011E1-7D67-42CF-9F4E-F5AF7C913FF9}" name="TargetF5Devices" displayName="TargetF5Devices" ref="A4:H38" totalsRowShown="0" headerRowDxfId="11">
  <autoFilter ref="A4:H38" xr:uid="{4CCD68E6-DCBA-4EBB-8B4C-A6DB06958191}"/>
  <tableColumns count="8">
    <tableColumn id="1" xr3:uid="{AA7A5E27-AE58-4345-9338-857A077F2C65}" name="Compute Environment"/>
    <tableColumn id="2" xr3:uid="{D680C0E7-A3B5-4DFF-98DE-D77AC1B03200}" name="Zone"/>
    <tableColumn id="3" xr3:uid="{E01251EA-61F4-4D13-8133-A64E3DD3B712}" name="VIP Subnet"/>
    <tableColumn id="4" xr3:uid="{B644BA09-25A4-4F65-B441-A88758102634}" name="VIP Hosts"/>
    <tableColumn id="5" xr3:uid="{DDAC8CF1-9EB5-4FF3-B698-7BB0D300E03D}" name="F5 Device"/>
    <tableColumn id="6" xr3:uid="{AA22F5C2-AC1C-4274-B7DE-6A579B35E3BD}" name="FirstIP"/>
    <tableColumn id="7" xr3:uid="{308362BB-1ABD-4A71-9E90-409AF19CCA21}" name="LastIP"/>
    <tableColumn id="8" xr3:uid="{AF76FD90-89CA-43AB-9316-BBCDE785EEA3}" name="lastupdatetime"/>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172F5DA-E95D-4411-886C-A6656E883414}" name="tblNAT" displayName="tblNAT" ref="A43:G46" totalsRowShown="0" headerRowDxfId="10" headerRowCellStyle="Normal 5" dataCellStyle="Normal 5">
  <autoFilter ref="A43:G46" xr:uid="{2172F5DA-E95D-4411-886C-A6656E883414}"/>
  <tableColumns count="7">
    <tableColumn id="1" xr3:uid="{5E143301-3A11-4EA6-B568-4973F7A93186}" name="NAT" dataCellStyle="Normal 5"/>
    <tableColumn id="2" xr3:uid="{0EB2A36F-2A85-4505-97B2-5AAB1631AAD6}" name="Zone" dataCellStyle="Normal 5"/>
    <tableColumn id="3" xr3:uid="{DF3B9C85-96D9-4C3A-9289-1DB18A49B6C6}" name="NAT Subnet" dataCellStyle="Normal 5"/>
    <tableColumn id="4" xr3:uid="{F8B59A44-3847-428C-8A0C-2D3488E30508}" name="Initial NAT Host" dataDxfId="9" dataCellStyle="Normal 5">
      <calculatedColumnFormula array="1">INET_NTOA(tblNAT[[#This Row],[FirstIP]]+1)</calculatedColumnFormula>
    </tableColumn>
    <tableColumn id="5" xr3:uid="{EADAF2DF-2A0B-4C47-8576-436FEA91AE93}" name="Last NAT Host" dataDxfId="8" dataCellStyle="Normal 5">
      <calculatedColumnFormula array="1">INET_NTOA(tblNAT[[#This Row],[LastIP]])</calculatedColumnFormula>
    </tableColumn>
    <tableColumn id="6" xr3:uid="{47B23A2F-BB8A-4FF5-A864-37126C6A59BD}" name="FirstIP" dataDxfId="7" dataCellStyle="Normal 5">
      <calculatedColumnFormula array="1">INET_ATON(CIDR_getAddress(tblNAT[[#This Row],[NAT Subnet]]))</calculatedColumnFormula>
    </tableColumn>
    <tableColumn id="7" xr3:uid="{E73FCD0B-E44D-4CC6-89B1-61A93C20C86F}" name="LastIP" dataDxfId="6" dataCellStyle="Normal 5">
      <calculatedColumnFormula array="1">INET_ATON(LastIP(CIDR_getAddress(tblNAT[[#This Row],[NAT Subnet]]),CIDR_getMask(tblNAT[[#This Row],[NAT Subnet]])))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1F437BC-05C7-4ADE-B546-673318F358FA}" name="tblCngLog" displayName="tblCngLog" ref="A2:D57" totalsRowShown="0" dataDxfId="4">
  <autoFilter ref="A2:D57" xr:uid="{E1F437BC-05C7-4ADE-B546-673318F358FA}"/>
  <tableColumns count="4">
    <tableColumn id="1" xr3:uid="{5966FF0B-BBB6-4E1F-9B2C-291A8269238F}" name="Version" dataDxfId="3"/>
    <tableColumn id="2" xr3:uid="{9D13D1DA-64C8-4DCF-8FDC-4EFE57F0DC94}" name="Date" dataDxfId="2">
      <calculatedColumnFormula>TODAY()</calculatedColumnFormula>
    </tableColumn>
    <tableColumn id="3" xr3:uid="{A9CFDCE6-A63D-4E02-AF30-8F02850C2B09}" name="Who" dataDxfId="1"/>
    <tableColumn id="4" xr3:uid="{5B35227F-3A10-4C0C-9C3D-5E81B6FE33E2}" name="What is new?"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6.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3" Type="http://schemas.openxmlformats.org/officeDocument/2006/relationships/hyperlink" Target="../../../../../../_layouts/OneNote.aspx?id=%2Fsites%2FAnthemMigrationTeam%2FSiteAssets%2FAnthem%20Migration%20Team%20Notebook&amp;wd=target%28Architect%27s%20Processes%2FMigration%20Cycle.one%7C5805D835-B66C-45E6-8C3E-4D96D0518477%2F5.6%20Verify%20Load%20Balancer%20status%2C%20create%20artifacts%7C03DB3593-4E3B-4E50-AC71-4F3C0C1906BE%2F%29" TargetMode="External"/><Relationship Id="rId18" Type="http://schemas.openxmlformats.org/officeDocument/2006/relationships/hyperlink" Target="../../../../../../_layouts/OneNote.aspx?id=%2Fsites%2FAnthemMigrationTeam%2FSiteAssets%2FAnthem%20Migration%20Team%20Notebook&amp;wd=target%28Architect%27s%20Processes%2FMigration%20Cycle.one%7C5805D835-B66C-45E6-8C3E-4D96D0518477%2F4.4%20Discuss%20CS%20report%20with%20App%20Team%7C9F58FB79-EC46-45C4-A451-FC646E0F8C3B%2F%29" TargetMode="External"/><Relationship Id="rId26" Type="http://schemas.openxmlformats.org/officeDocument/2006/relationships/hyperlink" Target="../../../../../../_layouts/OneNote.aspx?id=%2Fsites%2FAnthemMigrationTeam%2FSiteAssets%2FAnthem%20Migration%20Team%20Notebook&amp;wd=target%28Architect%27s%20Processes%2FMigration%20Cycle.one%7C5805D835-B66C-45E6-8C3E-4D96D0518477%2F3.10%20DNS%20Request%20Form%7CAF4B9E19-F52D-4873-8186-E5DD65D0ED3F%2F%29" TargetMode="External"/><Relationship Id="rId39" Type="http://schemas.openxmlformats.org/officeDocument/2006/relationships/hyperlink" Target="../../../../../../_layouts/OneNote.aspx?id=%2Fsites%2FAnthemMigrationTeam%2FSiteAssets%2FAnthem%20Migration%20Team%20Notebook&amp;wd=target%28Architect%27s%20Processes%2FMigration%20Cycle.one%7C5805D835-B66C-45E6-8C3E-4D96D0518477%2F6.3%20Request%20target%20backup%20IPs%20%28physical%20and%20P%7C5304F7A4-8354-42BB-A414-E35D18B05C22%2F%29" TargetMode="External"/><Relationship Id="rId21" Type="http://schemas.openxmlformats.org/officeDocument/2006/relationships/hyperlink" Target="../../../../../../_layouts/OneNote.aspx?id=%2Fsites%2FAnthemMigrationTeam%2FSiteAssets%2FAnthem%20Migration%20Team%20Notebook&amp;wd=target%28Architect%27s%20Processes%2FMigration%20Cycle.one%7C5805D835-B66C-45E6-8C3E-4D96D0518477%2F3.2%20Data%20analysis%20of%20application%20traffic%20details%7C2E30341B-44A4-48FA-B29A-F4471684B5FE%2F%29" TargetMode="External"/><Relationship Id="rId34" Type="http://schemas.openxmlformats.org/officeDocument/2006/relationships/hyperlink" Target="../../../../../../_layouts/OneNote.aspx?id=%2Fsites%2FAnthemMigrationTeam%2FSiteAssets%2FAnthem%20Migration%20Team%20Notebook&amp;wd=target%28Architect%27s%20Processes%2FMigration%20Cycle.one%7C5805D835-B66C-45E6-8C3E-4D96D0518477%2F5.8%20%20For%20Zerto%20DR%20protected%20workloads%7CFB39586E-0D24-4721-B500-79827C256B70%2F%29" TargetMode="External"/><Relationship Id="rId42" Type="http://schemas.openxmlformats.org/officeDocument/2006/relationships/hyperlink" Target="../../../../../../_layouts/Doc.aspx?sourcedoc=%7b58989A62-0E92-4112-9AA4-F9F5F0DBBA23%7d&amp;wd=target%28Architect%27s%20Processes%2FMigration%20Cycle.one%7C5805D835-B66C-45E6-8C3E-4D96D0518477%2F4.6%20Generate%20FW%20rule%20Request%20using%20CS%20Report%7CB5906186-3953-4E6F-9C5B-AEEE7FA28A6E%2F%29&amp;wdpartid=%7bA0D848AE-7DE9-483B-BAF4-A6761FC12B6D%7d%7b1%7d&amp;wdsectionfileid=%7b5805D835-B66C-45E6-8C3E-4D96D0518477%7d" TargetMode="External"/><Relationship Id="rId47" Type="http://schemas.openxmlformats.org/officeDocument/2006/relationships/hyperlink" Target="../../../../../../_layouts/15/Doc.aspx?sourcedoc=%7B58989a62-0e92-4112-9aa4-f9f5f0dbba23%7D&amp;action=edit&amp;wd=target%28Architect%27s%20Processes%2FMigration%20Cycle.one%7C5805d835-b66c-45e6-8c3e-4d96d0518477%2F5.11%20Share%20VMs%20Target%20IPs%20with%20VMware%20Team%7C008cfd1b-6ffb-4a7e-85d3-f1cab73a71b3%2F%29&amp;wdorigin=703&amp;wdpartid=%7Beacc30ef-61b7-4728-ba6b-b06984c3df77%7D%7B14%7D&amp;wdsectionfileid=%7B5805d835-b66c-45e6-8c3e-4d96d0518477%7D" TargetMode="External"/><Relationship Id="rId50" Type="http://schemas.openxmlformats.org/officeDocument/2006/relationships/hyperlink" Target="../../../../../../_layouts/Doc.aspx?sourcedoc=%7b58989A62-0E92-4112-9AA4-F9F5F0DBBA23%7d&amp;wd=target%28Architect%27s%20Processes%2FMigration%20Cycle.one%7C5805D835-B66C-45E6-8C3E-4D96D0518477%2F%2B1.4%20Request%20removal%20of%20migrated%20VIP%20configs%20from%7CD215B57B-8CD8-4235-80E3-3CB0F50D4A85%2F%29&amp;wdpartid=%7b75F172E6-F2A6-4423-9E79-FB2EB1CC3C42%7d%7b39%7d&amp;wdsectionfileid=%7b5805D835-B66C-45E6-8C3E-4D96D0518477%7d&amp;end" TargetMode="External"/><Relationship Id="rId7" Type="http://schemas.openxmlformats.org/officeDocument/2006/relationships/hyperlink" Target="../../../../../../_layouts/OneNote.aspx?id=%2Fsites%2FAnthemMigrationTeam%2FSiteAssets%2FAnthem%20Migration%20Team%20Notebook&amp;wd=target%28Architect%27s%20Processes%2FMigration%20Cycle.one%7C5805D835-B66C-45E6-8C3E-4D96D0518477%2F6.2%20Request%20target%20IPs%20for%20AIX%5C%2FPower%20Linux%20servers%7C8D4DE421-DB82-4E26-8F63-F2B222AECDCC%2F%29" TargetMode="External"/><Relationship Id="rId2" Type="http://schemas.openxmlformats.org/officeDocument/2006/relationships/hyperlink" Target="../../../../../../_layouts/OneNote.aspx?id=%2Fsites%2FAnthemMigrationTeam%2FSiteAssets%2FAnthem%20Migration%20Team%20Notebook&amp;wd=target%28Architect%27s%20Processes%2FMigration%20Cycle.one%7C5805D835-B66C-45E6-8C3E-4D96D0518477%2F8.1%20Initial%20meeting%20with%20Squad.%20PMs%20setup%20daily%20ME%7C15BAA7B8-6A75-4D46-9858-2B4A86DB3040%2F%29" TargetMode="External"/><Relationship Id="rId16" Type="http://schemas.openxmlformats.org/officeDocument/2006/relationships/hyperlink" Target="../../../../../../_layouts/OneNote.aspx?id=%2Fsites%2FAnthemMigrationTeam%2FSiteAssets%2FAnthem%20Migration%20Team%20Notebook&amp;wd=target%28Architect%27s%20Processes%2FMigration%20Cycle.one%7C5805D835-B66C-45E6-8C3E-4D96D0518477%2F4.2%20Request%20target%20VIP%20IPs%20%28target%20server%20IPs%7C84412E28-437B-42C8-B00E-84E450D9F92B%2F%29" TargetMode="External"/><Relationship Id="rId29" Type="http://schemas.openxmlformats.org/officeDocument/2006/relationships/hyperlink" Target="../../../../../../_layouts/OneNote.aspx?id=%2Fsites%2FAnthemMigrationTeam%2FSiteAssets%2FAnthem%20Migration%20Team%20Notebook&amp;wd=target%28Architect%27s%20Processes%2FMigration%20Cycle.one%7C5805D835-B66C-45E6-8C3E-4D96D0518477%2F2.2%20Update%20IPs%20in%20%22Anthem%20IP%20Assigner%20Workbooks%7C834B631C-9457-4114-99DD-73DE4D3FC07E%2F%29" TargetMode="External"/><Relationship Id="rId11" Type="http://schemas.openxmlformats.org/officeDocument/2006/relationships/hyperlink" Target="../../../../../../_layouts/15/Doc.aspx?sourcedoc=%7b58989a62-0e92-4112-9aa4-f9f5f0dbba23%7d&amp;action=edit&amp;wd=target%28Architect%27s%20Processes%2FMigration%20Cycle.one%7C5805d835-b66c-45e6-8c3e-4d96d0518477%2F5.4%20if%20x86%20P2P%5C%2FP2V%2C%20request%20%7Cc129c0b7-692f-498f-84f2-8aeeb576cfbd%2F%29&amp;wdorigin=703" TargetMode="External"/><Relationship Id="rId24" Type="http://schemas.openxmlformats.org/officeDocument/2006/relationships/hyperlink" Target="../../../../../../_layouts/OneNote.aspx?id=%2Fsites%2FAnthemMigrationTeam%2FSiteAssets%2FAnthem%20Migration%20Team%20Notebook&amp;wd=target%28Architect%27s%20Processes%2FMigration%20Cycle.one%7C5805D835-B66C-45E6-8C3E-4D96D0518477%2F3.8%20Third%20party%20cloud%20Notification%7CCDE16E33-ACBE-4E7B-9AE7-5868DD37FD40%2F%29" TargetMode="External"/><Relationship Id="rId32" Type="http://schemas.openxmlformats.org/officeDocument/2006/relationships/hyperlink" Target="../../../../../../_layouts/OneNote.aspx?id=%2Fsites%2FAnthemMigrationTeam%2FSiteAssets%2FAnthem%20Migration%20Team%20Notebook&amp;wd=target%28Architect%27s%20Processes%2FMigration%20Cycle.one%7C5805D835-B66C-45E6-8C3E-4D96D0518477%2F0.1%20Cutover%20troubleshooting%7CA52CF550-6BFD-4E06-98B0-223FD658EF56%2F%29" TargetMode="External"/><Relationship Id="rId37" Type="http://schemas.openxmlformats.org/officeDocument/2006/relationships/hyperlink" Target="../../../../../../_layouts/15/Doc.aspx?sourcedoc=%7b58989a62-0e92-4112-9aa4-f9f5f0dbba23%7d&amp;action=edit&amp;wd=target%28Architect%27s%20Processes%2FMigration%20Cycle.one%7C5805d835-b66c-45e6-8c3e-4d96d0518477%2F8.5%20Request%20NAT%20research%20ticket%7C3fd009c1-2e45-470f-9604-66d94587003c%2F%29&amp;wdorigin=703" TargetMode="External"/><Relationship Id="rId40" Type="http://schemas.openxmlformats.org/officeDocument/2006/relationships/hyperlink" Target="../../../../../../_layouts/OneNote.aspx?id=%2Fsites%2FAnthemMigrationTeam%2FSiteAssets%2FAnthem%20Migration%20Team%20Notebook&amp;wd=target%28Architect%27s%20Processes%2FMigration%20Cycle.one%7C5805D835-B66C-45E6-8C3E-4D96D0518477%2F8.6%20Physical%20servers%2C%20verify%20IRF%20request%7CC6571999-0D38-4175-A41C-F8E9C56C435D%2F%29" TargetMode="External"/><Relationship Id="rId45" Type="http://schemas.openxmlformats.org/officeDocument/2006/relationships/hyperlink" Target="../../../../../../_layouts/15/Doc.aspx?sourcedoc=%7B58989a62-0e92-4112-9aa4-f9f5f0dbba23%7D&amp;action=edit&amp;wd=target%28Architect%27s+Processes%2FMigration+Cycle.one%7C5805d835-b66c-45e6-8c3e-4d96d0518477%2F3.4+Request+DNS+entry+for+target+NAT+IP%7C8ce7b441-1f61-4cca-a40d-d4dd991a9b95%2F%29&amp;wdorigin=703&amp;wdpartid=%7Bf863ab5a-4818-4e54-a4b0-576811c9b720%7D%7B13%7D&amp;wdsectionfileid=5805d835-b66c-45e6-8c3e-4d96d0518477" TargetMode="External"/><Relationship Id="rId5" Type="http://schemas.openxmlformats.org/officeDocument/2006/relationships/hyperlink" Target="../../../../../../_layouts/15/Doc.aspx?sourcedoc=%7b58989a62-0e92-4112-9aa4-f9f5f0dbba23%7d&amp;action=edit&amp;wd=target%28Architect%27s%20Processes%2FMigration%20Cycle.one%7C5805d835-b66c-45e6-8c3e-4d96d0518477%2F7.1%20Kick%20Off%20Meeting%2C%20review%20wave%20scope%7C814c460e-65ad-4c32-b5ac-360926c3ad86%2F%29&amp;wdorigin=703" TargetMode="External"/><Relationship Id="rId15" Type="http://schemas.openxmlformats.org/officeDocument/2006/relationships/hyperlink" Target="../../../../../../_layouts/OneNote.aspx?id=%2Fsites%2FAnthemMigrationTeam%2FSiteAssets%2FAnthem%20Migration%20Team%20Notebook&amp;wd=target%28Architect%27s%20Processes%2FMigration%20Cycle.one%7C5805D835-B66C-45E6-8C3E-4D96D0518477%2F4.1%20Generate%20CS%20reports%7CD436C329-73AE-4B4D-B711-2D3FCAFD4FD5%2F%29" TargetMode="External"/><Relationship Id="rId23" Type="http://schemas.openxmlformats.org/officeDocument/2006/relationships/hyperlink" Target="../../../../../../_layouts/OneNote.aspx?id=%2Fsites%2FAnthemMigrationTeam%2FSiteAssets%2FAnthem%20Migration%20Team%20Notebook&amp;wd=target%28Architect%27s%20Processes%2FMigration%20Cycle.one%7C5805D835-B66C-45E6-8C3E-4D96D0518477%2F3.7%20Request%20NAT%20FW%20rules%7C92DD3C59-1DFD-4E8F-9863-D94441691797%2F%29" TargetMode="External"/><Relationship Id="rId28" Type="http://schemas.openxmlformats.org/officeDocument/2006/relationships/hyperlink" Target="../../../../../../_layouts/OneNote.aspx?id=%2Fsites%2FAnthemMigrationTeam%2FSiteAssets%2FAnthem%20Migration%20Team%20Notebook&amp;wd=target%28Architect%27s%20Processes%2FMigration%20Cycle.one%7C5805D835-B66C-45E6-8C3E-4D96D0518477%2F2.1%20AIX%20begin%20replication%7CACC99EFA-559F-4779-9DD7-138F3D3C2DB6%2F%29" TargetMode="External"/><Relationship Id="rId36" Type="http://schemas.openxmlformats.org/officeDocument/2006/relationships/hyperlink" Target="../../../../../../_layouts/OneNote.aspx?id=%2Fsites%2FAnthemMigrationTeam%2FSiteAssets%2FAnthem%20Migration%20Team%20Notebook&amp;wd=target%28Architect%27s%20Processes%2FMigration%20Cycle.one%7C5805D835-B66C-45E6-8C3E-4D96D0518477%2F%2B1.2%20Return%20Target%20IPs%20not%20used%7C89770213-D3A9-4825-A874-B8A138907843%2F%29" TargetMode="External"/><Relationship Id="rId49" Type="http://schemas.openxmlformats.org/officeDocument/2006/relationships/hyperlink" Target="../../../../../../_layouts/Doc.aspx?sourcedoc=%7b58989A62-0E92-4112-9AA4-F9F5F0DBBA23%7d&amp;wd=target%28Architect%27s%20Processes%2FMigration%20Cycle.one%7C5805D835-B66C-45E6-8C3E-4D96D0518477%2F%2B1.3%20Handover%20not%20migrated%20servers%7C73424AD8-4265-474D-A930-FB963255588E%2F%29&amp;wdpartid=%7b4BD1E67C-0643-0592-375A-578844EFF45F%7d%7b1%7d&amp;wdsectionfileid=%7b5805D835-B66C-45E6-8C3E-4D96D0518477%7d" TargetMode="External"/><Relationship Id="rId10" Type="http://schemas.openxmlformats.org/officeDocument/2006/relationships/hyperlink" Target="../../../../../../_layouts/OneNote.aspx?id=%2Fsites%2FAnthemMigrationTeam%2FSiteAssets%2FAnthem%20Migration%20Team%20Notebook&amp;wd=target%28Architect%27s%20Processes%2FMigration%20Cycle.one%7C5805D835-B66C-45E6-8C3E-4D96D0518477%2F5.3%20Finalize%20scope%20Confirmation%20and%20Freeze%7C1C099047-98C0-453A-8694-7F4E859F750A%2F%29" TargetMode="External"/><Relationship Id="rId19" Type="http://schemas.openxmlformats.org/officeDocument/2006/relationships/hyperlink" Target="../../../../../../_layouts/15/Doc.aspx?sourcedoc=%7b58989a62-0e92-4112-9aa4-f9f5f0dbba23%7d&amp;action=edit&amp;wd=target%28Architect%27s%20Processes%2FMigration%20Cycle.one%7C5805d835-b66c-45e6-8c3e-4d96d0518477%2F4.5%20Create%20target%20F5%5C%2FVIP%20configuration%7C7f60b568-f451-43a0-9e7f-c8ab310c6276%2F%29&amp;wdorigin=703" TargetMode="External"/><Relationship Id="rId31" Type="http://schemas.openxmlformats.org/officeDocument/2006/relationships/hyperlink" Target="../../../../../../_layouts/OneNote.aspx?id=%2Fsites%2FAnthemMigrationTeam%2FSiteAssets%2FAnthem%20Migration%20Team%20Notebook&amp;wd=target%28Architect%27s%20Processes%2FMigration%20Cycle.one%7C5805D835-B66C-45E6-8C3E-4D96D0518477%2F1.2%20Review%20Rollback%20procedures%7C8C69A507-2FA2-4186-91E5-DA0B480F0B2B%2F%29" TargetMode="External"/><Relationship Id="rId44" Type="http://schemas.openxmlformats.org/officeDocument/2006/relationships/hyperlink" Target="../../../../../../_layouts/OneNote.aspx?id=%2Fsites%2FAnthemMigrationTeam%2FSiteAssets%2FAnthem%20Migration%20Team%20Notebook&amp;wd=target%28Architect%27s%20Processes%2FMigration%20Cycle.one%7C5805D835-B66C-45E6-8C3E-4D96D0518477%2F3.3%20Target%20IPs%20file%20for%20FW%7C631301A1-40C8-433A-9A2B-B68A37386BA0%2F%29" TargetMode="External"/><Relationship Id="rId52" Type="http://schemas.openxmlformats.org/officeDocument/2006/relationships/drawing" Target="../drawings/drawing5.xml"/><Relationship Id="rId4" Type="http://schemas.openxmlformats.org/officeDocument/2006/relationships/hyperlink" Target="../../../../../../_layouts/OneNote.aspx?id=%2Fsites%2FAnthemMigrationTeam%2FSiteAssets%2FAnthem%20Migration%20Team%20Notebook&amp;wd=target%28Architect%27s%20Processes%2FMigration%20Cycle.one%7C5805D835-B66C-45E6-8C3E-4D96D0518477%2F8.4%20Discuss%20scope%20with%20Discovery%20team%7C402612E4-A0D4-4040-97E5-AF478A213839%2F%29" TargetMode="External"/><Relationship Id="rId9" Type="http://schemas.openxmlformats.org/officeDocument/2006/relationships/hyperlink" Target="../../../../../../_layouts/OneNote.aspx?id=%2Fsites%2FAnthemMigrationTeam%2FSiteAssets%2FAnthem%20Migration%20Team%20Notebook&amp;wd=target%28Architect%27s%20Processes%2FMigration%20Cycle.one%7C5805D835-B66C-45E6-8C3E-4D96D0518477%2F5.2%20Identify%20third%20party%5C%2FCloud%20loads%7C072A56F5-D310-4724-BB03-F5BD05041D29%2F%29" TargetMode="External"/><Relationship Id="rId14" Type="http://schemas.openxmlformats.org/officeDocument/2006/relationships/hyperlink" Target="../../../../../../_layouts/15/Doc.aspx?sourcedoc=%7b58989a62-0e92-4112-9aa4-f9f5f0dbba23%7d&amp;action=edit&amp;wd=target%28Architect%27s%20Processes%2FMigration%20Cycle.one%7C5805d835-b66c-45e6-8c3e-4d96d0518477%2F5.7%20Determine%20CS%20Stacks%7Ced089a1c-dab3-486c-9bc8-002357c7003c%2F%29&amp;wdorigin=703" TargetMode="External"/><Relationship Id="rId22" Type="http://schemas.openxmlformats.org/officeDocument/2006/relationships/hyperlink" Target="../../../../../../_layouts/OneNote.aspx?id=%2Fsites%2FAnthemMigrationTeam%2FSiteAssets%2FAnthem%20Migration%20Team%20Notebook&amp;wd=target%28Architect%27s%20Processes%2FMigration%20Cycle.one%7C5805D835-B66C-45E6-8C3E-4D96D0518477%2F3.6%20Manual%20FW%20Rule%20Request%20using%20App%20Owner%27s%7C4EEB0DA8-EB6F-46C3-8D9E-9608917BCA43%2F%29" TargetMode="External"/><Relationship Id="rId27" Type="http://schemas.openxmlformats.org/officeDocument/2006/relationships/hyperlink" Target="../../../../../../_layouts/OneNote.aspx?id=%2Fsites%2FAnthemMigrationTeam%2FSiteAssets%2FAnthem%20Migration%20Team%20Notebook&amp;wd=target%28Architect%27s%20Processes%2FMigration%20Cycle.one%7C5805D835-B66C-45E6-8C3E-4D96D0518477%2F3.11%20Copy%20FW%20request%20to%20Shared%20folder%7CE32698FB-EC34-4189-9255-FD60627B0E90%2F%29" TargetMode="External"/><Relationship Id="rId30" Type="http://schemas.openxmlformats.org/officeDocument/2006/relationships/hyperlink" Target="../../../../../../_layouts/OneNote.aspx?id=%2Fsites%2FAnthemMigrationTeam%2FSiteAssets%2FAnthem%20Migration%20Team%20Notebook&amp;wd=target%28Architect%27s%20Processes%2FMigration%20Cycle.one%7C5805D835-B66C-45E6-8C3E-4D96D0518477%2F1.1%20x86%20begin%20replication%7C80A34F4D-4331-40C5-9E79-B9AB21A9EEAA%2F%29" TargetMode="External"/><Relationship Id="rId35" Type="http://schemas.openxmlformats.org/officeDocument/2006/relationships/hyperlink" Target="../../../../../../_layouts/OneNote.aspx?id=%2Fsites%2FAnthemMigrationTeam%2FSiteAssets%2FAnthem%20Migration%20Team%20Notebook&amp;wd=target%28Architect%27s%20Processes%2FMigration%20Cycle.one%7C5805D835-B66C-45E6-8C3E-4D96D0518477%2F3.12%20Create%20FW%20request%20Summary%7C6DDFA2D3-6B3C-4EF6-BD0B-4ACB1AEDBF06%2F%29" TargetMode="External"/><Relationship Id="rId43" Type="http://schemas.openxmlformats.org/officeDocument/2006/relationships/hyperlink" Target="../../../../../../_layouts/Doc.aspx?sourcedoc=%7b58989A62-0E92-4112-9AA4-F9F5F0DBBA23%7d&amp;wd=target%28Architect%27s%20Processes%2FMigration%20Cycle.one%7C5805D835-B66C-45E6-8C3E-4D96D0518477%2F4.7%20FW%20Rule%20Request%20using%20CS%20Reports%7C69DC2DE3-C5BC-4C4E-893D-BDAA73700A67%2F%29&amp;wdpartid=%7b431FB2A8-BD0C-4C41-8308-C3A45FA6EA8A%7d%7b1%7d&amp;wdsectionfileid=%7b5805D835-B66C-45E6-8C3E-4D96D0518477%7d" TargetMode="External"/><Relationship Id="rId48" Type="http://schemas.openxmlformats.org/officeDocument/2006/relationships/hyperlink" Target="../../../../../../_layouts/Doc.aspx?sourcedoc=%7b58989A62-0E92-4112-9AA4-F9F5F0DBBA23%7d&amp;wd=target%28Architect%27s%20Processes%2FMigration%20Cycle.one%7C5805D835-B66C-45E6-8C3E-4D96D0518477%2F4.6%20Target%20IPs%20file%20for%20FWRG%7C676AAD8C-2D95-4598-923F-653C7C939939%2F%29&amp;wdpartid=%7b086350A3-A1A8-4AD5-97B8-6A214ACC7A8E%7d%7b56%7d&amp;wdsectionfileid=%7b5805D835-B66C-45E6-8C3E-4D96D0518477%7d&amp;end" TargetMode="External"/><Relationship Id="rId8" Type="http://schemas.openxmlformats.org/officeDocument/2006/relationships/hyperlink" Target="../../../../../../_layouts/15/Doc.aspx?sourcedoc=%7b58989a62-0e92-4112-9aa4-f9f5f0dbba23%7d&amp;action=edit&amp;wd=target%28Architect%27s%20Processes%2FMigration%20Cycle.one%7C5805d835-b66c-45e6-8c3e-4d96d0518477%2F5.1%20Technical%20meeting%20with%20App%20Team%20%20review%20AAQ%7C67f5d119-cdb1-46d1-9635-539cb694a647%2F%29&amp;wdorigin=703" TargetMode="External"/><Relationship Id="rId51" Type="http://schemas.openxmlformats.org/officeDocument/2006/relationships/printerSettings" Target="../printerSettings/printerSettings6.bin"/><Relationship Id="rId3" Type="http://schemas.openxmlformats.org/officeDocument/2006/relationships/hyperlink" Target="../../../../../../_layouts/OneNote.aspx?id=%2Fsites%2FAnthemMigrationTeam%2FSiteAssets%2FAnthem%20Migration%20Team%20Notebook&amp;wd=target%28Architect%27s%20Processes%2FMigration%20Cycle.one%7C5805D835-B66C-45E6-8C3E-4D96D0518477%2F8.3%20Servers%20have%20CS%20license%20and%20have%20access%20to%7C82B6276C-92D8-4207-897C-1EF23FA1B938%2F%29" TargetMode="External"/><Relationship Id="rId12" Type="http://schemas.openxmlformats.org/officeDocument/2006/relationships/hyperlink" Target="../../../../../../_layouts/OneNote.aspx?id=%2Fsites%2FAnthemMigrationTeam%2FSiteAssets%2FAnthem%20Migration%20Team%20Notebook&amp;wd=target%28Architect%27s%20Processes%2FMigration%20Cycle.one%7C5805D835-B66C-45E6-8C3E-4D96D0518477%2F5.5%20Request%20target%20IPs%20for%20VMWare%20servers%7C1D5402F4-0021-46C8-8563-F84855EF8013%2F%29" TargetMode="External"/><Relationship Id="rId17" Type="http://schemas.openxmlformats.org/officeDocument/2006/relationships/hyperlink" Target="../../../../../../_layouts/OneNote.aspx?id=%2Fsites%2FAnthemMigrationTeam%2FSiteAssets%2FAnthem%20Migration%20Team%20Notebook&amp;wd=target%28Architect%27s%20Processes%2FMigration%20Cycle.one%7C5805D835-B66C-45E6-8C3E-4D96D0518477%2F4.3%20Confirm%20that%20Illumio%20is%20installed%7CD004C563-82CB-4B2A-8C0A-99F368F8C17B%2F%29" TargetMode="External"/><Relationship Id="rId25" Type="http://schemas.openxmlformats.org/officeDocument/2006/relationships/hyperlink" Target="../../../../../../_layouts/OneNote.aspx?id=%2Fsites%2FAnthemMigrationTeam%2FSiteAssets%2FAnthem%20Migration%20Team%20Notebook&amp;wd=target%28Architect%27s%20Processes%2FMigration%20Cycle.one%7C5805D835-B66C-45E6-8C3E-4D96D0518477%2F3.9%20In%20case%20of%20physical%20builds%2C%20SME%20%20provide%20IPs%7C401E1087-75A0-41CB-8049-D01752B4397B%2F%29" TargetMode="External"/><Relationship Id="rId33" Type="http://schemas.openxmlformats.org/officeDocument/2006/relationships/hyperlink" Target="../../../../../../_layouts/OneNote.aspx?id=%2Fsites%2FAnthemMigrationTeam%2FSiteAssets%2FAnthem%20Migration%20Team%20Notebook&amp;wd=target%28Architect%27s%20Processes%2FMigration%20Cycle.one%7C5805D835-B66C-45E6-8C3E-4D96D0518477%2F%2B1.1%20For%20Zerto%20DR%20protected%20servers%2C%20request%20start%7CED99C762-8AC9-45A6-8D14-B9ACCFA3EAEF%2F%29" TargetMode="External"/><Relationship Id="rId38" Type="http://schemas.openxmlformats.org/officeDocument/2006/relationships/hyperlink" Target="../../../../../../_layouts/OneNote.aspx?id=%2Fsites%2FAnthemMigrationTeam%2FSiteAssets%2FAnthem%20Migration%20Team%20Notebook&amp;wd=target%28Architect%27s%20Processes%2FMigration%20Cycle.one%7C5805D835-B66C-45E6-8C3E-4D96D0518477%2F7.2%20Request%20Backup%20assessment%7CC48B8DB2-D263-4508-AAEA-0DA21569F7E3%2F%29" TargetMode="External"/><Relationship Id="rId46" Type="http://schemas.openxmlformats.org/officeDocument/2006/relationships/hyperlink" Target="../../../../../../_layouts/15/Doc.aspx?sourcedoc=%7B58989a62-0e92-4112-9aa4-f9f5f0dbba23%7D&amp;action=edit&amp;wd=target%28Architect%27s%20Processes%2FMigration%20Cycle.one%7C5805d835-b66c-45e6-8c3e-4d96d0518477%2F2.3%20Generate%20DNS%20form%7C439d42fd-ef7e-417d-9fd2-7deea662fafe%2F%29&amp;wdorigin=703&amp;wdpartid=%7Bc7dec39b-7abb-4393-b33b-14954e5e8585%7D%7B12%7D&amp;wdsectionfileid=%7B5805d835-b66c-45e6-8c3e-4d96d0518477%7D" TargetMode="External"/><Relationship Id="rId20" Type="http://schemas.openxmlformats.org/officeDocument/2006/relationships/hyperlink" Target="../../../../../../_layouts/OneNote.aspx?id=%2Fsites%2FAnthemMigrationTeam%2FSiteAssets%2FAnthem%20Migration%20Team%20Notebook&amp;wd=target%28Architect%27s%20Processes%2FMigration%20Cycle.one%7C5805D835-B66C-45E6-8C3E-4D96D0518477%2F3.1%20Request%20target%20NAT%20IPs%7C2F2758E3-2F4E-4DF0-92B0-7354C6DDC465%2F%29" TargetMode="External"/><Relationship Id="rId41" Type="http://schemas.openxmlformats.org/officeDocument/2006/relationships/hyperlink" Target="../../../../../../_layouts/OneNote.aspx?id=%2Fsites%2FAnthemMigrationTeam%2FSiteAssets%2FAnthem%20Migration%20Team%20Notebook&amp;wd=target%28Architect%27s%20Processes%2FMigration%20Cycle.one%7C5805D835-B66C-45E6-8C3E-4D96D0518477%2F8.7%20Dry%20run%20HxH%7CBECEC70D-5D3A-4AD6-9374-A6A879087E26%2F%29" TargetMode="External"/><Relationship Id="rId1" Type="http://schemas.openxmlformats.org/officeDocument/2006/relationships/hyperlink" Target="../../../../../../_layouts/15/Doc.aspx?sourcedoc=%7b58989a62-0e92-4112-9aa4-f9f5f0dbba23%7d&amp;action=edit&amp;wd=target%28Architect%27s%20Processes%2FMigration%20Cycle.one%7C5805d835-b66c-45e6-8c3e-4d96d0518477%2F8.2%20Generate%20MEAxxx%20Event%20Workbook%20%28MEW%5C%29%7C799a1393-9de0-4bdc-b161-400772c82827%2F%29&amp;wdorigin=703" TargetMode="External"/><Relationship Id="rId6" Type="http://schemas.openxmlformats.org/officeDocument/2006/relationships/hyperlink" Target="../../../../../../_layouts/OneNote.aspx?id=%2Fsites%2FAnthemMigrationTeam%2FSiteAssets%2FAnthem%20Migration%20Team%20Notebook&amp;wd=target%28Architect%27s%20Processes%2FMigration%20Cycle.one%7C5805D835-B66C-45E6-8C3E-4D96D0518477%2F6.1%20Start%20Test%20Cases%7C2F68F0E7-E304-4164-9E73-40D15412CD01%2F%29"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_layouts/OneNote.aspx?id=%2Fsites%2FAnthemMigrationTeam%2FSiteAssets%2FAnthem%20Migration%20Team%20Notebook&amp;wd=target%28Architect%27s%20Processes%2FMigration%20Cycle.one%7C5805D835-B66C-45E6-8C3E-4D96D0518477%2F4.2%20Request%20target%20VIP%20IPs%20%28target%20server%20IPs%7C84412E28-437B-42C8-B00E-84E450D9F92B%2F%29" TargetMode="External"/><Relationship Id="rId18" Type="http://schemas.openxmlformats.org/officeDocument/2006/relationships/hyperlink" Target="../../../../../../_layouts/OneNote.aspx?id=%2Fsites%2FAnthemMigrationTeam%2FSiteAssets%2FAnthem%20Migration%20Team%20Notebook&amp;wd=target%28Architect%27s%20Processes%2FMigration%20Cycle.one%7C5805D835-B66C-45E6-8C3E-4D96D0518477%2F3.2%20Data%20analysis%20of%20application%20traffic%20details%7C2E30341B-44A4-48FA-B29A-F4471684B5FE%2F%29" TargetMode="External"/><Relationship Id="rId26" Type="http://schemas.openxmlformats.org/officeDocument/2006/relationships/hyperlink" Target="../../../../../../_layouts/OneNote.aspx?id=%2Fsites%2FAnthemMigrationTeam%2FSiteAssets%2FAnthem%20Migration%20Team%20Notebook&amp;wd=target%28Architect%27s%20Processes%2FMigration%20Cycle.one%7C5805D835-B66C-45E6-8C3E-4D96D0518477%2F1.2%20Review%20Rollback%20procedures%7C8C69A507-2FA2-4186-91E5-DA0B480F0B2B%2F%29" TargetMode="External"/><Relationship Id="rId39" Type="http://schemas.openxmlformats.org/officeDocument/2006/relationships/hyperlink" Target="../../../../../../_layouts/15/Doc.aspx?sourcedoc=%7B58989a62-0e92-4112-9aa4-f9f5f0dbba23%7D&amp;action=edit&amp;wd=target%28Architect%27s%20Processes%2FMigration%20Cycle.one%7C5805d835-b66c-45e6-8c3e-4d96d0518477%2F2.3%20Generate%20DNS%20form%7C439d42fd-ef7e-417d-9fd2-7deea662fafe%2F%29&amp;wdorigin=703&amp;wdpartid=%7Bc7dec39b-7abb-4393-b33b-14954e5e8585%7D%7B12%7D&amp;wdsectionfileid=%7B5805d835-b66c-45e6-8c3e-4d96d0518477%7D" TargetMode="External"/><Relationship Id="rId21" Type="http://schemas.openxmlformats.org/officeDocument/2006/relationships/hyperlink" Target="../../../../../../_layouts/OneNote.aspx?id=%2Fsites%2FAnthemMigrationTeam%2FSiteAssets%2FAnthem%20Migration%20Team%20Notebook&amp;wd=target%28Architect%27s%20Processes%2FMigration%20Cycle.one%7C5805D835-B66C-45E6-8C3E-4D96D0518477%2F3.8%20Third%20party%20cloud%20Notification%7CCDE16E33-ACBE-4E7B-9AE7-5868DD37FD40%2F%29" TargetMode="External"/><Relationship Id="rId34" Type="http://schemas.openxmlformats.org/officeDocument/2006/relationships/hyperlink" Target="../../../../../../_layouts/OneNote.aspx?id=%2Fsites%2FAnthemMigrationTeam%2FSiteAssets%2FAnthem%20Migration%20Team%20Notebook&amp;wd=target%28Architect%27s%20Processes%2FMigration%20Cycle.one%7C5805D835-B66C-45E6-8C3E-4D96D0518477%2F8.7%20Dry%20run%20HxH%7CBECEC70D-5D3A-4AD6-9374-A6A879087E26%2F%29" TargetMode="External"/><Relationship Id="rId42" Type="http://schemas.openxmlformats.org/officeDocument/2006/relationships/drawing" Target="../drawings/drawing6.xml"/><Relationship Id="rId7" Type="http://schemas.openxmlformats.org/officeDocument/2006/relationships/hyperlink" Target="../../../../../../_layouts/15/Doc.aspx?sourcedoc=%7b58989a62-0e92-4112-9aa4-f9f5f0dbba23%7d&amp;action=edit&amp;wd=target%28Architect%27s%20Processes%2FMigration%20Cycle.one%7C5805d835-b66c-45e6-8c3e-4d96d0518477%2F5.1%20Technical%20meeting%20with%20App%20Team%20%20review%20AAQ%7C67f5d119-cdb1-46d1-9635-539cb694a647%2F%29&amp;wdorigin=703" TargetMode="External"/><Relationship Id="rId2" Type="http://schemas.openxmlformats.org/officeDocument/2006/relationships/hyperlink" Target="../../../../../../_layouts/OneNote.aspx?id=%2Fsites%2FAnthemMigrationTeam%2FSiteAssets%2FAnthem%20Migration%20Team%20Notebook&amp;wd=target%28Architect%27s%20Processes%2FMigration%20Cycle.one%7C5805D835-B66C-45E6-8C3E-4D96D0518477%2F8.1%20Initial%20meeting%20with%20Squad.%20PMs%20setup%20daily%20ME%7C15BAA7B8-6A75-4D46-9858-2B4A86DB3040%2F%29" TargetMode="External"/><Relationship Id="rId16" Type="http://schemas.openxmlformats.org/officeDocument/2006/relationships/hyperlink" Target="../../../../../../_layouts/15/Doc.aspx?sourcedoc=%7b58989a62-0e92-4112-9aa4-f9f5f0dbba23%7d&amp;action=edit&amp;wd=target%28Architect%27s%20Processes%2FMigration%20Cycle.one%7C5805d835-b66c-45e6-8c3e-4d96d0518477%2F4.5%20Create%20target%20F5%5C%2FVIP%20configuration%7C7f60b568-f451-43a0-9e7f-c8ab310c6276%2F%29&amp;wdorigin=703" TargetMode="External"/><Relationship Id="rId20" Type="http://schemas.openxmlformats.org/officeDocument/2006/relationships/hyperlink" Target="../../../../../../_layouts/OneNote.aspx?id=%2Fsites%2FAnthemMigrationTeam%2FSiteAssets%2FAnthem%20Migration%20Team%20Notebook&amp;wd=target%28Architect%27s%20Processes%2FMigration%20Cycle.one%7C5805D835-B66C-45E6-8C3E-4D96D0518477%2F3.7%20Request%20NAT%20FW%20rules%7C92DD3C59-1DFD-4E8F-9863-D94441691797%2F%29" TargetMode="External"/><Relationship Id="rId29" Type="http://schemas.openxmlformats.org/officeDocument/2006/relationships/hyperlink" Target="../../../../../../_layouts/OneNote.aspx?id=%2Fsites%2FAnthemMigrationTeam%2FSiteAssets%2FAnthem%20Migration%20Team%20Notebook&amp;wd=target%28Architect%27s%20Processes%2FMigration%20Cycle.one%7C5805D835-B66C-45E6-8C3E-4D96D0518477%2F5.8%20%20For%20Zerto%20DR%20protected%20workloads%7CFB39586E-0D24-4721-B500-79827C256B70%2F%29" TargetMode="External"/><Relationship Id="rId41" Type="http://schemas.openxmlformats.org/officeDocument/2006/relationships/printerSettings" Target="../printerSettings/printerSettings7.bin"/><Relationship Id="rId1" Type="http://schemas.openxmlformats.org/officeDocument/2006/relationships/hyperlink" Target="../../../../../../_layouts/15/Doc.aspx?sourcedoc=%7b58989a62-0e92-4112-9aa4-f9f5f0dbba23%7d&amp;action=edit&amp;wd=target%28Architect%27s%20Processes%2FMigration%20Cycle.one%7C5805d835-b66c-45e6-8c3e-4d96d0518477%2F8.2%20Generate%20MEAxxx%20Event%20Workbook%20%28MEW%5C%29%7C799a1393-9de0-4bdc-b161-400772c82827%2F%29&amp;wdorigin=703" TargetMode="External"/><Relationship Id="rId6" Type="http://schemas.openxmlformats.org/officeDocument/2006/relationships/hyperlink" Target="../../../../../../_layouts/OneNote.aspx?id=%2Fsites%2FAnthemMigrationTeam%2FSiteAssets%2FAnthem%20Migration%20Team%20Notebook&amp;wd=target%28Architect%27s%20Processes%2FMigration%20Cycle.one%7C5805D835-B66C-45E6-8C3E-4D96D0518477%2F6.2%20Request%20target%20IPs%20for%20AIX%5C%2FPower%20Linux%20servers%7C8D4DE421-DB82-4E26-8F63-F2B222AECDCC%2F%29" TargetMode="External"/><Relationship Id="rId11" Type="http://schemas.openxmlformats.org/officeDocument/2006/relationships/hyperlink" Target="../../../../../../_layouts/15/Doc.aspx?sourcedoc=%7b58989a62-0e92-4112-9aa4-f9f5f0dbba23%7d&amp;action=edit&amp;wd=target%28Architect%27s%20Processes%2FMigration%20Cycle.one%7C5805d835-b66c-45e6-8c3e-4d96d0518477%2F5.7%20Determine%20CS%20Stacks%7Ced089a1c-dab3-486c-9bc8-002357c7003c%2F%29&amp;wdorigin=703" TargetMode="External"/><Relationship Id="rId24" Type="http://schemas.openxmlformats.org/officeDocument/2006/relationships/hyperlink" Target="../../../../../../_layouts/OneNote.aspx?id=%2Fsites%2FAnthemMigrationTeam%2FSiteAssets%2FAnthem%20Migration%20Team%20Notebook&amp;wd=target%28Architect%27s%20Processes%2FMigration%20Cycle.one%7C5805D835-B66C-45E6-8C3E-4D96D0518477%2F2.1%20AIX%20begin%20replication%7CACC99EFA-559F-4779-9DD7-138F3D3C2DB6%2F%29" TargetMode="External"/><Relationship Id="rId32" Type="http://schemas.openxmlformats.org/officeDocument/2006/relationships/hyperlink" Target="../../../../../../_layouts/15/Doc.aspx?sourcedoc=%7b58989a62-0e92-4112-9aa4-f9f5f0dbba23%7d&amp;action=edit&amp;wd=target%28Architect%27s%20Processes%2FMigration%20Cycle.one%7C5805d835-b66c-45e6-8c3e-4d96d0518477%2F8.5%20Request%20NAT%20research%20ticket%7C3fd009c1-2e45-470f-9604-66d94587003c%2F%29&amp;wdorigin=703" TargetMode="External"/><Relationship Id="rId37" Type="http://schemas.openxmlformats.org/officeDocument/2006/relationships/hyperlink" Target="../../../../../../_layouts/15/Doc.aspx?sourcedoc=%7B58989a62-0e92-4112-9aa4-f9f5f0dbba23%7D&amp;action=edit&amp;wd=target%28Architect%27s+Processes%2FMigration+Cycle.one%7C5805d835-b66c-45e6-8c3e-4d96d0518477%2F3.4+Request+DNS+entry+for+target+NAT+IP%7C8ce7b441-1f61-4cca-a40d-d4dd991a9b95%2F%29&amp;wdorigin=703&amp;wdpartid=%7Bf863ab5a-4818-4e54-a4b0-576811c9b720%7D%7B13%7D&amp;wdsectionfileid=5805d835-b66c-45e6-8c3e-4d96d0518477" TargetMode="External"/><Relationship Id="rId40" Type="http://schemas.openxmlformats.org/officeDocument/2006/relationships/hyperlink" Target="../../../../../../_layouts/15/Doc.aspx?sourcedoc=%7B58989a62-0e92-4112-9aa4-f9f5f0dbba23%7D&amp;action=edit&amp;wd=target%28Architect%27s%20Processes%2FMigration%20Cycle.one%7C5805d835-b66c-45e6-8c3e-4d96d0518477%2F5.11%20Share%20VMs%20Target%20IPs%20with%20VMware%20Team%7C008cfd1b-6ffb-4a7e-85d3-f1cab73a71b3%2F%29&amp;wdorigin=703&amp;wdpartid=%7Beacc30ef-61b7-4728-ba6b-b06984c3df77%7D%7B14%7D&amp;wdsectionfileid=%7B5805d835-b66c-45e6-8c3e-4d96d0518477%7D" TargetMode="External"/><Relationship Id="rId5" Type="http://schemas.openxmlformats.org/officeDocument/2006/relationships/hyperlink" Target="../../../../../../_layouts/OneNote.aspx?id=%2Fsites%2FAnthemMigrationTeam%2FSiteAssets%2FAnthem%20Migration%20Team%20Notebook&amp;wd=target%28Architect%27s%20Processes%2FMigration%20Cycle.one%7C5805D835-B66C-45E6-8C3E-4D96D0518477%2F6.1%20Start%20Test%20Cases%7C2F68F0E7-E304-4164-9E73-40D15412CD01%2F%29" TargetMode="External"/><Relationship Id="rId15" Type="http://schemas.openxmlformats.org/officeDocument/2006/relationships/hyperlink" Target="../../../../../../_layouts/OneNote.aspx?id=%2Fsites%2FAnthemMigrationTeam%2FSiteAssets%2FAnthem%20Migration%20Team%20Notebook&amp;wd=target%28Architect%27s%20Processes%2FMigration%20Cycle.one%7C5805D835-B66C-45E6-8C3E-4D96D0518477%2F4.4%20Discuss%20CS%20report%20with%20App%20Team%7C9F58FB79-EC46-45C4-A451-FC646E0F8C3B%2F%29" TargetMode="External"/><Relationship Id="rId23" Type="http://schemas.openxmlformats.org/officeDocument/2006/relationships/hyperlink" Target="../../../../../../_layouts/OneNote.aspx?id=%2Fsites%2FAnthemMigrationTeam%2FSiteAssets%2FAnthem%20Migration%20Team%20Notebook&amp;wd=target%28Architect%27s%20Processes%2FMigration%20Cycle.one%7C5805D835-B66C-45E6-8C3E-4D96D0518477%2F3.11%20Copy%20FW%20request%20to%20Shared%20folder%7CE32698FB-EC34-4189-9255-FD60627B0E90%2F%29" TargetMode="External"/><Relationship Id="rId28" Type="http://schemas.openxmlformats.org/officeDocument/2006/relationships/hyperlink" Target="../../../../../../_layouts/OneNote.aspx?id=%2Fsites%2FAnthemMigrationTeam%2FSiteAssets%2FAnthem%20Migration%20Team%20Notebook&amp;wd=target%28Architect%27s%20Processes%2FMigration%20Cycle.one%7C5805D835-B66C-45E6-8C3E-4D96D0518477%2F%2B1.1%20For%20Zerto%20DR%20protected%20servers%2C%20request%20start%7CED99C762-8AC9-45A6-8D14-B9ACCFA3EAEF%2F%29" TargetMode="External"/><Relationship Id="rId36" Type="http://schemas.openxmlformats.org/officeDocument/2006/relationships/hyperlink" Target="../../../../../../_layouts/Doc.aspx?sourcedoc=%7b58989A62-0E92-4112-9AA4-F9F5F0DBBA23%7d&amp;wd=target%28Architect%27s%20Processes%2FMigration%20Cycle.one%7C5805D835-B66C-45E6-8C3E-4D96D0518477%2F4.7%20FW%20Rule%20Request%20using%20CS%20Reports%7C69DC2DE3-C5BC-4C4E-893D-BDAA73700A67%2F%29&amp;wdpartid=%7b431FB2A8-BD0C-4C41-8308-C3A45FA6EA8A%7d%7b1%7d&amp;wdsectionfileid=%7b5805D835-B66C-45E6-8C3E-4D96D0518477%7d" TargetMode="External"/><Relationship Id="rId10" Type="http://schemas.openxmlformats.org/officeDocument/2006/relationships/hyperlink" Target="../../../../../../_layouts/OneNote.aspx?id=%2Fsites%2FAnthemMigrationTeam%2FSiteAssets%2FAnthem%20Migration%20Team%20Notebook&amp;wd=target%28Architect%27s%20Processes%2FMigration%20Cycle.one%7C5805D835-B66C-45E6-8C3E-4D96D0518477%2F5.5%20Request%20target%20IPs%20for%20VMWare%20servers%7C1D5402F4-0021-46C8-8563-F84855EF8013%2F%29" TargetMode="External"/><Relationship Id="rId19" Type="http://schemas.openxmlformats.org/officeDocument/2006/relationships/hyperlink" Target="../../../../../../_layouts/OneNote.aspx?id=%2Fsites%2FAnthemMigrationTeam%2FSiteAssets%2FAnthem%20Migration%20Team%20Notebook&amp;wd=target%28Architect%27s%20Processes%2FMigration%20Cycle.one%7C5805D835-B66C-45E6-8C3E-4D96D0518477%2F3.6%20Manual%20FW%20Rule%20Request%20using%20App%20Owner%27s%7C4EEB0DA8-EB6F-46C3-8D9E-9608917BCA43%2F%29" TargetMode="External"/><Relationship Id="rId31" Type="http://schemas.openxmlformats.org/officeDocument/2006/relationships/hyperlink" Target="../../../../../../_layouts/OneNote.aspx?id=%2Fsites%2FAnthemMigrationTeam%2FSiteAssets%2FAnthem%20Migration%20Team%20Notebook&amp;wd=target%28Architect%27s%20Processes%2FMigration%20Cycle.one%7C5805D835-B66C-45E6-8C3E-4D96D0518477%2F%2B1.2%20Return%20Target%20IPs%20not%20used%7C89770213-D3A9-4825-A874-B8A138907843%2F%29" TargetMode="External"/><Relationship Id="rId4" Type="http://schemas.openxmlformats.org/officeDocument/2006/relationships/hyperlink" Target="../../../../../../_layouts/15/Doc.aspx?sourcedoc=%7b58989a62-0e92-4112-9aa4-f9f5f0dbba23%7d&amp;action=edit&amp;wd=target%28Architect%27s%20Processes%2FMigration%20Cycle.one%7C5805d835-b66c-45e6-8c3e-4d96d0518477%2F7.1%20Kick%20Off%20Meeting%2C%20review%20wave%20scope%7C814c460e-65ad-4c32-b5ac-360926c3ad86%2F%29&amp;wdorigin=703" TargetMode="External"/><Relationship Id="rId9" Type="http://schemas.openxmlformats.org/officeDocument/2006/relationships/hyperlink" Target="../../../../../../_layouts/OneNote.aspx?id=%2Fsites%2FAnthemMigrationTeam%2FSiteAssets%2FAnthem%20Migration%20Team%20Notebook&amp;wd=target%28Architect%27s%20Processes%2FMigration%20Cycle.one%7C5805D835-B66C-45E6-8C3E-4D96D0518477%2F5.3%20Finalize%20scope%20Confirmation%20and%20Freeze%7C1C099047-98C0-453A-8694-7F4E859F750A%2F%29" TargetMode="External"/><Relationship Id="rId14" Type="http://schemas.openxmlformats.org/officeDocument/2006/relationships/hyperlink" Target="../../../../../../_layouts/OneNote.aspx?id=%2Fsites%2FAnthemMigrationTeam%2FSiteAssets%2FAnthem%20Migration%20Team%20Notebook&amp;wd=target%28Architect%27s%20Processes%2FMigration%20Cycle.one%7C5805D835-B66C-45E6-8C3E-4D96D0518477%2F4.3%20Confirm%20that%20Illumio%20is%20installed%7CD004C563-82CB-4B2A-8C0A-99F368F8C17B%2F%29" TargetMode="External"/><Relationship Id="rId22" Type="http://schemas.openxmlformats.org/officeDocument/2006/relationships/hyperlink" Target="../../../../../../_layouts/OneNote.aspx?id=%2Fsites%2FAnthemMigrationTeam%2FSiteAssets%2FAnthem%20Migration%20Team%20Notebook&amp;wd=target%28Architect%27s%20Processes%2FMigration%20Cycle.one%7C5805D835-B66C-45E6-8C3E-4D96D0518477%2F3.10%20DNS%20Request%20Form%7CAF4B9E19-F52D-4873-8186-E5DD65D0ED3F%2F%29" TargetMode="External"/><Relationship Id="rId27" Type="http://schemas.openxmlformats.org/officeDocument/2006/relationships/hyperlink" Target="../../../../../../_layouts/OneNote.aspx?id=%2Fsites%2FAnthemMigrationTeam%2FSiteAssets%2FAnthem%20Migration%20Team%20Notebook&amp;wd=target%28Architect%27s%20Processes%2FMigration%20Cycle.one%7C5805D835-B66C-45E6-8C3E-4D96D0518477%2F0.1%20Cutover%20troubleshooting%7CA52CF550-6BFD-4E06-98B0-223FD658EF56%2F%29" TargetMode="External"/><Relationship Id="rId30" Type="http://schemas.openxmlformats.org/officeDocument/2006/relationships/hyperlink" Target="../../../../../../_layouts/OneNote.aspx?id=%2Fsites%2FAnthemMigrationTeam%2FSiteAssets%2FAnthem%20Migration%20Team%20Notebook&amp;wd=target%28Architect%27s%20Processes%2FMigration%20Cycle.one%7C5805D835-B66C-45E6-8C3E-4D96D0518477%2F3.12%20Create%20FW%20request%20Summary%7C6DDFA2D3-6B3C-4EF6-BD0B-4ACB1AEDBF06%2F%29" TargetMode="External"/><Relationship Id="rId35" Type="http://schemas.openxmlformats.org/officeDocument/2006/relationships/hyperlink" Target="../../../../../../_layouts/Doc.aspx?sourcedoc=%7b58989A62-0E92-4112-9AA4-F9F5F0DBBA23%7d&amp;wd=target%28Architect%27s%20Processes%2FMigration%20Cycle.one%7C5805D835-B66C-45E6-8C3E-4D96D0518477%2F4.6%20Generate%20FW%20rule%20Request%20using%20CS%20Report%7CB5906186-3953-4E6F-9C5B-AEEE7FA28A6E%2F%29&amp;wdpartid=%7bA0D848AE-7DE9-483B-BAF4-A6761FC12B6D%7d%7b1%7d&amp;wdsectionfileid=%7b5805D835-B66C-45E6-8C3E-4D96D0518477%7d" TargetMode="External"/><Relationship Id="rId8" Type="http://schemas.openxmlformats.org/officeDocument/2006/relationships/hyperlink" Target="../../../../../../_layouts/OneNote.aspx?id=%2Fsites%2FAnthemMigrationTeam%2FSiteAssets%2FAnthem%20Migration%20Team%20Notebook&amp;wd=target%28Architect%27s%20Processes%2FMigration%20Cycle.one%7C5805D835-B66C-45E6-8C3E-4D96D0518477%2F5.2%20Identify%20third%20party%5C%2FCloud%20loads%7C072A56F5-D310-4724-BB03-F5BD05041D29%2F%29" TargetMode="External"/><Relationship Id="rId3" Type="http://schemas.openxmlformats.org/officeDocument/2006/relationships/hyperlink" Target="../../../../../../_layouts/OneNote.aspx?id=%2Fsites%2FAnthemMigrationTeam%2FSiteAssets%2FAnthem%20Migration%20Team%20Notebook&amp;wd=target%28Architect%27s%20Processes%2FMigration%20Cycle.one%7C5805D835-B66C-45E6-8C3E-4D96D0518477%2F8.3%20Servers%20have%20CS%20license%20and%20have%20access%20to%7C82B6276C-92D8-4207-897C-1EF23FA1B938%2F%29" TargetMode="External"/><Relationship Id="rId12" Type="http://schemas.openxmlformats.org/officeDocument/2006/relationships/hyperlink" Target="../../../../../../_layouts/OneNote.aspx?id=%2Fsites%2FAnthemMigrationTeam%2FSiteAssets%2FAnthem%20Migration%20Team%20Notebook&amp;wd=target%28Architect%27s%20Processes%2FMigration%20Cycle.one%7C5805D835-B66C-45E6-8C3E-4D96D0518477%2F4.1%20Generate%20CS%20reports%7CD436C329-73AE-4B4D-B711-2D3FCAFD4FD5%2F%29" TargetMode="External"/><Relationship Id="rId17" Type="http://schemas.openxmlformats.org/officeDocument/2006/relationships/hyperlink" Target="../../../../../../_layouts/OneNote.aspx?id=%2Fsites%2FAnthemMigrationTeam%2FSiteAssets%2FAnthem%20Migration%20Team%20Notebook&amp;wd=target%28Architect%27s%20Processes%2FMigration%20Cycle.one%7C5805D835-B66C-45E6-8C3E-4D96D0518477%2F3.1%20Request%20target%20NAT%20IPs%7C2F2758E3-2F4E-4DF0-92B0-7354C6DDC465%2F%29" TargetMode="External"/><Relationship Id="rId25" Type="http://schemas.openxmlformats.org/officeDocument/2006/relationships/hyperlink" Target="../../../../../../_layouts/OneNote.aspx?id=%2Fsites%2FAnthemMigrationTeam%2FSiteAssets%2FAnthem%20Migration%20Team%20Notebook&amp;wd=target%28Architect%27s%20Processes%2FMigration%20Cycle.one%7C5805D835-B66C-45E6-8C3E-4D96D0518477%2F1.1%20x86%20begin%20replication%7C80A34F4D-4331-40C5-9E79-B9AB21A9EEAA%2F%29" TargetMode="External"/><Relationship Id="rId33" Type="http://schemas.openxmlformats.org/officeDocument/2006/relationships/hyperlink" Target="../../../../../../_layouts/OneNote.aspx?id=%2Fsites%2FAnthemMigrationTeam%2FSiteAssets%2FAnthem%20Migration%20Team%20Notebook&amp;wd=target%28Architect%27s%20Processes%2FMigration%20Cycle.one%7C5805D835-B66C-45E6-8C3E-4D96D0518477%2F7.2%20Request%20Backup%20assessment%7CC48B8DB2-D263-4508-AAEA-0DA21569F7E3%2F%29" TargetMode="External"/><Relationship Id="rId38" Type="http://schemas.openxmlformats.org/officeDocument/2006/relationships/hyperlink" Target="../../../../../../_layouts/Doc.aspx?sourcedoc=%7b58989A62-0E92-4112-9AA4-F9F5F0DBBA23%7d&amp;wd=target%28Architect%27s%20Processes%2FMigration%20Cycle.one%7C5805D835-B66C-45E6-8C3E-4D96D0518477%2F%2B1.3%20Handover%20not%20migrated%20servers%7C73424AD8-4265-474D-A930-FB963255588E%2F%29&amp;wdpartid=%7b4BD1E67C-0643-0592-375A-578844EFF45F%7d%7b1%7d&amp;wdsectionfileid=%7b5805D835-B66C-45E6-8C3E-4D96D0518477%7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table" Target="../tables/table7.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table" Target="../tables/table10.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1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table" Target="../tables/table1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6.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openxmlformats.org/officeDocument/2006/relationships/hyperlink" Target="https://adc.internal.das/adc/SecurityZones/" TargetMode="External"/><Relationship Id="rId6" Type="http://schemas.openxmlformats.org/officeDocument/2006/relationships/table" Target="../tables/table18.xml"/><Relationship Id="rId5" Type="http://schemas.openxmlformats.org/officeDocument/2006/relationships/ctrlProp" Target="../ctrlProps/ctrlProp22.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table" Target="../tables/table19.xml"/><Relationship Id="rId4" Type="http://schemas.openxmlformats.org/officeDocument/2006/relationships/ctrlProp" Target="../ctrlProps/ctrlProp23.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table" Target="../tables/table21.xml"/><Relationship Id="rId4" Type="http://schemas.openxmlformats.org/officeDocument/2006/relationships/ctrlProp" Target="../ctrlProps/ctrlProp2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AppData/Roaming/Microsoft/Excel/Anthem%20Arch%20Info%20DB.xlsm" TargetMode="External"/><Relationship Id="rId1" Type="http://schemas.openxmlformats.org/officeDocument/2006/relationships/hyperlink" Target="../../../../../../../AppData/Roaming/Microsoft/Excel/Anthem%20Arch%20Info%20DB.xlsm" TargetMode="External"/><Relationship Id="rId4" Type="http://schemas.openxmlformats.org/officeDocument/2006/relationships/table" Target="../tables/table24.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12" Type="http://schemas.openxmlformats.org/officeDocument/2006/relationships/table" Target="../tables/table35.xml"/><Relationship Id="rId2" Type="http://schemas.openxmlformats.org/officeDocument/2006/relationships/table" Target="../tables/table25.xml"/><Relationship Id="rId1" Type="http://schemas.openxmlformats.org/officeDocument/2006/relationships/printerSettings" Target="../printerSettings/printerSettings23.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s://kyndryl-elevance.transitionmanager.net/tdstm/" TargetMode="External"/></Relationships>
</file>

<file path=xl/worksheets/_rels/sheet3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ctrlProp" Target="../ctrlProps/ctrlProp25.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85EA-73A6-48BE-B97E-88D526E3C0E1}">
  <sheetPr codeName="TMWorkbook"/>
  <dimension ref="A1:C14"/>
  <sheetViews>
    <sheetView tabSelected="1" workbookViewId="0">
      <selection activeCell="B2" sqref="B2"/>
    </sheetView>
  </sheetViews>
  <sheetFormatPr defaultColWidth="8.69921875" defaultRowHeight="15.6" x14ac:dyDescent="0.3"/>
  <cols>
    <col min="1" max="1" width="30" customWidth="1"/>
    <col min="2" max="2" width="22.69921875" customWidth="1"/>
    <col min="3" max="3" width="25.5" customWidth="1"/>
    <col min="4" max="4" width="9.5" bestFit="1" customWidth="1"/>
  </cols>
  <sheetData>
    <row r="1" spans="1:3" ht="32.25" customHeight="1" x14ac:dyDescent="0.3">
      <c r="A1" s="90" t="str">
        <f>'Arch Chklst'!A3</f>
        <v>v.205</v>
      </c>
    </row>
    <row r="2" spans="1:3" x14ac:dyDescent="0.3">
      <c r="A2" s="1" t="s">
        <v>0</v>
      </c>
      <c r="B2" s="261" t="s">
        <v>16012</v>
      </c>
      <c r="C2" s="424">
        <v>46129</v>
      </c>
    </row>
    <row r="3" spans="1:3" x14ac:dyDescent="0.3">
      <c r="A3" t="s">
        <v>1</v>
      </c>
      <c r="B3" s="76" t="str">
        <f>SUBSTITUTE(TRIM(MigrationEventCode),"ME","AppGroup")</f>
        <v>AppGroupA100</v>
      </c>
    </row>
    <row r="4" spans="1:3" x14ac:dyDescent="0.3">
      <c r="A4" s="1" t="s">
        <v>2</v>
      </c>
      <c r="B4" s="77" t="s">
        <v>3</v>
      </c>
    </row>
    <row r="5" spans="1:3" x14ac:dyDescent="0.3">
      <c r="A5" t="s">
        <v>4</v>
      </c>
      <c r="B5" s="76">
        <f>_xlfn.XLOOKUP($B$4,anthem_config[project],anthem_config[project_id],"",0)</f>
        <v>8620</v>
      </c>
    </row>
    <row r="6" spans="1:3" x14ac:dyDescent="0.3">
      <c r="A6" t="s">
        <v>5</v>
      </c>
      <c r="B6" s="76">
        <f>_xlfn.XLOOKUP($B$4,anthem_config[project],anthem_config[apps_all_columns],"",0)</f>
        <v>447</v>
      </c>
    </row>
    <row r="7" spans="1:3" x14ac:dyDescent="0.3">
      <c r="A7" t="s">
        <v>6</v>
      </c>
      <c r="B7" s="76">
        <f>_xlfn.XLOOKUP($B$4,anthem_config[project],anthem_config[devs_arch_workbook],"",0)</f>
        <v>446</v>
      </c>
    </row>
    <row r="10" spans="1:3" x14ac:dyDescent="0.3">
      <c r="A10" s="146" t="s">
        <v>7</v>
      </c>
    </row>
    <row r="11" spans="1:3" x14ac:dyDescent="0.3">
      <c r="A11" t="s">
        <v>8</v>
      </c>
    </row>
    <row r="12" spans="1:3" x14ac:dyDescent="0.3">
      <c r="A12" t="s">
        <v>9</v>
      </c>
    </row>
    <row r="13" spans="1:3" x14ac:dyDescent="0.3">
      <c r="A13" t="s">
        <v>10</v>
      </c>
    </row>
    <row r="14" spans="1:3" x14ac:dyDescent="0.3">
      <c r="A14" t="s">
        <v>11</v>
      </c>
    </row>
  </sheetData>
  <dataConsolidate/>
  <conditionalFormatting sqref="C2">
    <cfRule type="expression" dxfId="747" priority="2">
      <formula>TEXT($C$2,"ddd")="Fri"</formula>
    </cfRule>
  </conditionalFormatting>
  <conditionalFormatting sqref="B4">
    <cfRule type="cellIs" dxfId="746" priority="1" operator="equal">
      <formula>"Schaumburg"</formula>
    </cfRule>
  </conditionalFormatting>
  <dataValidations count="1">
    <dataValidation type="list" allowBlank="1" showInputMessage="1" showErrorMessage="1" sqref="B4" xr:uid="{D2307656-4AE0-460C-ADD1-03232B869222}">
      <formula1>INDIRECT("anthem_config[project]")</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utton 3">
              <controlPr defaultSize="0" print="0" autoFill="0" autoPict="0" macro="[0]!MEInit">
                <anchor moveWithCells="1" sizeWithCells="1">
                  <from>
                    <xdr:col>1</xdr:col>
                    <xdr:colOff>76200</xdr:colOff>
                    <xdr:row>0</xdr:row>
                    <xdr:rowOff>38100</xdr:rowOff>
                  </from>
                  <to>
                    <xdr:col>1</xdr:col>
                    <xdr:colOff>1714500</xdr:colOff>
                    <xdr:row>0</xdr:row>
                    <xdr:rowOff>342900</xdr:rowOff>
                  </to>
                </anchor>
              </controlPr>
            </control>
          </mc:Choice>
        </mc:AlternateContent>
        <mc:AlternateContent xmlns:mc="http://schemas.openxmlformats.org/markup-compatibility/2006">
          <mc:Choice Requires="x14">
            <control shapeId="47108" r:id="rId5" name="Button 4">
              <controlPr defaultSize="0" print="0" autoFill="0" autoPict="0" macro="[0]!ClearAllTables">
                <anchor moveWithCells="1" sizeWithCells="1">
                  <from>
                    <xdr:col>2</xdr:col>
                    <xdr:colOff>38100</xdr:colOff>
                    <xdr:row>0</xdr:row>
                    <xdr:rowOff>38100</xdr:rowOff>
                  </from>
                  <to>
                    <xdr:col>2</xdr:col>
                    <xdr:colOff>1905000</xdr:colOff>
                    <xdr:row>0</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E0193-6414-494D-8333-D0855792CA55}">
  <sheetPr codeName="Sheet6"/>
  <dimension ref="A1:AA232"/>
  <sheetViews>
    <sheetView zoomScale="108" zoomScaleNormal="108" workbookViewId="0">
      <pane xSplit="1" ySplit="2" topLeftCell="D3" activePane="bottomRight" state="frozen"/>
      <selection pane="topRight" activeCell="B1" sqref="B1"/>
      <selection pane="bottomLeft" activeCell="A3" sqref="A3"/>
      <selection pane="bottomRight" activeCell="A3" sqref="A3:AA5"/>
    </sheetView>
  </sheetViews>
  <sheetFormatPr defaultColWidth="8.69921875" defaultRowHeight="15.6" x14ac:dyDescent="0.3"/>
  <cols>
    <col min="1" max="1" width="37" customWidth="1"/>
    <col min="2" max="6" width="7.5" customWidth="1"/>
    <col min="7" max="7" width="5.59765625" customWidth="1"/>
    <col min="8" max="8" width="11.09765625" customWidth="1"/>
    <col min="9" max="21" width="5.59765625" customWidth="1"/>
    <col min="22" max="24" width="8.59765625" customWidth="1"/>
    <col min="25" max="26" width="5.59765625" customWidth="1"/>
  </cols>
  <sheetData>
    <row r="1" spans="1:27" x14ac:dyDescent="0.3">
      <c r="A1" s="65" t="str">
        <f>TMWorkbook!B2</f>
        <v>MEA100</v>
      </c>
      <c r="B1" s="428" t="s">
        <v>12</v>
      </c>
      <c r="C1" s="428"/>
      <c r="D1" s="428"/>
      <c r="E1" s="428"/>
      <c r="F1" s="429"/>
      <c r="G1" s="427" t="s">
        <v>13</v>
      </c>
      <c r="H1" s="428"/>
      <c r="I1" s="428"/>
      <c r="J1" s="428"/>
      <c r="K1" s="428"/>
      <c r="L1" s="428"/>
      <c r="M1" s="428"/>
      <c r="N1" s="429"/>
      <c r="O1" s="427" t="s">
        <v>14</v>
      </c>
      <c r="P1" s="428"/>
      <c r="Q1" s="428"/>
      <c r="R1" s="428"/>
      <c r="S1" s="428"/>
      <c r="T1" s="428"/>
      <c r="U1" s="429"/>
      <c r="V1" s="44"/>
      <c r="W1" s="45"/>
      <c r="X1" s="45"/>
      <c r="Y1" s="45"/>
      <c r="Z1" s="46"/>
    </row>
    <row r="2" spans="1:27" ht="18" customHeight="1" x14ac:dyDescent="0.3">
      <c r="A2" s="47" t="s">
        <v>15</v>
      </c>
      <c r="B2" s="64" t="s">
        <v>16</v>
      </c>
      <c r="C2" s="64" t="s">
        <v>17</v>
      </c>
      <c r="D2" s="64" t="s">
        <v>18</v>
      </c>
      <c r="E2" s="64" t="s">
        <v>19</v>
      </c>
      <c r="F2" s="64" t="s">
        <v>20</v>
      </c>
      <c r="G2" s="48" t="s">
        <v>21</v>
      </c>
      <c r="H2" s="73" t="s">
        <v>22</v>
      </c>
      <c r="I2" s="48" t="s">
        <v>23</v>
      </c>
      <c r="J2" s="48" t="s">
        <v>24</v>
      </c>
      <c r="K2" s="49" t="s">
        <v>25</v>
      </c>
      <c r="L2" s="48" t="s">
        <v>26</v>
      </c>
      <c r="M2" s="50" t="s">
        <v>27</v>
      </c>
      <c r="N2" s="48" t="s">
        <v>28</v>
      </c>
      <c r="O2" s="51" t="s">
        <v>29</v>
      </c>
      <c r="P2" s="51" t="s">
        <v>30</v>
      </c>
      <c r="Q2" s="51" t="s">
        <v>31</v>
      </c>
      <c r="R2" s="51" t="s">
        <v>32</v>
      </c>
      <c r="S2" s="51" t="s">
        <v>33</v>
      </c>
      <c r="T2" s="51" t="s">
        <v>34</v>
      </c>
      <c r="U2" s="52" t="s">
        <v>35</v>
      </c>
      <c r="V2" s="52" t="s">
        <v>36</v>
      </c>
      <c r="W2" s="265" t="s">
        <v>37</v>
      </c>
      <c r="X2" s="53" t="s">
        <v>38</v>
      </c>
      <c r="Y2" s="62" t="s">
        <v>39</v>
      </c>
      <c r="Z2" s="54" t="s">
        <v>40</v>
      </c>
      <c r="AA2" s="118" t="s">
        <v>41</v>
      </c>
    </row>
    <row r="3" spans="1:27" x14ac:dyDescent="0.3">
      <c r="A3" s="399"/>
      <c r="B3" s="400" t="str">
        <f>_xlfn.LET(_xlpm.AppCount,COUNTIFS(tblAppServers[Scope],"",tblAppServers[Supported Application],tblAppSum[[#This Row],[Supported Application]],tblAppServers[Dev],B$2),IF(_xlpm.AppCount=0,"",_xlpm.AppCount))</f>
        <v/>
      </c>
      <c r="C3" s="400" t="str">
        <f>_xlfn.LET(_xlpm.AppCount,COUNTIFS(tblAppServers[Scope],"",tblAppServers[Supported Application],tblAppSum[[#This Row],[Supported Application]],tblAppServers[Dev],C$2),IF(_xlpm.AppCount=0,"",_xlpm.AppCount))</f>
        <v/>
      </c>
      <c r="D3" s="185" t="str">
        <f>_xlfn.LET(_xlpm.AppCount,COUNTIFS(tblAppServers[Scope],"",tblAppServers[Supported Application],tblAppSum[[#This Row],[Supported Application]],tblAppServers[Dev],D$2),IF(_xlpm.AppCount=0,"",_xlpm.AppCount))</f>
        <v/>
      </c>
      <c r="E3" s="400" t="str">
        <f>_xlfn.LET(_xlpm.AppCount,COUNTIFS(tblAppServers[Scope],"",tblAppServers[Supported Application],tblAppSum[[#This Row],[Supported Application]],tblAppServers[Dev],E$2),IF(_xlpm.AppCount=0,"",_xlpm.AppCount))</f>
        <v/>
      </c>
      <c r="F3" s="401" t="str">
        <f>_xlfn.LET(_xlpm.AppCount,COUNTIFS(tblAppServers[Scope],"",tblAppServers[Supported Application],tblAppSum[[#This Row],[Supported Application]])-SUM(tblAppSum[[#This Row],[AIX-LPAR]:[VM]]),IF(_xlpm.AppCount=0,"",_xlpm.AppCount))</f>
        <v/>
      </c>
      <c r="G3" s="402" t="str">
        <f>_xlfn.LET(_xlpm.AppCount,COUNTIFS(tblAppServers[Scope],"",tblAppServers[Supported Application],tblAppSum[[#This Row],[Supported Application]],tblAppServers[OS],G$2),IF(_xlpm.AppCount=0,"",_xlpm.AppCount))</f>
        <v/>
      </c>
      <c r="H3" s="185" t="str">
        <f>_xlfn.LET(_xlpm.AppCount,COUNTIFS(tblAppServers[Scope],"",tblAppServers[Supported Application],tblAppSum[[#This Row],[Supported Application]],tblAppServers[OS],H$2),IF(_xlpm.AppCount=0,"",_xlpm.AppCount))</f>
        <v/>
      </c>
      <c r="I3" s="402" t="str">
        <f>_xlfn.LET(_xlpm.AppCount,COUNTIFS(tblAppServers[Scope],"",tblAppServers[Supported Application],tblAppSum[[#This Row],[Supported Application]],tblAppServers[OS],I$2),IF(_xlpm.AppCount=0,"",_xlpm.AppCount))</f>
        <v/>
      </c>
      <c r="J3" s="402" t="str">
        <f>_xlfn.LET(_xlpm.AppCount,COUNTIFS(tblAppServers[Scope],"",tblAppServers[Supported Application],tblAppSum[[#This Row],[Supported Application]],tblAppServers[OS],J$2),IF(_xlpm.AppCount=0,"",_xlpm.AppCount))</f>
        <v/>
      </c>
      <c r="K3" s="403" t="str">
        <f>_xlfn.LET(_xlpm.AppCount,COUNTIFS(tblAppServers[Scope],"",tblAppServers[Supported Application],tblAppSum[[#This Row],[Supported Application]],tblAppServers[OS],K$2),IF(_xlpm.AppCount=0,"",_xlpm.AppCount))</f>
        <v/>
      </c>
      <c r="L3" s="402" t="str">
        <f>_xlfn.LET(_xlpm.AppCount,COUNTIFS(tblAppServers[Scope],"",tblAppServers[Supported Application],tblAppSum[[#This Row],[Supported Application]],tblAppServers[OS],L$2),IF(_xlpm.AppCount=0,"",_xlpm.AppCount))</f>
        <v/>
      </c>
      <c r="M3" s="400" t="str">
        <f>_xlfn.LET(_xlpm.AppCount,COUNTIFS(tblAppServers[Scope],"",tblAppServers[Supported Application],tblAppSum[[#This Row],[Supported Application]])-SUM(tblAppSum[[#This Row],[AIX]:[RHEL]]),IF(_xlpm.AppCount=0,"",_xlpm.AppCount))</f>
        <v/>
      </c>
      <c r="N3" s="404">
        <f>SUM(tblAppSum[[#This Row],[AIX]:[Other-OS]])</f>
        <v>0</v>
      </c>
      <c r="O3" s="405" t="str">
        <f>_xlfn.LET(_xlpm.AppCount,COUNTIFS(tblAppServers[Scope],"",tblAppServers[Supported Application],tblAppSum[[#This Row],[Supported Application]],tblAppServers[DB?],O$2),IF(_xlpm.AppCount=0,"",_xlpm.AppCount))</f>
        <v/>
      </c>
      <c r="P3" s="405" t="str">
        <f>_xlfn.LET(_xlpm.AppCount,COUNTIFS(tblAppServers[Scope],"",tblAppServers[Supported Application],tblAppSum[[#This Row],[Supported Application]],tblAppServers[DB?],P$2),IF(_xlpm.AppCount=0,"",_xlpm.AppCount))</f>
        <v/>
      </c>
      <c r="Q3" s="405" t="str">
        <f>_xlfn.LET(_xlpm.AppCount,COUNTIFS(tblAppServers[Scope],"",tblAppServers[Supported Application],tblAppSum[[#This Row],[Supported Application]],tblAppServers[DB?],"ORA",tblAppServers[DB?],"ORC"),IF(_xlpm.AppCount=0,"",_xlpm.AppCount))</f>
        <v/>
      </c>
      <c r="R3" s="405" t="str">
        <f>_xlfn.LET(_xlpm.AppCount,COUNTIFS(tblAppServers[Scope],"",tblAppServers[Supported Application],tblAppSum[[#This Row],[Supported Application]],tblAppServers[DB?],R$2),IF(_xlpm.AppCount=0,"",_xlpm.AppCount))</f>
        <v/>
      </c>
      <c r="S3" s="405" t="str">
        <f>_xlfn.LET(_xlpm.AppCount,COUNTIFS(tblAppServers[Scope],"",tblAppServers[Supported Application],tblAppSum[[#This Row],[Supported Application]],tblAppServers[DB?],S$2),IF(_xlpm.AppCount=0,"",_xlpm.AppCount))</f>
        <v/>
      </c>
      <c r="T3" s="405" t="str">
        <f>_xlfn.LET(_xlpm.AppCount,COUNTIFS(tblAppServers[Scope],"",tblAppServers[Supported Application],tblAppSum[[#This Row],[Supported Application]],tblAppServers[DB?],T$2),IF(_xlpm.AppCount=0,"",_xlpm.AppCount))</f>
        <v/>
      </c>
      <c r="U3" s="406" t="str">
        <f>IFERROR(_xlfn.LET(_xlpm.DBCount,COUNTIFS(tblAppServers[Scope],"",tblAppServers[Supported Application],tblAppSum[[#This Row],[Supported Application]],tblAppServers[DB?],"&gt; "),IF(_xlpm.DBCount=0,"",_xlpm.DBCount))-SUM(tblAppSum[[#This Row],[DB2]:[UDB]]),"")</f>
        <v/>
      </c>
      <c r="V3" s="407">
        <f>SUM(tblAppSum[[#This Row],[DB2]:[Other-DB]])</f>
        <v>0</v>
      </c>
      <c r="W3" s="408" t="str">
        <f>_xlfn.LET(_xlpm.CSCount,COUNTIFS(tblAppServers[Scope],"",tblAppServers[Supported Application],tblAppSum[[#This Row],[Supported Application]],tblAppServers[CS],"&lt;&gt;Yes"),IF(_xlpm.CSCount=0,"",_xlpm.CSCount))</f>
        <v/>
      </c>
      <c r="X3" s="409" t="str">
        <f>_xlfn.LET(_xlpm.DMZCount,COUNTIFS(tblAppServers[Scope],"",tblAppServers[Supported Application],tblAppSum[[#This Row],[Supported Application]],tblAppServers[DMZ],"Yes"),IF(_xlpm.DMZCount=0,"",_xlpm.DMZCount))</f>
        <v/>
      </c>
      <c r="Y3" s="410" t="str">
        <f>_xlfn.LET(_xlpm.F5Count,COUNTIFS(tblAppServers[Scope],"",tblAppServers[Supported Application],tblAppSum[[#This Row],[Supported Application]],tblAppServers[F5/LB],"&gt;=Y",tblAppServers[F5/LB],"&lt;=Yes"),IF(_xlpm.F5Count=0,"",_xlpm.F5Count))</f>
        <v/>
      </c>
      <c r="Z3" s="410" t="str">
        <f>_xlfn.LET(_xlpm.ItCount,COUNTIFS(tblLBSum[Supported Application],tblAppSum[[#This Row],[Supported Application]],tblLBSum[Src Public IP - NAT],"*"),IF(_xlpm.ItCount=0,"",_xlpm.ItCount))</f>
        <v/>
      </c>
      <c r="AA3" s="411">
        <f>SUMIF(tblAppServers[Supported Application],tblAppSum[[#This Row],[Supported Application]],'App to Servers'!X:X)</f>
        <v>0</v>
      </c>
    </row>
    <row r="4" spans="1:27" x14ac:dyDescent="0.3">
      <c r="A4" s="47" t="str">
        <f>CONCATENATE("Total Apps: ",COUNTIFS(tblAppSum[TOTAL-OS],"&gt;0"))</f>
        <v>Total Apps: 0</v>
      </c>
      <c r="B4" s="78">
        <f>SUBTOTAL(109,tblAppSum[AIX-LPAR])</f>
        <v>0</v>
      </c>
      <c r="C4" s="78">
        <f>SUBTOTAL(109,tblAppSum[Linux-VM-Power])</f>
        <v>0</v>
      </c>
      <c r="D4" s="79">
        <f>SUBTOTAL(109,tblAppSum[Server])</f>
        <v>0</v>
      </c>
      <c r="E4" s="78">
        <f>SUBTOTAL(109,tblAppSum[VM])</f>
        <v>0</v>
      </c>
      <c r="F4" s="79">
        <f>SUBTOTAL(109,tblAppSum[Oth-Dev])</f>
        <v>0</v>
      </c>
      <c r="G4" s="80">
        <f>SUBTOTAL(109,tblAppSum[AIX])</f>
        <v>0</v>
      </c>
      <c r="H4" s="81">
        <f>SUBTOTAL(109,tblAppSum[PwrLnx])</f>
        <v>0</v>
      </c>
      <c r="I4" s="80">
        <f>SUBTOTAL(109,tblAppSum[Linux])</f>
        <v>0</v>
      </c>
      <c r="J4" s="80">
        <f>SUBTOTAL(109,tblAppSum[MS Win])</f>
        <v>0</v>
      </c>
      <c r="K4" s="82">
        <f>SUBTOTAL(109,tblAppSum[OSCP])</f>
        <v>0</v>
      </c>
      <c r="L4" s="80">
        <f>SUBTOTAL(109,tblAppSum[RHEL])</f>
        <v>0</v>
      </c>
      <c r="M4" s="83">
        <f>SUBTOTAL(109,tblAppSum[Other-OS])</f>
        <v>0</v>
      </c>
      <c r="N4" s="80">
        <f>SUBTOTAL(109,tblAppSum[TOTAL-OS])</f>
        <v>0</v>
      </c>
      <c r="O4" s="84">
        <f>SUBTOTAL(109,tblAppSum[DB2])</f>
        <v>0</v>
      </c>
      <c r="P4" s="84">
        <f>SUBTOTAL(109,tblAppSum[MDB])</f>
        <v>0</v>
      </c>
      <c r="Q4" s="84">
        <f>SUBTOTAL(109,tblAppSum[ORA])</f>
        <v>0</v>
      </c>
      <c r="R4" s="84">
        <f>SUBTOTAL(109,tblAppSum[SQL])</f>
        <v>0</v>
      </c>
      <c r="S4" s="84">
        <f>SUBTOTAL(109,tblAppSum[SYB])</f>
        <v>0</v>
      </c>
      <c r="T4" s="84">
        <f>SUBTOTAL(109,tblAppSum[UDB])</f>
        <v>0</v>
      </c>
      <c r="U4" s="85">
        <f>SUBTOTAL(109,tblAppSum[Other-DB])</f>
        <v>0</v>
      </c>
      <c r="V4" s="85">
        <f>SUBTOTAL(109,tblAppSum[TOTAL-DB])</f>
        <v>0</v>
      </c>
      <c r="W4" s="86">
        <f>SUBTOTAL(109,tblAppSum[No CS])</f>
        <v>0</v>
      </c>
      <c r="X4" s="87">
        <f>SUBTOTAL(109,tblAppSum[DMZ])</f>
        <v>0</v>
      </c>
      <c r="Y4" s="88">
        <f>SUBTOTAL(109,tblAppSum[F5/LB])</f>
        <v>0</v>
      </c>
      <c r="Z4" s="89">
        <f>SUBTOTAL(109,tblAppSum[NAT])</f>
        <v>0</v>
      </c>
      <c r="AA4" s="94">
        <f>SUBTOTAL(109,tblAppSum[Storage])</f>
        <v>0</v>
      </c>
    </row>
    <row r="7" spans="1:27" x14ac:dyDescent="0.3">
      <c r="A7" s="120" t="s">
        <v>42</v>
      </c>
      <c r="B7" s="185">
        <f>ROUNDUP((tblAppSum[[#Totals],[AIX-LPAR]]+tblAppSum[[#Totals],[Linux-VM-Power]])/30,0)</f>
        <v>0</v>
      </c>
      <c r="C7" s="120" t="s">
        <v>43</v>
      </c>
      <c r="D7" s="65" t="str">
        <f>_xlfn.LET(_xlpm.AppCount,COUNTIFS(tblAppServers[Scope],"",tblAppServers[Dev],"Server",tblAppServers[SvrAssess],"P2V*"),IF(_xlpm.AppCount=0,"",_xlpm.AppCount))</f>
        <v/>
      </c>
      <c r="E7" s="120" t="s">
        <v>44</v>
      </c>
      <c r="F7" s="65">
        <f>SUM(tblAppSum[[#Totals],[AIX-LPAR]:[Oth-Dev]])</f>
        <v>0</v>
      </c>
      <c r="H7" s="128" t="s">
        <v>45</v>
      </c>
      <c r="I7" s="128" t="s">
        <v>46</v>
      </c>
      <c r="J7" s="129" t="s">
        <v>47</v>
      </c>
      <c r="U7" s="125"/>
    </row>
    <row r="8" spans="1:27" x14ac:dyDescent="0.3">
      <c r="A8" s="120" t="s">
        <v>48</v>
      </c>
      <c r="B8" s="185" cm="1">
        <f t="array" ref="B8">SUM(IF(tblAppServers[Scope]="",1/COUNTIF(tblAppServers[StgArray], tblAppServers[StgArray]), 0))-1</f>
        <v>0</v>
      </c>
      <c r="C8" s="120" t="s">
        <v>49</v>
      </c>
      <c r="D8" s="65" t="str">
        <f>_xlfn.LET(_xlpm.AppCount,COUNTIFS(tblAppServers[Scope],"",tblAppServers[Dev],"Server",tblAppServers[SvrAssess],"P2P*"),IF(_xlpm.AppCount=0,"",_xlpm.AppCount))</f>
        <v/>
      </c>
      <c r="E8" s="97" t="s">
        <v>50</v>
      </c>
      <c r="F8" s="65">
        <f>COUNTIF(tblAppServers[Scope],"OOS")</f>
        <v>0</v>
      </c>
      <c r="H8" s="153" t="s">
        <v>51</v>
      </c>
      <c r="I8" s="153">
        <f>COUNTIF(tblTM[device_custom33],tblCSDist[[#This Row],[CS Status]])</f>
        <v>0</v>
      </c>
      <c r="J8" s="154" t="e">
        <f>tblCSDist[[#This Row],[Qty]]/tblCSDist[[#Totals],[Qty]]</f>
        <v>#DIV/0!</v>
      </c>
      <c r="U8" s="97"/>
    </row>
    <row r="9" spans="1:27" x14ac:dyDescent="0.3">
      <c r="A9" s="120" t="s">
        <v>52</v>
      </c>
      <c r="B9" s="186">
        <f>SUMIFS(tblAppServers[StgA-Size],tblAppServers[Scope],"")</f>
        <v>0</v>
      </c>
      <c r="C9" s="120" t="s">
        <v>53</v>
      </c>
      <c r="D9" s="65" t="str">
        <f>_xlfn.LET(_xlpm.AppCount,COUNTIFS(tblAppServers[Scope],"",tblAppServers[Dev],"Server",tblAppServers[SvrAssess],"&lt;&gt;P2*"),IF(_xlpm.AppCount=0,"",_xlpm.AppCount))</f>
        <v/>
      </c>
      <c r="H9" s="128" t="s">
        <v>54</v>
      </c>
      <c r="I9" s="128">
        <f>COUNTIF(tblTM[device_custom33],tblCSDist[[#This Row],[CS Status]])</f>
        <v>0</v>
      </c>
      <c r="J9" s="130" t="e">
        <f>tblCSDist[[#This Row],[Qty]]/tblCSDist[[#Totals],[Qty]]</f>
        <v>#DIV/0!</v>
      </c>
      <c r="U9" s="97"/>
    </row>
    <row r="10" spans="1:27" x14ac:dyDescent="0.3">
      <c r="A10" s="120" t="s">
        <v>41</v>
      </c>
      <c r="B10" s="186">
        <f>SUMIFS(tblAppServers[Storage GB],tblAppServers[Scope],"")</f>
        <v>0</v>
      </c>
      <c r="H10" s="128" t="s">
        <v>55</v>
      </c>
      <c r="I10" s="128">
        <f>COUNTIF(tblTM[device_custom33],tblCSDist[[#This Row],[CS Status]])</f>
        <v>0</v>
      </c>
      <c r="J10" s="130" t="e">
        <f>tblCSDist[[#This Row],[Qty]]/tblCSDist[[#Totals],[Qty]]</f>
        <v>#DIV/0!</v>
      </c>
    </row>
    <row r="11" spans="1:27" x14ac:dyDescent="0.3">
      <c r="A11" s="120" t="s">
        <v>56</v>
      </c>
      <c r="B11" s="186">
        <f>SUMIFS(tblAppServers[StgA-Size],tblAppServers[Scope],"")+SUMIFS(tblAppServers[Storage GB],tblAppServers[Scope],"")</f>
        <v>0</v>
      </c>
      <c r="C11" s="120" t="s">
        <v>57</v>
      </c>
      <c r="D11" s="243" t="str">
        <f>_xlfn.LET(_xlpm.AppCount,COUNTIFS(tblAppServers[Scope],"",tblAppServers[Dev],"VM",tblAppServers[SvrAssess],"V2P*"),IF(_xlpm.AppCount=0,"",_xlpm.AppCount))</f>
        <v/>
      </c>
      <c r="H11" s="128" t="s">
        <v>58</v>
      </c>
      <c r="I11" s="128">
        <f>COUNTIF(tblTM[device_custom33],tblCSDist[[#This Row],[CS Status]])</f>
        <v>0</v>
      </c>
      <c r="J11" s="130" t="e">
        <f>tblCSDist[[#This Row],[Qty]]/tblCSDist[[#Totals],[Qty]]</f>
        <v>#DIV/0!</v>
      </c>
    </row>
    <row r="12" spans="1:27" x14ac:dyDescent="0.3">
      <c r="A12" s="200" t="str" cm="1">
        <f t="array" ref="A12">_xlfn.LET(_xlpm.AppSvrs,SUM(IF(FREQUENCY(IF(LEN(tblDependencies[DependentName])&gt;0,MATCH(tblDependencies[DependentName],tblDependencies[DependentName],0),""),IF(LEN(tblDependencies[DependentName])&gt;0,MATCH(tblDependencies[DependentName],tblDependencies[DependentName],0),""))&gt;0,1)),IF(AND(_xlpm.AppSvrs&lt;&gt;tblCSDist[[#Totals],[Qty]],_xlpm.AppSvrs&gt;0),"There are " &amp; tblCSDist[[#Totals],[Qty]] - _xlpm.AppSvrs &amp; " servers in this event, not supporting any application",""))</f>
        <v/>
      </c>
      <c r="H12" s="128" t="s">
        <v>59</v>
      </c>
      <c r="I12" s="128">
        <f>COUNTIF(tblTM[device_custom33],tblCSDist[[#This Row],[CS Status]])</f>
        <v>0</v>
      </c>
      <c r="J12" s="130" t="e">
        <f>tblCSDist[[#This Row],[Qty]]/tblCSDist[[#Totals],[Qty]]</f>
        <v>#DIV/0!</v>
      </c>
    </row>
    <row r="13" spans="1:27" x14ac:dyDescent="0.3">
      <c r="A13" t="str" cm="1">
        <f t="array" ref="A13">IFERROR(_xlfn.LET(_xlpm.Svrs,_xlfn._xlws.FILTER(_xlfn._xlws.SORT(_xlfn.UNIQUE(_xlfn.TOCOL(tblTM[common_assetName],,TRUE))),ISERROR(MATCH(_xlfn._xlws.SORT(_xlfn.UNIQUE(_xlfn.TOCOL(tblTM[common_assetName],,TRUE))),_xlfn._xlws.SORT(_xlfn.UNIQUE(_xlfn.TOCOL(tblDependencies[DependentName],,TRUE))),0))),IF(_xlpm.Svrs=0,"",_xlpm.Svrs)),"")</f>
        <v/>
      </c>
      <c r="B13" s="94"/>
      <c r="H13" s="128" t="s">
        <v>60</v>
      </c>
      <c r="I13" s="128">
        <f>COUNTIF(tblTM[device_custom33],tblCSDist[[#This Row],[CS Status]])</f>
        <v>0</v>
      </c>
      <c r="J13" s="130" t="e">
        <f>tblCSDist[[#This Row],[Qty]]/tblCSDist[[#Totals],[Qty]]</f>
        <v>#DIV/0!</v>
      </c>
    </row>
    <row r="14" spans="1:27" x14ac:dyDescent="0.3">
      <c r="H14" s="128" t="s">
        <v>61</v>
      </c>
      <c r="I14" s="128">
        <f>COUNTIF(tblTM[device_custom33],tblCSDist[[#This Row],[CS Status]])</f>
        <v>0</v>
      </c>
      <c r="J14" s="130" t="e">
        <f>tblCSDist[[#This Row],[Qty]]/tblCSDist[[#Totals],[Qty]]</f>
        <v>#DIV/0!</v>
      </c>
    </row>
    <row r="15" spans="1:27" x14ac:dyDescent="0.3">
      <c r="H15" s="128" t="s">
        <v>62</v>
      </c>
      <c r="I15" s="128">
        <f>COUNTIF(tblTM[device_custom33],tblCSDist[[#This Row],[CS Status]])</f>
        <v>0</v>
      </c>
      <c r="J15" s="130" t="e">
        <f>tblCSDist[[#This Row],[Qty]]/tblCSDist[[#Totals],[Qty]]</f>
        <v>#DIV/0!</v>
      </c>
    </row>
    <row r="16" spans="1:27" x14ac:dyDescent="0.3">
      <c r="H16" s="128" t="s">
        <v>63</v>
      </c>
      <c r="I16" s="128">
        <f>SUBTOTAL(109,tblCSDist[Qty])</f>
        <v>0</v>
      </c>
      <c r="J16" s="131" t="e">
        <f>SUBTOTAL(109,tblCSDist[Pct])</f>
        <v>#DIV/0!</v>
      </c>
    </row>
    <row r="232" spans="1:6" x14ac:dyDescent="0.3">
      <c r="A232" s="97" t="s">
        <v>42</v>
      </c>
      <c r="B232" s="97">
        <f>ROUNDUP((tblAppSum[[#Totals],[AIX-LPAR]]+tblAppSum[[#Totals],[Linux-VM-Power]])/20,0)</f>
        <v>0</v>
      </c>
      <c r="C232" s="97"/>
      <c r="D232" s="97"/>
      <c r="E232" s="97"/>
      <c r="F232" s="97">
        <f>SUM(tblAppSum[[#Totals],[AIX-LPAR]:[Oth-Dev]])</f>
        <v>0</v>
      </c>
    </row>
  </sheetData>
  <sortState xmlns:xlrd2="http://schemas.microsoft.com/office/spreadsheetml/2017/richdata2" ref="B238:B241">
    <sortCondition ref="B238:B241"/>
  </sortState>
  <dataConsolidate/>
  <mergeCells count="3">
    <mergeCell ref="O1:U1"/>
    <mergeCell ref="B1:F1"/>
    <mergeCell ref="G1:N1"/>
  </mergeCells>
  <conditionalFormatting sqref="N2:V3 Y2:Y3">
    <cfRule type="cellIs" dxfId="745" priority="43" operator="between">
      <formula>"Backend / Server / Database"</formula>
      <formula>"Backend / Server / Databasez"</formula>
    </cfRule>
    <cfRule type="cellIs" dxfId="744" priority="44" operator="between">
      <formula>"FrontEnd / Internal / Legacy / LoadBalancer"</formula>
      <formula>"FrontEnd / Internal / Legacy / LoadBalancerz"</formula>
    </cfRule>
  </conditionalFormatting>
  <conditionalFormatting sqref="M4:N4 G2:N3">
    <cfRule type="cellIs" dxfId="743" priority="51" operator="between">
      <formula>"UNIX"</formula>
      <formula>"UNIXz"</formula>
    </cfRule>
    <cfRule type="cellIs" dxfId="742" priority="52" operator="between">
      <formula>"AIX"</formula>
      <formula>"AIXz"</formula>
    </cfRule>
    <cfRule type="cellIs" dxfId="741" priority="53" operator="between">
      <formula>"RHEL"</formula>
      <formula>"RHELz"</formula>
    </cfRule>
    <cfRule type="cellIs" dxfId="740" priority="54" operator="between">
      <formula>"MS Win"</formula>
      <formula>"MS Winz"</formula>
    </cfRule>
  </conditionalFormatting>
  <conditionalFormatting sqref="N2 U2:V2">
    <cfRule type="cellIs" dxfId="739" priority="49" operator="between">
      <formula>"Backend / Server / Database"</formula>
      <formula>"Backend / Server / Databasez"</formula>
    </cfRule>
    <cfRule type="cellIs" dxfId="738" priority="50" operator="between">
      <formula>"FrontEnd / Internal / Legacy / LoadBalancer"</formula>
      <formula>"FrontEnd / Internal / Legacy / LoadBalancerz"</formula>
    </cfRule>
  </conditionalFormatting>
  <conditionalFormatting sqref="Y2">
    <cfRule type="cellIs" dxfId="737" priority="47" operator="between">
      <formula>"Backend / Server / Database"</formula>
      <formula>"Backend / Server / Databasez"</formula>
    </cfRule>
    <cfRule type="cellIs" dxfId="736" priority="48" operator="between">
      <formula>"FrontEnd / Internal / Legacy / LoadBalancer"</formula>
      <formula>"FrontEnd / Internal / Legacy / LoadBalancerz"</formula>
    </cfRule>
  </conditionalFormatting>
  <conditionalFormatting sqref="W2:W4">
    <cfRule type="expression" dxfId="735" priority="31">
      <formula>$C2="OOS"</formula>
    </cfRule>
  </conditionalFormatting>
  <conditionalFormatting sqref="O4:T4">
    <cfRule type="cellIs" dxfId="734" priority="11" operator="between">
      <formula>"Backend / Server / Database"</formula>
      <formula>"Backend / Server / Databasez"</formula>
    </cfRule>
    <cfRule type="cellIs" dxfId="733" priority="12" operator="between">
      <formula>"FrontEnd / Internal / Legacy / LoadBalancer"</formula>
      <formula>"FrontEnd / Internal / Legacy / LoadBalancerz"</formula>
    </cfRule>
  </conditionalFormatting>
  <conditionalFormatting sqref="G4:K4">
    <cfRule type="cellIs" dxfId="732" priority="19" operator="between">
      <formula>"UNIX"</formula>
      <formula>"UNIXz"</formula>
    </cfRule>
    <cfRule type="cellIs" dxfId="731" priority="20" operator="between">
      <formula>"AIX"</formula>
      <formula>"AIXz"</formula>
    </cfRule>
    <cfRule type="cellIs" dxfId="730" priority="21" operator="between">
      <formula>"RHEL"</formula>
      <formula>"RHELz"</formula>
    </cfRule>
    <cfRule type="cellIs" dxfId="729" priority="22" operator="between">
      <formula>"MS Win"</formula>
      <formula>"MS Winz"</formula>
    </cfRule>
  </conditionalFormatting>
  <conditionalFormatting sqref="N4 U4:V4">
    <cfRule type="cellIs" dxfId="728" priority="17" operator="between">
      <formula>"Backend / Server / Database"</formula>
      <formula>"Backend / Server / Databasez"</formula>
    </cfRule>
    <cfRule type="cellIs" dxfId="727" priority="18" operator="between">
      <formula>"FrontEnd / Internal / Legacy / LoadBalancer"</formula>
      <formula>"FrontEnd / Internal / Legacy / LoadBalancerz"</formula>
    </cfRule>
  </conditionalFormatting>
  <conditionalFormatting sqref="Y4">
    <cfRule type="cellIs" dxfId="726" priority="15" operator="between">
      <formula>"Backend / Server / Database"</formula>
      <formula>"Backend / Server / Databasez"</formula>
    </cfRule>
    <cfRule type="cellIs" dxfId="725" priority="16" operator="between">
      <formula>"FrontEnd / Internal / Legacy / LoadBalancer"</formula>
      <formula>"FrontEnd / Internal / Legacy / LoadBalancerz"</formula>
    </cfRule>
  </conditionalFormatting>
  <conditionalFormatting sqref="Z4">
    <cfRule type="duplicateValues" dxfId="724" priority="14"/>
  </conditionalFormatting>
  <conditionalFormatting sqref="Z4">
    <cfRule type="duplicateValues" dxfId="723" priority="13"/>
  </conditionalFormatting>
  <conditionalFormatting sqref="L4">
    <cfRule type="cellIs" dxfId="722" priority="5" operator="between">
      <formula>"UNIX"</formula>
      <formula>"UNIXz"</formula>
    </cfRule>
    <cfRule type="cellIs" dxfId="721" priority="6" operator="between">
      <formula>"AIX"</formula>
      <formula>"AIXz"</formula>
    </cfRule>
    <cfRule type="cellIs" dxfId="720" priority="7" operator="between">
      <formula>"RHEL"</formula>
      <formula>"RHELz"</formula>
    </cfRule>
    <cfRule type="cellIs" dxfId="719" priority="8" operator="between">
      <formula>"MS Win"</formula>
      <formula>"MS Winz"</formula>
    </cfRule>
  </conditionalFormatting>
  <conditionalFormatting sqref="W2:W4">
    <cfRule type="expression" dxfId="718" priority="14495">
      <formula>AND($Q2&lt;&gt;"Yes",$K2&lt;&gt;"")</formula>
    </cfRule>
  </conditionalFormatting>
  <conditionalFormatting sqref="I16">
    <cfRule type="cellIs" dxfId="717" priority="2" operator="notEqual">
      <formula>$F$7</formula>
    </cfRule>
  </conditionalFormatting>
  <conditionalFormatting sqref="F7">
    <cfRule type="cellIs" dxfId="716" priority="1" operator="notEqual">
      <formula>$I$16</formula>
    </cfRule>
  </conditionalFormatting>
  <conditionalFormatting sqref="AA3">
    <cfRule type="colorScale" priority="133133">
      <colorScale>
        <cfvo type="min"/>
        <cfvo type="max"/>
        <color theme="0" tint="-4.9989318521683403E-2"/>
        <color theme="0" tint="-0.34998626667073579"/>
      </colorScale>
    </cfRule>
  </conditionalFormatting>
  <conditionalFormatting sqref="N3">
    <cfRule type="colorScale" priority="133134">
      <colorScale>
        <cfvo type="min"/>
        <cfvo type="max"/>
        <color theme="0" tint="-4.9989318521683403E-2"/>
        <color theme="0" tint="-0.34998626667073579"/>
      </colorScale>
    </cfRule>
  </conditionalFormatting>
  <conditionalFormatting sqref="Z2:Z3">
    <cfRule type="duplicateValues" dxfId="715" priority="133135"/>
  </conditionalFormatting>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B475E-245C-2442-BE45-FE1214098897}">
  <sheetPr codeName="Sheet1">
    <tabColor theme="8" tint="0.39997558519241921"/>
  </sheetPr>
  <dimension ref="A1:AE2"/>
  <sheetViews>
    <sheetView zoomScaleNormal="100" workbookViewId="0">
      <selection activeCell="A2" sqref="A2"/>
    </sheetView>
  </sheetViews>
  <sheetFormatPr defaultColWidth="11" defaultRowHeight="15.6" x14ac:dyDescent="0.3"/>
  <cols>
    <col min="1" max="1" width="43.19921875" bestFit="1" customWidth="1"/>
    <col min="2" max="2" width="18.5" customWidth="1"/>
    <col min="3" max="3" width="7.5" customWidth="1"/>
    <col min="4" max="5" width="8.5" customWidth="1"/>
    <col min="6" max="6" width="5.59765625" customWidth="1"/>
    <col min="7" max="7" width="8.5" customWidth="1"/>
    <col min="8" max="9" width="16.5" style="7" customWidth="1"/>
    <col min="10" max="10" width="6.5" customWidth="1"/>
    <col min="11" max="11" width="29.5" customWidth="1"/>
    <col min="12" max="13" width="20.5" customWidth="1"/>
    <col min="14" max="18" width="6.5" style="69" customWidth="1"/>
    <col min="19" max="19" width="40.19921875" customWidth="1"/>
    <col min="20" max="20" width="19.5" customWidth="1"/>
    <col min="21" max="21" width="11.69921875" customWidth="1"/>
    <col min="22" max="23" width="6.5" customWidth="1"/>
    <col min="24" max="24" width="9.69921875" customWidth="1"/>
    <col min="25" max="25" width="35" customWidth="1"/>
    <col min="26" max="26" width="40.19921875" customWidth="1"/>
    <col min="30" max="30" width="14.8984375" bestFit="1" customWidth="1"/>
    <col min="31" max="31" width="25.59765625" customWidth="1"/>
  </cols>
  <sheetData>
    <row r="1" spans="1:31" ht="18" customHeight="1" x14ac:dyDescent="0.3">
      <c r="A1" t="s">
        <v>15</v>
      </c>
      <c r="B1" s="6" t="s">
        <v>64</v>
      </c>
      <c r="C1" s="6" t="s">
        <v>65</v>
      </c>
      <c r="D1" s="6" t="s">
        <v>66</v>
      </c>
      <c r="E1" t="s">
        <v>67</v>
      </c>
      <c r="F1" t="s">
        <v>68</v>
      </c>
      <c r="G1" t="s">
        <v>69</v>
      </c>
      <c r="H1" s="7" t="s">
        <v>70</v>
      </c>
      <c r="I1" s="7" t="s">
        <v>71</v>
      </c>
      <c r="J1" t="s">
        <v>72</v>
      </c>
      <c r="K1" t="s">
        <v>73</v>
      </c>
      <c r="L1" t="s">
        <v>74</v>
      </c>
      <c r="M1" t="s">
        <v>75</v>
      </c>
      <c r="N1" s="226" t="s">
        <v>76</v>
      </c>
      <c r="O1" s="224" t="s">
        <v>77</v>
      </c>
      <c r="P1" s="227" t="s">
        <v>38</v>
      </c>
      <c r="Q1" s="225" t="s">
        <v>39</v>
      </c>
      <c r="R1" s="70" t="s">
        <v>78</v>
      </c>
      <c r="S1" t="s">
        <v>79</v>
      </c>
      <c r="T1" s="6" t="s">
        <v>80</v>
      </c>
      <c r="U1" t="s">
        <v>81</v>
      </c>
      <c r="V1" t="s">
        <v>82</v>
      </c>
      <c r="W1" t="s">
        <v>83</v>
      </c>
      <c r="X1" t="s">
        <v>84</v>
      </c>
      <c r="Y1" t="s">
        <v>85</v>
      </c>
      <c r="Z1" t="s">
        <v>86</v>
      </c>
      <c r="AA1" t="s">
        <v>87</v>
      </c>
      <c r="AB1" t="s">
        <v>88</v>
      </c>
      <c r="AC1" s="148" t="s">
        <v>89</v>
      </c>
      <c r="AD1" t="s">
        <v>45</v>
      </c>
      <c r="AE1" s="257" t="s">
        <v>90</v>
      </c>
    </row>
    <row r="2" spans="1:31" x14ac:dyDescent="0.3">
      <c r="A2" s="41" t="str">
        <f>TEXT(_xlfn.XLOOKUP(tblAppServers[[#This Row],[Server Name]],tblDependencies[DependentName],tblDependencies[AssetName],"",0,1),"")</f>
        <v/>
      </c>
      <c r="B2" s="41"/>
      <c r="C2" s="41"/>
      <c r="D2" s="41" t="str">
        <f>IF(COUNTIF(tblNASLookUP[NFS Shares],tblAppServers[[#This Row],[Server Name]])&gt;0,"NAS","")</f>
        <v/>
      </c>
      <c r="E2" s="41" t="str">
        <f>TEXT(_xlfn.XLOOKUP(tblAppServers[[#This Row],[Server Name]],tblTM[common_assetName],tblTM[device_assetType],"-",0),"")</f>
        <v/>
      </c>
      <c r="F2" s="41" t="str">
        <f>TEXT(_xlfn.XLOOKUP(tblAppServers[[#This Row],[Server Name]],tblTM[common_assetName],tblTM[common_environment],"-",0),"")</f>
        <v/>
      </c>
      <c r="G2" s="41" t="str">
        <f>_xlfn.LET(_xlpm.OS,LOWER(_xlfn.XLOOKUP(tblAppServers[[#This Row],[Server Name]],tblTM[common_assetName],tblTM[device_os],"",0)),_xlfn.LET(_xlpm.Ver,LOWER(_xlfn.XLOOKUP(tblAppServers[[#This Row],[Server Name]],tblTM[common_assetName],tblTM[device_custom31],"",0)),
IF(OR(ISNUMBER(SEARCH("aix",_xlpm.OS)),ISNUMBER(SEARCH("aix",_xlpm.Ver))
      ),
    "AIX",
    IF(OR(ISNUMBER(SEARCH("red",_xlpm.OS)),ISNUMBER(SEARCH("red",_xlpm.Ver))
         ),
       "RHEL",
       IF(OR(ISNUMBER(SEARCH("windows",_xlpm.OS)),ISNUMBER(SEARCH("windows",_xlpm.Ver))
             ),
         "MS Win",
         IF(ISNUMBER(SEARCH("power linux",_xlpm.OS)),
            "PwrLnx",
            IF(AND(ISNUMBER(SEARCH("linux",_xlpm.OS)),ISNUMBER(SEARCH("openshift",_xlpm.Ver))
                  ),
               "OSCP",
               IF(OR(ISNUMBER(SEARCH("linux",_xlpm.OS)),ISNUMBER(SEARCH("linux",_xlpm.Ver))
                    ),
                  "Linux",
                  ""
                 )
              )
           )
         )
      )
   )
))</f>
        <v/>
      </c>
      <c r="H2" s="43" t="str">
        <f>TEXT(_xlfn.XLOOKUP(tblAppServers[[#This Row],[Server Name]],tblTM[common_assetName],tblTM[device_ipAddress],"",0,1),"")</f>
        <v/>
      </c>
      <c r="I2" s="43" t="str">
        <f>TEXT(IF(COUNTIF(tblIPAssigner[Hostname],tblAppServers[[#This Row],[Server Name]])=1,_xlfn.XLOOKUP(tblAppServers[[#This Row],[Server Name]],tblIPAssigner[Hostname],tblIPAssigner[Target IP],"-",0),"Multiple"),"")</f>
        <v>Multiple</v>
      </c>
      <c r="J2" s="41" t="str">
        <f>LEFT(_xlfn.XLOOKUP(tblAppServers[[#This Row],[Server Name]],tblServer2App[Name],tblServer2App[Decoded Location],"-",0,1),4)</f>
        <v/>
      </c>
      <c r="K2" s="41" t="str">
        <f>TEXT(_xlfn.XLOOKUP(tblAppServers[[#This Row],[Server Name]],tblTM[common_assetName],tblTM[device_shortName],"-",0),"")</f>
        <v/>
      </c>
      <c r="L2" s="41" t="str">
        <f>_xlfn.XLOOKUP(MID(tblAppServers[[#This Row],[Server Name]],8,3),tblApplicationCodes[Internal App Code],tblApplicationCodes[Application Name],_xlfn.XLOOKUP(MID(tblAppServers[[#This Row],[Server Name]],8,3),tblApplicationCodes[DMZ App Code],tblApplicationCodes[Application Name],"",0),0)</f>
        <v/>
      </c>
      <c r="M2" s="41" t="str">
        <f>TEXT(_xlfn.XLOOKUP(tblAppServers[[#This Row],[Server Name]],tblTM[common_assetName],tblTM[device_custom35],"-",0),"")</f>
        <v/>
      </c>
      <c r="N2" s="383" t="str">
        <f>TEXT(LEFT(_xlfn.XLOOKUP(tblAppServers[[#This Row],[Server Name]],tblTM[common_assetName],tblTM[device_custom20],"-",0),3),"")</f>
        <v/>
      </c>
      <c r="O2" s="41" t="str">
        <f>_xlfn.LET(_xlpm.CSInfo,_xlfn.XLOOKUP(tblAppServers[[#This Row],[Server Name]],tblTM[common_assetName],tblTM[device_custom33],"-",0),IF(_xlpm.CSInfo="Discovered","Yes","No"))</f>
        <v>No</v>
      </c>
      <c r="P2" s="41" t="str">
        <f>TEXT(_xlfn.XLOOKUP(tblAppServers[[#This Row],[Server Name]],tblTM[common_assetName],tblTM[device_custom26],"-",0),"")</f>
        <v/>
      </c>
      <c r="Q2" s="384" t="str">
        <f>TEXT(_xlfn.XLOOKUP(tblAppServers[[#This Row],[Server Name]],tblTM[common_assetName],tblTM[device_custom45],"-",0),"")</f>
        <v/>
      </c>
      <c r="R2" s="41" t="str" cm="1">
        <f t="array" ref="R2">_xlfn.SWITCH(LEFT(tblAppServers[[#This Row],[OS]],3),"Pwr","P","AIX","P","X")</f>
        <v>X</v>
      </c>
      <c r="S2" s="41" t="str">
        <f>_xlfn.XLOOKUP(tblAppServers[[#This Row],[Server Name]],tblIPAssigner[Hostname],tblIPAssigner[Segmentation Zone],"",0,1)</f>
        <v>FrontEnd / Internal / Legacy / NonLoadBalancer</v>
      </c>
      <c r="T2" s="397"/>
      <c r="U2" s="385" t="str">
        <f>TEXT(_xlfn.XLOOKUP(tblAppServers[[#This Row],[Server Name]],tblTM[common_assetName],tblTM[device_custom60],"",0,1),"")</f>
        <v/>
      </c>
      <c r="V2" s="386">
        <f>_xlfn.XLOOKUP(tblAppServers[[#This Row],[Server Name]],tblTM[common_assetName],tblTM[device_custom2],"",0,1)</f>
        <v>0</v>
      </c>
      <c r="W2" s="386">
        <f>_xlfn.XLOOKUP(tblAppServers[[#This Row],[Server Name]],tblTM[common_assetName],tblTM[device_custom3],"",0,1)</f>
        <v>0</v>
      </c>
      <c r="X2" s="386">
        <f>_xlfn.XLOOKUP(tblAppServers[[#This Row],[Server Name]],tblTM[common_assetName],tblTM[device_custom64],"",0,1)+_xlfn.XLOOKUP(tblAppServers[[#This Row],[Server Name]],tblTM[common_assetName],tblTM[device_size],"",0,1)</f>
        <v>0</v>
      </c>
      <c r="Y2" s="387" t="str">
        <f>TEXT(_xlfn.XLOOKUP(tblAppServers[[#This Row],[Server Name]],tblTM[common_assetName],tblTM[device_custom55],"",0,1),"")</f>
        <v/>
      </c>
      <c r="Z2" s="387"/>
      <c r="AA2" s="388">
        <f>_xlfn.XLOOKUP(tblAppServers[[#This Row],[Server Name]],tblTM[common_assetName],tblTM[device_size],"",0,1)</f>
        <v>0</v>
      </c>
      <c r="AB2" s="388">
        <f>_xlfn.XLOOKUP(tblAppServers[[#This Row],[Server Name]],tblTM[common_assetName],tblTM[device_custom57],"",0,1)</f>
        <v>0</v>
      </c>
      <c r="AC2" s="41" t="str">
        <f>TEXT(_xlfn.XLOOKUP(tblAppServers[[#This Row],[Server Name]],tblTM[common_assetName],tblTM[device_custom29],"",0,1),"")</f>
        <v/>
      </c>
      <c r="AD2" s="41">
        <f>_xlfn.XLOOKUP(tblAppServers[[#This Row],[Server Name]],tblTM[common_assetName],tblTM[device_custom33],"",0,1)</f>
        <v>0</v>
      </c>
      <c r="AE2" s="41" t="str">
        <f>TEXT(_xlfn.XLOOKUP(tblAppServers[[#This Row],[Server Name]],tblTM[common_assetName],tblTM[device_custom41],"",0,1),"")</f>
        <v/>
      </c>
    </row>
  </sheetData>
  <sortState xmlns:xlrd2="http://schemas.microsoft.com/office/spreadsheetml/2017/richdata2" ref="B5:B265">
    <sortCondition sortBy="cellColor" ref="B5:B265" dxfId="647"/>
    <sortCondition ref="B5:B265"/>
  </sortState>
  <dataConsolidate/>
  <phoneticPr fontId="20" type="noConversion"/>
  <conditionalFormatting sqref="B2:C2">
    <cfRule type="expression" dxfId="646" priority="69">
      <formula>INDIRECT("tblAppServers[@Scope]")="OOS"</formula>
    </cfRule>
  </conditionalFormatting>
  <conditionalFormatting sqref="Q2">
    <cfRule type="cellIs" dxfId="645" priority="63" operator="equal">
      <formula>"Yes"</formula>
    </cfRule>
  </conditionalFormatting>
  <conditionalFormatting sqref="S2">
    <cfRule type="expression" dxfId="644" priority="62">
      <formula>RIGHT(INDIRECT("tblAppServers[@Seg Zone]"),13)=" LoadBalancer"</formula>
    </cfRule>
    <cfRule type="expression" dxfId="643" priority="65">
      <formula>ISNUMBER(SEARCH(LOWER("database"),LOWER(INDIRECT("tblAppServers[@Seg Zone]"))))</formula>
    </cfRule>
  </conditionalFormatting>
  <conditionalFormatting sqref="B2 O2">
    <cfRule type="expression" dxfId="642" priority="58">
      <formula>INDIRECT("tblAppServers[@CS]")&lt;&gt;"Yes"</formula>
    </cfRule>
  </conditionalFormatting>
  <conditionalFormatting sqref="E2">
    <cfRule type="expression" dxfId="641" priority="51">
      <formula>INDIRECT("tblAppServers[@Dev]")="Server"</formula>
    </cfRule>
    <cfRule type="expression" dxfId="640" priority="56">
      <formula>LEFT(INDIRECT("tblAppServers[@Dev]"),8)="Linux-VM"</formula>
    </cfRule>
    <cfRule type="expression" dxfId="639" priority="57">
      <formula>LEFT(INDIRECT("tblAppServers[@Dev]"),3)="AIX"</formula>
    </cfRule>
  </conditionalFormatting>
  <conditionalFormatting sqref="F2">
    <cfRule type="expression" dxfId="638" priority="48">
      <formula>LEFT(INDIRECT("tblAppServers[@Env]"),4)="Deve"</formula>
    </cfRule>
    <cfRule type="expression" dxfId="637" priority="49">
      <formula>LEFT(INDIRECT("tblAppServers[@Env]"),4)="Test"</formula>
    </cfRule>
    <cfRule type="expression" dxfId="636" priority="50">
      <formula>LEFT(INDIRECT("tblAppServers[@Env]"),4)="Prod"</formula>
    </cfRule>
  </conditionalFormatting>
  <conditionalFormatting sqref="G2">
    <cfRule type="expression" dxfId="635" priority="43">
      <formula>LEFT(INDIRECT("tblAppServers[@OS]"),6)="MS Win"</formula>
    </cfRule>
    <cfRule type="expression" dxfId="634" priority="44">
      <formula>LEFT(INDIRECT("tblAppServers[@OS]"),4)="RHEL"</formula>
    </cfRule>
    <cfRule type="expression" dxfId="633" priority="45">
      <formula>LEFT(INDIRECT("tblAppServers[@OS]"),4)="UNIX"</formula>
    </cfRule>
    <cfRule type="expression" dxfId="632" priority="47">
      <formula>LEFT(INDIRECT("tblAppServers[@OS]"),4)="OSCP"</formula>
    </cfRule>
    <cfRule type="expression" dxfId="631" priority="52">
      <formula>LEFT(INDIRECT("tblAppServers[@OS]"),6)="PwrLnx"</formula>
    </cfRule>
    <cfRule type="expression" dxfId="630" priority="55">
      <formula>LEFT(INDIRECT("tblAppServers[@OS]"),3)="AIX"</formula>
    </cfRule>
  </conditionalFormatting>
  <conditionalFormatting sqref="J2">
    <cfRule type="expression" dxfId="629" priority="35">
      <formula>LEFT(INDIRECT("tblAppServers[@Loc]"),4)="Virg"</formula>
    </cfRule>
    <cfRule type="expression" dxfId="628" priority="36">
      <formula>LEFT(INDIRECT("tblAppServers[@Loc]"),4)="Rich"</formula>
    </cfRule>
    <cfRule type="expression" dxfId="627" priority="38">
      <formula>LEFT(INDIRECT("tblAppServers[@Loc]"),4)="Harr"</formula>
    </cfRule>
    <cfRule type="expression" dxfId="626" priority="42">
      <formula>LEFT(INDIRECT("tblAppServers[@Loc]"),4)="StLo"</formula>
    </cfRule>
  </conditionalFormatting>
  <conditionalFormatting sqref="S2 I2">
    <cfRule type="expression" dxfId="625" priority="60">
      <formula>ISNUMBER(SEARCH("dmz", LOWER(INDIRECT("tblAppServers[@Seg Zone]"))))</formula>
    </cfRule>
  </conditionalFormatting>
  <conditionalFormatting sqref="R2">
    <cfRule type="expression" dxfId="624" priority="53">
      <formula>INDIRECT("tblAppServers[@Plat]")="P"</formula>
    </cfRule>
  </conditionalFormatting>
  <conditionalFormatting sqref="P2 H2">
    <cfRule type="expression" dxfId="623" priority="59">
      <formula>INDIRECT("tblAppServers[@DMZ]")="Yes"</formula>
    </cfRule>
  </conditionalFormatting>
  <conditionalFormatting sqref="K1:K1048576">
    <cfRule type="duplicateValues" dxfId="622" priority="30"/>
  </conditionalFormatting>
  <conditionalFormatting sqref="H1:H1048576">
    <cfRule type="duplicateValues" dxfId="621" priority="19"/>
  </conditionalFormatting>
  <conditionalFormatting sqref="B1:B1048576">
    <cfRule type="duplicateValues" dxfId="620" priority="14"/>
  </conditionalFormatting>
  <conditionalFormatting sqref="AD2:AE2">
    <cfRule type="expression" dxfId="619" priority="13">
      <formula>INDIRECT("tblDR[@DR-Rec-Method]")="Zerto"</formula>
    </cfRule>
  </conditionalFormatting>
  <conditionalFormatting sqref="V2 B2">
    <cfRule type="expression" dxfId="618" priority="12">
      <formula>AND(INDIRECT("tblAppServers[@[Dev]]")="VM",INDIRECT("tblAppServers[@[Mem GB]]")&gt;128)</formula>
    </cfRule>
  </conditionalFormatting>
  <conditionalFormatting sqref="W2 B2">
    <cfRule type="expression" dxfId="617" priority="11">
      <formula>AND(INDIRECT("tblAppServers[@[Dev]]")="VM",INDIRECT("tblAppServers[@[Proc]]")&gt;28)</formula>
    </cfRule>
  </conditionalFormatting>
  <conditionalFormatting sqref="X2 B2">
    <cfRule type="expression" dxfId="616" priority="6">
      <formula>AND(INDIRECT("tblAppServers[@[Dev]]")="Server",INDIRECT("tblAppServers[@[Storage GB]]")&gt;20480)</formula>
    </cfRule>
    <cfRule type="expression" dxfId="615" priority="10">
      <formula>AND(INDIRECT("tblAppServers[@[Dev]]")="VM",INDIRECT("tblAppServers[@[Storage GB]]")&gt;12288)</formula>
    </cfRule>
  </conditionalFormatting>
  <conditionalFormatting sqref="U2">
    <cfRule type="expression" dxfId="614" priority="7">
      <formula>LEFT(INDIRECT("tblAppServers[@SvrAssess]"),3)="P2P"</formula>
    </cfRule>
    <cfRule type="expression" dxfId="613" priority="8">
      <formula>LEFT(INDIRECT("tblAppServers[@SvrAssess]"),3)="V2P"</formula>
    </cfRule>
  </conditionalFormatting>
  <conditionalFormatting sqref="B2 AD2:AE2">
    <cfRule type="expression" dxfId="612" priority="70">
      <formula>INDIRECT("tblAppServers[@CS Status]")="Decommissioned"</formula>
    </cfRule>
  </conditionalFormatting>
  <conditionalFormatting sqref="E2:G2 AC2:AE2">
    <cfRule type="expression" dxfId="611" priority="121035">
      <formula>INDIRECT("tblAppServers[@[DR Server]]")&lt;&gt;""</formula>
    </cfRule>
  </conditionalFormatting>
  <conditionalFormatting sqref="E2 U2 Z2">
    <cfRule type="expression" dxfId="610" priority="5">
      <formula>AND(INDIRECT("tblAppServers[@[Dev]]")="Server",INDIRECT("tblAppServers[@[LB]]")&lt;&gt;"",INDIRECT("tblAppServers[@[SvrAssess]]")="P2P")</formula>
    </cfRule>
  </conditionalFormatting>
  <conditionalFormatting sqref="AC2">
    <cfRule type="expression" dxfId="609" priority="3">
      <formula>INDIRECT("tblAppServers[@[DR-Rec-Method]]")="Cristie HS"</formula>
    </cfRule>
    <cfRule type="expression" dxfId="608" priority="4">
      <formula>INDIRECT("tblAppServers[@[DR-Rec-Method]]")="Zerto"</formula>
    </cfRule>
  </conditionalFormatting>
  <conditionalFormatting sqref="H2">
    <cfRule type="expression" dxfId="607" priority="133145">
      <formula>LEN(INDIRECT("tblAppServers[@Src IP]"))&gt;15</formula>
    </cfRule>
    <cfRule type="expression" dxfId="606" priority="133146">
      <formula>LEFT(INDIRECT("tblAppServers[@Src IP]"),3)="22."</formula>
    </cfRule>
    <cfRule type="duplicateValues" dxfId="605" priority="133147"/>
  </conditionalFormatting>
  <conditionalFormatting sqref="Y2:Z2">
    <cfRule type="colorScale" priority="133148">
      <colorScale>
        <cfvo type="min"/>
        <cfvo type="max"/>
        <color theme="5" tint="0.79998168889431442"/>
        <color theme="5" tint="-0.249977111117893"/>
      </colorScale>
    </cfRule>
  </conditionalFormatting>
  <conditionalFormatting sqref="X2">
    <cfRule type="colorScale" priority="133149">
      <colorScale>
        <cfvo type="min"/>
        <cfvo type="max"/>
        <color theme="0" tint="-4.9989318521683403E-2"/>
        <color theme="0" tint="-0.34998626667073579"/>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327" r:id="rId4" name="Button 55">
              <controlPr defaultSize="0" print="0" autoFill="0" autoPict="0" macro="[0]!MEInitDR">
                <anchor moveWithCells="1" sizeWithCells="1">
                  <from>
                    <xdr:col>25</xdr:col>
                    <xdr:colOff>1211580</xdr:colOff>
                    <xdr:row>0</xdr:row>
                    <xdr:rowOff>38100</xdr:rowOff>
                  </from>
                  <to>
                    <xdr:col>25</xdr:col>
                    <xdr:colOff>2301240</xdr:colOff>
                    <xdr:row>0</xdr:row>
                    <xdr:rowOff>205740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8DDE5-B9F0-40A1-9FB0-FBD30ECD0D35}">
  <sheetPr codeName="Sheet4">
    <tabColor theme="5" tint="0.39997558519241921"/>
  </sheetPr>
  <dimension ref="A1:BO2"/>
  <sheetViews>
    <sheetView zoomScale="84" zoomScaleNormal="84" workbookViewId="0">
      <pane ySplit="1" topLeftCell="A2" activePane="bottomLeft" state="frozen"/>
      <selection activeCell="Y1" sqref="Y1"/>
      <selection pane="bottomLeft" activeCell="D2" sqref="D2"/>
    </sheetView>
  </sheetViews>
  <sheetFormatPr defaultColWidth="11" defaultRowHeight="15.6" x14ac:dyDescent="0.3"/>
  <cols>
    <col min="1" max="1" width="32.19921875" style="41" bestFit="1" customWidth="1"/>
    <col min="2" max="2" width="21.19921875" style="41" customWidth="1"/>
    <col min="3" max="3" width="21.69921875" style="41" customWidth="1"/>
    <col min="4" max="4" width="38.5" style="41" customWidth="1"/>
    <col min="5" max="5" width="31.69921875" style="41" customWidth="1"/>
    <col min="6" max="6" width="18.69921875" style="41" customWidth="1"/>
    <col min="7" max="7" width="8.5" style="41" customWidth="1"/>
    <col min="8" max="9" width="40.19921875" style="43" customWidth="1"/>
    <col min="10" max="10" width="14.59765625" style="43" customWidth="1"/>
    <col min="11" max="18" width="14.59765625" style="42" customWidth="1"/>
    <col min="19" max="19" width="14.59765625" customWidth="1"/>
    <col min="20" max="20" width="14.59765625" style="41" customWidth="1"/>
    <col min="21" max="27" width="14.59765625" style="42" customWidth="1"/>
    <col min="28" max="36" width="6.5" style="42" hidden="1" customWidth="1"/>
    <col min="37" max="37" width="42.19921875" style="42" bestFit="1" customWidth="1"/>
    <col min="38" max="49" width="14.59765625" style="42" customWidth="1"/>
    <col min="50" max="58" width="5.59765625" style="42" customWidth="1"/>
    <col min="59" max="59" width="14.59765625" style="42" customWidth="1"/>
    <col min="60" max="64" width="16.59765625" style="42" customWidth="1"/>
    <col min="65" max="65" width="10.5" style="42" customWidth="1"/>
    <col min="66" max="66" width="11" style="42"/>
    <col min="67" max="67" width="16.8984375" style="42" customWidth="1"/>
  </cols>
  <sheetData>
    <row r="1" spans="1:67" s="40" customFormat="1" ht="18" customHeight="1" x14ac:dyDescent="0.3">
      <c r="A1" s="34" t="s">
        <v>91</v>
      </c>
      <c r="B1" s="34" t="s">
        <v>92</v>
      </c>
      <c r="C1" s="247" t="s">
        <v>93</v>
      </c>
      <c r="D1" s="34" t="s">
        <v>94</v>
      </c>
      <c r="E1" s="34" t="s">
        <v>95</v>
      </c>
      <c r="F1" s="248" t="s">
        <v>96</v>
      </c>
      <c r="G1" s="35" t="s">
        <v>97</v>
      </c>
      <c r="H1" s="35" t="s">
        <v>98</v>
      </c>
      <c r="I1" s="249" t="s">
        <v>99</v>
      </c>
      <c r="J1" s="36" t="s">
        <v>100</v>
      </c>
      <c r="K1" s="36" t="s">
        <v>101</v>
      </c>
      <c r="L1" s="36" t="s">
        <v>102</v>
      </c>
      <c r="M1" s="36" t="s">
        <v>103</v>
      </c>
      <c r="N1" s="36" t="s">
        <v>104</v>
      </c>
      <c r="O1" s="36" t="s">
        <v>105</v>
      </c>
      <c r="P1" s="36" t="s">
        <v>106</v>
      </c>
      <c r="Q1" s="36" t="s">
        <v>107</v>
      </c>
      <c r="R1" s="36" t="s">
        <v>108</v>
      </c>
      <c r="S1" s="249" t="s">
        <v>109</v>
      </c>
      <c r="T1" s="249" t="s">
        <v>110</v>
      </c>
      <c r="U1" s="249" t="s">
        <v>111</v>
      </c>
      <c r="V1" s="249" t="s">
        <v>112</v>
      </c>
      <c r="W1" s="249" t="s">
        <v>113</v>
      </c>
      <c r="X1" s="249" t="s">
        <v>114</v>
      </c>
      <c r="Y1" s="249" t="s">
        <v>115</v>
      </c>
      <c r="Z1" s="249" t="s">
        <v>116</v>
      </c>
      <c r="AA1" s="249" t="s">
        <v>117</v>
      </c>
      <c r="AB1" s="37" t="s">
        <v>118</v>
      </c>
      <c r="AC1" s="37" t="s">
        <v>119</v>
      </c>
      <c r="AD1" s="37" t="s">
        <v>120</v>
      </c>
      <c r="AE1" s="37" t="s">
        <v>121</v>
      </c>
      <c r="AF1" s="37" t="s">
        <v>122</v>
      </c>
      <c r="AG1" s="37" t="s">
        <v>123</v>
      </c>
      <c r="AH1" s="37" t="s">
        <v>124</v>
      </c>
      <c r="AI1" s="37" t="s">
        <v>125</v>
      </c>
      <c r="AJ1" s="37" t="s">
        <v>126</v>
      </c>
      <c r="AK1" s="187" t="s">
        <v>127</v>
      </c>
      <c r="AL1" s="36" t="s">
        <v>128</v>
      </c>
      <c r="AM1" s="36" t="s">
        <v>129</v>
      </c>
      <c r="AN1" s="36" t="s">
        <v>130</v>
      </c>
      <c r="AO1" s="36" t="s">
        <v>131</v>
      </c>
      <c r="AP1" s="36" t="s">
        <v>132</v>
      </c>
      <c r="AQ1" s="36" t="s">
        <v>133</v>
      </c>
      <c r="AR1" s="36" t="s">
        <v>134</v>
      </c>
      <c r="AS1" s="36" t="s">
        <v>135</v>
      </c>
      <c r="AT1" s="36" t="s">
        <v>136</v>
      </c>
      <c r="AU1" s="36" t="s">
        <v>16005</v>
      </c>
      <c r="AV1" s="36" t="s">
        <v>138</v>
      </c>
      <c r="AW1" s="36" t="s">
        <v>15</v>
      </c>
      <c r="AX1" s="38" t="s">
        <v>139</v>
      </c>
      <c r="AY1" s="38" t="s">
        <v>140</v>
      </c>
      <c r="AZ1" s="38" t="s">
        <v>141</v>
      </c>
      <c r="BA1" s="38" t="s">
        <v>142</v>
      </c>
      <c r="BB1" s="38" t="s">
        <v>143</v>
      </c>
      <c r="BC1" s="38" t="s">
        <v>144</v>
      </c>
      <c r="BD1" s="38" t="s">
        <v>145</v>
      </c>
      <c r="BE1" s="38" t="s">
        <v>146</v>
      </c>
      <c r="BF1" s="38" t="s">
        <v>147</v>
      </c>
      <c r="BG1" s="38" t="s">
        <v>148</v>
      </c>
      <c r="BH1" s="245" t="s">
        <v>149</v>
      </c>
      <c r="BI1" s="245" t="s">
        <v>150</v>
      </c>
      <c r="BJ1" s="246" t="s">
        <v>151</v>
      </c>
      <c r="BK1" s="246" t="s">
        <v>152</v>
      </c>
      <c r="BL1" s="199" t="s">
        <v>153</v>
      </c>
      <c r="BM1" s="39" t="s">
        <v>50</v>
      </c>
      <c r="BN1" s="67" t="s">
        <v>154</v>
      </c>
      <c r="BO1" s="67" t="s">
        <v>155</v>
      </c>
    </row>
    <row r="2" spans="1:67" x14ac:dyDescent="0.3">
      <c r="A2" s="414" t="e">
        <f>LOWER(CONCATENATE(IF(tblLBSum[[#This Row],[ME]]="",'Arch Chklst'!$C$3,tblLBSum[[#This Row],[ME]]),"-",tblLBSum[[#This Row],[VIP]]))</f>
        <v>#REF!</v>
      </c>
      <c r="B2" s="414"/>
      <c r="C2" s="414" t="str" cm="1">
        <f t="array" aca="1" ref="C2" ca="1">IFERROR(_xlfn.LET(_xlpm.indx,SUMPRODUCT((INET_ATON(tblLBSum[[#This Row],[VIP_DstIP]]) &gt; TargetF5Devices[FirstIP]) * (INET_ATON(tblLBSum[[#This Row],[VIP_DstIP]]) &lt; TargetF5Devices[LastIP]) * ROW(TargetF5Devices[F5 Device]))-5,INDIRECT("'Target F5 Devices'!" &amp; ADDRESS(5 + _xlpm.indx,5))),"")</f>
        <v/>
      </c>
      <c r="D2" s="414" t="e">
        <f>_xlfn.XLOOKUP(tblLBSum[[#This Row],[VIP-ID]],[3]!tblF5LookUp3[Config],[3]!tblF5LookUp3[Device FQDN / IP address],"",0,1)</f>
        <v>#REF!</v>
      </c>
      <c r="E2" s="142"/>
      <c r="F2" s="115"/>
      <c r="G2" s="415"/>
      <c r="H2" s="415"/>
      <c r="I2" s="416" t="str">
        <f>SUBSTITUTE(CONCATENATE(tblLBSum[[#This Row],[DstIP1]],":",tblLBSum[[#This Row],[Pt1]],",",tblLBSum[[#This Row],[DstIP2]],":",tblLBSum[[#This Row],[Pt2]],",",tblLBSum[[#This Row],[DstIP3]],":",tblLBSum[[#This Row],[Pt3]],",",tblLBSum[[#This Row],[DstIP4]],":",tblLBSum[[#This Row],[Pt4]],",",tblLBSum[[#This Row],[DstIP5]],":",tblLBSum[[#This Row],[Pt5]],",",tblLBSum[[#This Row],[DstIP6]],":",tblLBSum[[#This Row],[Pt6]],",",tblLBSum[[#This Row],[DstIP7]],":",tblLBSum[[#This Row],[Pt7]],",",tblLBSum[[#This Row],[DstIP8]],":",tblLBSum[[#This Row],[Pt8]],",",tblLBSum[[#This Row],[DstIP9]],":",tblLBSum[[#This Row],[Pt9]],","),":,","")</f>
        <v/>
      </c>
      <c r="J2" s="417" t="str">
        <f>IFERROR(MID(tblLBSum[[#This Row],[MEMBERS]],1,FIND(":",tblLBSum[[#This Row],[MEMBERS]],1)-1),"")</f>
        <v/>
      </c>
      <c r="K2" s="417" t="str">
        <f>IFERROR(MID(tblLBSum[[#This Row],[MEMBERS]],tblLBSum[[#This Row],[:1]]+1,FIND(":",tblLBSum[[#This Row],[MEMBERS]],tblLBSum[[#This Row],[:1]]+1)-1-tblLBSum[[#This Row],[:1]]),"")</f>
        <v/>
      </c>
      <c r="L2" s="417" t="str">
        <f>IFERROR(MID(tblLBSum[[#This Row],[MEMBERS]],tblLBSum[[#This Row],[:2]]+1,FIND(":",tblLBSum[[#This Row],[MEMBERS]],tblLBSum[[#This Row],[:2]]+1)-1-tblLBSum[[#This Row],[:2]]),"")</f>
        <v/>
      </c>
      <c r="M2" s="417" t="str">
        <f>IFERROR(MID(tblLBSum[[#This Row],[MEMBERS]],tblLBSum[[#This Row],[:3]]+1,FIND(":",tblLBSum[[#This Row],[MEMBERS]],tblLBSum[[#This Row],[:3]]+1)-1-tblLBSum[[#This Row],[:3]]),"")</f>
        <v/>
      </c>
      <c r="N2" s="417" t="str">
        <f>IFERROR(MID(tblLBSum[[#This Row],[MEMBERS]],tblLBSum[[#This Row],[:4]]+1,FIND(":",tblLBSum[[#This Row],[MEMBERS]],tblLBSum[[#This Row],[:4]]+1)-1-tblLBSum[[#This Row],[:4]]),"")</f>
        <v/>
      </c>
      <c r="O2" s="417" t="str">
        <f>IFERROR(MID(tblLBSum[[#This Row],[MEMBERS]],tblLBSum[[#This Row],[:5]]+1,FIND(":",tblLBSum[[#This Row],[MEMBERS]],tblLBSum[[#This Row],[:5]]+1)-1-tblLBSum[[#This Row],[:5]]),"")</f>
        <v/>
      </c>
      <c r="P2" s="417" t="str">
        <f>IFERROR(MID(tblLBSum[[#This Row],[MEMBERS]],tblLBSum[[#This Row],[:6]]+1,FIND(":",tblLBSum[[#This Row],[MEMBERS]],tblLBSum[[#This Row],[:6]]+1)-1-tblLBSum[[#This Row],[:6]]),"")</f>
        <v/>
      </c>
      <c r="Q2" s="417" t="str">
        <f>IFERROR(MID(tblLBSum[[#This Row],[MEMBERS]],tblLBSum[[#This Row],[:7]]+1,FIND(":",tblLBSum[[#This Row],[MEMBERS]],tblLBSum[[#This Row],[:7]]+1)-1-tblLBSum[[#This Row],[:7]]),"")</f>
        <v/>
      </c>
      <c r="R2" s="417" t="str">
        <f>IFERROR(MID(tblLBSum[[#This Row],[MEMBERS]],tblLBSum[[#This Row],[:8]]+1,FIND(":",tblLBSum[[#This Row],[MEMBERS]],tblLBSum[[#This Row],[:8]]+1)-1-tblLBSum[[#This Row],[:8]]),"")</f>
        <v/>
      </c>
      <c r="S2" s="415" t="str">
        <f>TEXT(_xlfn.XLOOKUP(tblLBSum[[#This Row],[HN1]],tblIPAssigner[Hostname],tblIPAssigner[Target IP],"",0,1),"")</f>
        <v/>
      </c>
      <c r="T2" s="415" t="str">
        <f>TEXT(_xlfn.XLOOKUP(tblLBSum[[#This Row],[HN2]],tblIPAssigner[Hostname],tblIPAssigner[Target IP],"",0,1),"")</f>
        <v/>
      </c>
      <c r="U2" s="415" t="str">
        <f>TEXT(_xlfn.XLOOKUP(tblLBSum[[#This Row],[HN3]],tblIPAssigner[Hostname],tblIPAssigner[Target IP],"",0,1),"")</f>
        <v/>
      </c>
      <c r="V2" s="415" t="str">
        <f>TEXT(_xlfn.XLOOKUP(tblLBSum[[#This Row],[HN4]],tblIPAssigner[Hostname],tblIPAssigner[Target IP],"",0,1),"")</f>
        <v/>
      </c>
      <c r="W2" s="415" t="str">
        <f>TEXT(_xlfn.XLOOKUP(tblLBSum[[#This Row],[HN5]],tblIPAssigner[Hostname],tblIPAssigner[Target IP],"",0,1),"")</f>
        <v/>
      </c>
      <c r="X2" s="415" t="str">
        <f>TEXT(_xlfn.XLOOKUP(tblLBSum[[#This Row],[HN6]],tblIPAssigner[Hostname],tblIPAssigner[Target IP],"",0,1),"")</f>
        <v/>
      </c>
      <c r="Y2" s="415" t="str">
        <f>TEXT(_xlfn.XLOOKUP(tblLBSum[[#This Row],[HN7]],tblIPAssigner[Hostname],tblIPAssigner[Target IP],"",0,1),"")</f>
        <v/>
      </c>
      <c r="Z2" s="415" t="str">
        <f>TEXT(_xlfn.XLOOKUP(tblLBSum[[#This Row],[HN8]],tblIPAssigner[Hostname],tblIPAssigner[Target IP],"",0,1),"")</f>
        <v/>
      </c>
      <c r="AA2" s="415" t="str">
        <f>TEXT(_xlfn.XLOOKUP(tblLBSum[[#This Row],[HN9]],tblIPAssigner[Hostname],tblIPAssigner[Target IP],"",0,1),"")</f>
        <v/>
      </c>
      <c r="AB2" s="414" t="str">
        <f>IFERROR(MID(tblLBSum[[#This Row],[MEMBERS]],FIND(":",tblLBSum[[#This Row],[MEMBERS]],1)+1,tblLBSum[[#This Row],[:1]]-FIND(":",tblLBSum[[#This Row],[MEMBERS]],1)-1),"")</f>
        <v/>
      </c>
      <c r="AC2" s="414" t="str">
        <f>IFERROR(MID(tblLBSum[[#This Row],[MEMBERS]],FIND(":",tblLBSum[[#This Row],[MEMBERS]],tblLBSum[[#This Row],[:1]])+1,tblLBSum[[#This Row],[:2]]-FIND(":",tblLBSum[[#This Row],[MEMBERS]],tblLBSum[[#This Row],[:1]])-1),"")</f>
        <v/>
      </c>
      <c r="AD2" s="414" t="str">
        <f>IFERROR(MID(tblLBSum[[#This Row],[MEMBERS]],FIND(":",tblLBSum[[#This Row],[MEMBERS]],tblLBSum[[#This Row],[:2]])+1,tblLBSum[[#This Row],[:3]]-FIND(":",tblLBSum[[#This Row],[MEMBERS]],tblLBSum[[#This Row],[:2]])-1),"")</f>
        <v/>
      </c>
      <c r="AE2" s="414" t="str">
        <f>IFERROR(MID(tblLBSum[[#This Row],[MEMBERS]],FIND(":",tblLBSum[[#This Row],[MEMBERS]],tblLBSum[[#This Row],[:3]])+1,tblLBSum[[#This Row],[:4]]-FIND(":",tblLBSum[[#This Row],[MEMBERS]],tblLBSum[[#This Row],[:3]])-1),"")</f>
        <v/>
      </c>
      <c r="AF2" s="414" t="str">
        <f>IFERROR(MID(tblLBSum[[#This Row],[MEMBERS]],FIND(":",tblLBSum[[#This Row],[MEMBERS]],tblLBSum[[#This Row],[:4]])+1,tblLBSum[[#This Row],[:5]]-FIND(":",tblLBSum[[#This Row],[MEMBERS]],tblLBSum[[#This Row],[:4]])-1),"")</f>
        <v/>
      </c>
      <c r="AG2" s="414" t="str">
        <f>IFERROR(MID(tblLBSum[[#This Row],[MEMBERS]],FIND(":",tblLBSum[[#This Row],[MEMBERS]],tblLBSum[[#This Row],[:5]])+1,tblLBSum[[#This Row],[:6]]-FIND(":",tblLBSum[[#This Row],[MEMBERS]],tblLBSum[[#This Row],[:5]])-1),"")</f>
        <v/>
      </c>
      <c r="AH2" s="414" t="str">
        <f>IFERROR(MID(tblLBSum[[#This Row],[MEMBERS]],FIND(":",tblLBSum[[#This Row],[MEMBERS]],tblLBSum[[#This Row],[:6]])+1,tblLBSum[[#This Row],[:7]]-FIND(":",tblLBSum[[#This Row],[MEMBERS]],tblLBSum[[#This Row],[:6]])-1),"")</f>
        <v/>
      </c>
      <c r="AI2" s="414" t="str">
        <f>IFERROR(MID(tblLBSum[[#This Row],[MEMBERS]],FIND(":",tblLBSum[[#This Row],[MEMBERS]],tblLBSum[[#This Row],[:7]])+1,tblLBSum[[#This Row],[:8]]-FIND(":",tblLBSum[[#This Row],[MEMBERS]],tblLBSum[[#This Row],[:7]])-1),"")</f>
        <v/>
      </c>
      <c r="AJ2" s="414" t="str">
        <f>IFERROR(MID(tblLBSum[[#This Row],[MEMBERS]],FIND(":",tblLBSum[[#This Row],[MEMBERS]],tblLBSum[[#This Row],[:8]])+1,tblLBSum[[#This Row],[:9]]-FIND(":",tblLBSum[[#This Row],[MEMBERS]],tblLBSum[[#This Row],[:8]])-1),"")</f>
        <v/>
      </c>
      <c r="AK2" s="115"/>
      <c r="AL2" s="417" t="str">
        <f>IF(tblLBSum[[#This Row],[SrcIP1]]="","",_xlfn.XLOOKUP(tblLBSum[[#This Row],[SrcIP1]],tblIPAssigner[Current IP],tblIPAssigner[Hostname],"",0,1))</f>
        <v/>
      </c>
      <c r="AM2" s="417" t="str">
        <f>IF(tblLBSum[[#This Row],[SrcIP2]]="","",_xlfn.XLOOKUP(tblLBSum[[#This Row],[SrcIP2]],tblIPAssigner[Current IP],tblIPAssigner[Hostname],"",0,1))</f>
        <v/>
      </c>
      <c r="AN2" s="417" t="str">
        <f>IF(tblLBSum[[#This Row],[SrcIP3]]="","",_xlfn.XLOOKUP(tblLBSum[[#This Row],[SrcIP3]],tblIPAssigner[Current IP],tblIPAssigner[Hostname],"",0,1))</f>
        <v/>
      </c>
      <c r="AO2" s="417" t="str">
        <f>IF(tblLBSum[[#This Row],[SrcIP4]]="","",_xlfn.XLOOKUP(tblLBSum[[#This Row],[SrcIP4]],tblIPAssigner[Current IP],tblIPAssigner[Hostname],"",0,1))</f>
        <v/>
      </c>
      <c r="AP2" s="417" t="str">
        <f>IF(tblLBSum[[#This Row],[SrcIP5]]="","",_xlfn.XLOOKUP(tblLBSum[[#This Row],[SrcIP5]],tblIPAssigner[Current IP],tblIPAssigner[Hostname],"",0,1))</f>
        <v/>
      </c>
      <c r="AQ2" s="417" t="str">
        <f>IF(tblLBSum[[#This Row],[SrcIP6]]="","",_xlfn.XLOOKUP(tblLBSum[[#This Row],[SrcIP6]],tblIPAssigner[Current IP],tblIPAssigner[Hostname],"",0,1))</f>
        <v/>
      </c>
      <c r="AR2" s="417" t="str">
        <f>IF(tblLBSum[[#This Row],[SrcIP7]]="","",_xlfn.XLOOKUP(tblLBSum[[#This Row],[SrcIP7]],tblIPAssigner[Current IP],tblIPAssigner[Hostname],"",0,1))</f>
        <v/>
      </c>
      <c r="AS2" s="417" t="str">
        <f>IF(tblLBSum[[#This Row],[SrcIP8]]="","",_xlfn.XLOOKUP(tblLBSum[[#This Row],[SrcIP8]],tblIPAssigner[Current IP],tblIPAssigner[Hostname],"",0,1))</f>
        <v/>
      </c>
      <c r="AT2" s="417" t="str">
        <f>IF(tblLBSum[[#This Row],[SrcIP9]]="","",_xlfn.XLOOKUP(tblLBSum[[#This Row],[SrcIP9]],tblIPAssigner[Current IP],tblIPAssigner[Hostname],"",0,1))</f>
        <v/>
      </c>
      <c r="AU2" s="417"/>
      <c r="AV2" s="418"/>
      <c r="AW2" s="417" t="str">
        <f>IF(tblLBSum[[#This Row],[HN1]]&lt;&gt;"",_xlfn.XLOOKUP(tblLBSum[[#This Row],[HN1]],tblDependencies[DependentName],tblDependencies[AssetName],"TBD",0,1),
 IF(tblLBSum[[#This Row],[HN2]]&lt;&gt;"",_xlfn.XLOOKUP(tblLBSum[[#This Row],[HN2]],tblDependencies[DependentName],tblDependencies[AssetName],"TBD",0,1),
 IF(tblLBSum[[#This Row],[HN3]]&lt;&gt;"",_xlfn.XLOOKUP(tblLBSum[[#This Row],[HN3]],tblDependencies[DependentName],tblDependencies[AssetName],"TBD",0,1),
 IF(tblLBSum[[#This Row],[HN4]]&lt;&gt;"",_xlfn.XLOOKUP(tblLBSum[[#This Row],[HN4]],tblDependencies[DependentName],tblDependencies[AssetName],"TBD",0,1),
 IF(tblLBSum[[#This Row],[HN5]]&lt;&gt;"",_xlfn.XLOOKUP(tblLBSum[[#This Row],[HN5]],tblDependencies[DependentName],tblDependencies[AssetName],"TBD",0,1),
 IF(tblLBSum[[#This Row],[HN6]]&lt;&gt;"",_xlfn.XLOOKUP(tblLBSum[[#This Row],[HN6]],tblDependencies[DependentName],tblDependencies[AssetName],"TBD",0,1),
 IF(tblLBSum[[#This Row],[HN7]]&lt;&gt;"",_xlfn.XLOOKUP(tblLBSum[[#This Row],[HN7]],tblDependencies[DependentName],tblDependencies[AssetName],"TBD",0,1),
 IF(tblLBSum[[#This Row],[HN8]]&lt;&gt;"",_xlfn.XLOOKUP(tblLBSum[[#This Row],[HN8]],tblDependencies[DependentName],tblDependencies[AssetName],"TBD",0,1),
 IF(tblLBSum[[#This Row],[HN9]]&lt;&gt;"",_xlfn.XLOOKUP(tblLBSum[[#This Row],[HN9]],tblDependencies[DependentName],tblDependencies[AssetName],"TBD",0,1),
    "TBD")))))))))</f>
        <v>TBD</v>
      </c>
      <c r="AX2" s="418" t="str">
        <f>IFERROR(FIND(",",tblLBSum[[#This Row],[MEMBERS]],1),"")</f>
        <v/>
      </c>
      <c r="AY2" s="418" t="str">
        <f>IFERROR(FIND(",",tblLBSum[[#This Row],[MEMBERS]],tblLBSum[[#This Row],[:1]]+1),"")</f>
        <v/>
      </c>
      <c r="AZ2" s="418" t="str">
        <f>IFERROR(FIND(",",tblLBSum[[#This Row],[MEMBERS]],tblLBSum[[#This Row],[:2]]+1),"")</f>
        <v/>
      </c>
      <c r="BA2" s="418" t="str">
        <f>IFERROR(FIND(",",tblLBSum[[#This Row],[MEMBERS]],tblLBSum[[#This Row],[:3]]+1),"")</f>
        <v/>
      </c>
      <c r="BB2" s="418" t="str">
        <f>IFERROR(FIND(",",tblLBSum[[#This Row],[MEMBERS]],tblLBSum[[#This Row],[:4]]+1),"")</f>
        <v/>
      </c>
      <c r="BC2" s="418" t="str">
        <f>IFERROR(FIND(",",tblLBSum[[#This Row],[MEMBERS]],tblLBSum[[#This Row],[:5]]+1),"")</f>
        <v/>
      </c>
      <c r="BD2" s="418" t="str">
        <f>IFERROR(FIND(",",tblLBSum[[#This Row],[MEMBERS]],tblLBSum[[#This Row],[:6]]+1),"")</f>
        <v/>
      </c>
      <c r="BE2" s="418" t="str">
        <f>IFERROR(FIND(",",tblLBSum[[#This Row],[MEMBERS]],tblLBSum[[#This Row],[:7]]+1),"")</f>
        <v/>
      </c>
      <c r="BF2" s="418" t="str">
        <f>IFERROR(FIND(",",tblLBSum[[#This Row],[MEMBERS]],tblLBSum[[#This Row],[:8]]+1),"")</f>
        <v/>
      </c>
      <c r="BG2" s="418"/>
      <c r="BH2" s="419" t="str">
        <f>IF(tblLBSum[[#This Row],[Src Public IP - NAT]]="","",TRIM(tblLBSum[[#This Row],[VIP_SrcIP]]))</f>
        <v/>
      </c>
      <c r="BI2" s="419"/>
      <c r="BJ2" s="419" t="str">
        <f>IF(tblLBSum[[#This Row],[Src Public IP - NAT]]="","",TRIM(tblLBSum[[#This Row],[VIP_DstIP]]))</f>
        <v/>
      </c>
      <c r="BK2" s="419" t="str" cm="1">
        <f t="array" aca="1" ref="BK2" ca="1">IFERROR(_xlfn.LET(_xlpm.indx,SUMPRODUCT((INET_ATON(tblLBSum[[#This Row],[Src Public IP - NAT]]) &gt;tblNAT[FirstIP]) * (INET_ATON(tblLBSum[[#This Row],[Src Public IP - NAT]]) &lt;tblNAT[LastIP]) * ROW(tblNAT[NAT Subnet]))-43,CONCATENATE(INDIRECT(ADDRESS(43 + _xlpm.indx,61)),tblLBSum[[#This Row],[Src Public IP - NAT]],"-use existing")),"")</f>
        <v/>
      </c>
      <c r="BL2" s="116"/>
      <c r="BM2" s="420" t="b">
        <f>OR(_xlfn.XLOOKUP(tblLBSum[[#This Row],[HN1]],tblAppServers[Server Name],tblAppServers[Scope],"",0,1)="OOS",
_xlfn.XLOOKUP(tblLBSum[[#This Row],[HN2]],tblAppServers[Server Name],tblAppServers[Scope],"",0,1)="OOS",
_xlfn.XLOOKUP(tblLBSum[[#This Row],[HN3]],tblAppServers[Server Name],tblAppServers[Scope],"",0,1)="OOS",
_xlfn.XLOOKUP(tblLBSum[[#This Row],[HN4]],tblAppServers[Server Name],tblAppServers[Scope],"",0,1)="OOS",
_xlfn.XLOOKUP(tblLBSum[[#This Row],[HN5]],tblAppServers[Server Name],tblAppServers[Scope],"",0,1)="OOS",
_xlfn.XLOOKUP(tblLBSum[[#This Row],[HN6]],tblAppServers[Server Name],tblAppServers[Scope],"",0,1)="OOS",
_xlfn.XLOOKUP(tblLBSum[[#This Row],[HN7]],tblAppServers[Server Name],tblAppServers[Scope],"",0,1)="OOS",
_xlfn.XLOOKUP(tblLBSum[[#This Row],[HN8]],tblAppServers[Server Name],tblAppServers[Scope],"",0,1)="OOS",
_xlfn.XLOOKUP(tblLBSum[[#This Row],[HN9]],tblAppServers[Server Name],tblAppServers[Scope],"",0,1)="OOS")</f>
        <v>0</v>
      </c>
      <c r="BN2" s="421" t="str">
        <f>CONCATENATE(tblLBSum[[#This Row],[VIP_SrcIP]],tblLBSum[[#This Row],[SrcIP1]],tblLBSum[[#This Row],[SrcIP2]],tblLBSum[[#This Row],[SrcIP3]],tblLBSum[[#This Row],[SrcIP4]],tblLBSum[[#This Row],[SrcIP5]],tblLBSum[[#This Row],[SrcIP6]],tblLBSum[[#This Row],[SrcIP7]],tblLBSum[[#This Row],[SrcIP8]],tblLBSum[[#This Row],[SrcIP9]])</f>
        <v/>
      </c>
      <c r="BO2" s="421" t="e">
        <f>CONCATENATE("ping ",TRIM(tblLBSum[[#This Row],[VIP]]),"&gt;&gt; pingNat.txt")</f>
        <v>#REF!</v>
      </c>
    </row>
  </sheetData>
  <phoneticPr fontId="20" type="noConversion"/>
  <conditionalFormatting sqref="BM2 D2:F2">
    <cfRule type="expression" dxfId="554" priority="152">
      <formula>INDIRECT("tblLBSum[@OOS]")=TRUE</formula>
    </cfRule>
  </conditionalFormatting>
  <conditionalFormatting sqref="AP2">
    <cfRule type="expression" dxfId="553" priority="147">
      <formula>INDIRECT("tblLBSum[@SrcIP5]")&lt;&gt;""</formula>
    </cfRule>
  </conditionalFormatting>
  <conditionalFormatting sqref="AQ2">
    <cfRule type="expression" dxfId="552" priority="146">
      <formula>INDIRECT("tblLBSum[@SrcIP6]")&lt;&gt;""</formula>
    </cfRule>
  </conditionalFormatting>
  <conditionalFormatting sqref="AR2">
    <cfRule type="expression" dxfId="551" priority="145">
      <formula>INDIRECT("tblLBSum[@SrcIP7]")&lt;&gt;""</formula>
    </cfRule>
  </conditionalFormatting>
  <conditionalFormatting sqref="AS2">
    <cfRule type="expression" dxfId="550" priority="144">
      <formula>INDIRECT("tblLBSum[@SrcIP8]")&lt;&gt;""</formula>
    </cfRule>
  </conditionalFormatting>
  <conditionalFormatting sqref="AT2">
    <cfRule type="expression" dxfId="549" priority="143">
      <formula>INDIRECT("tblLBSum[@SrcIP9]")&lt;&gt;""</formula>
    </cfRule>
  </conditionalFormatting>
  <conditionalFormatting sqref="G2">
    <cfRule type="expression" dxfId="548" priority="104">
      <formula>LEN(G2)&gt;4</formula>
    </cfRule>
  </conditionalFormatting>
  <conditionalFormatting sqref="D2:F2">
    <cfRule type="expression" dxfId="547" priority="140">
      <formula>INDIRECT("tblLBSum[@Src Ext NAT IP]")&lt;&gt;""</formula>
    </cfRule>
  </conditionalFormatting>
  <conditionalFormatting sqref="D2">
    <cfRule type="expression" dxfId="546" priority="94">
      <formula>LEN(E2)=0</formula>
    </cfRule>
    <cfRule type="expression" dxfId="545" priority="23794">
      <formula>INDIRECT("tblLBSum[@Src Ext NAT IP]")&lt;&gt;""</formula>
    </cfRule>
    <cfRule type="expression" dxfId="544" priority="23795">
      <formula>INDIRECT("tblLBSum[@REQ]")&lt;&gt;""</formula>
    </cfRule>
  </conditionalFormatting>
  <conditionalFormatting sqref="AK2">
    <cfRule type="expression" dxfId="543" priority="95">
      <formula>LEN(E2)=0</formula>
    </cfRule>
  </conditionalFormatting>
  <conditionalFormatting sqref="AO2">
    <cfRule type="expression" dxfId="542" priority="90">
      <formula>INDIRECT("tblLBSum[@SrcIP4]")&lt;&gt;""</formula>
    </cfRule>
  </conditionalFormatting>
  <conditionalFormatting sqref="AN2">
    <cfRule type="expression" dxfId="541" priority="91">
      <formula>INDIRECT("tblLBSum[@SrcIP3]")&lt;&gt;""</formula>
    </cfRule>
  </conditionalFormatting>
  <conditionalFormatting sqref="AM2">
    <cfRule type="expression" dxfId="540" priority="92">
      <formula>INDIRECT("tblLBSum[@SrcIP2]")&lt;&gt;""</formula>
    </cfRule>
  </conditionalFormatting>
  <conditionalFormatting sqref="AL2">
    <cfRule type="expression" dxfId="539" priority="93">
      <formula>INDIRECT("tblLBSum[@SrcIP1]")&lt;&gt;""</formula>
    </cfRule>
  </conditionalFormatting>
  <conditionalFormatting sqref="BH1">
    <cfRule type="duplicateValues" dxfId="538" priority="3"/>
  </conditionalFormatting>
  <conditionalFormatting sqref="BH2 BJ2">
    <cfRule type="duplicateValues" dxfId="537" priority="133154"/>
  </conditionalFormatting>
  <conditionalFormatting sqref="E2">
    <cfRule type="duplicateValues" dxfId="536" priority="133156"/>
  </conditionalFormatting>
  <conditionalFormatting sqref="H2:I2">
    <cfRule type="expression" dxfId="535" priority="133157">
      <formula>LEN($H2)&gt;160</formula>
    </cfRule>
    <cfRule type="duplicateValues" dxfId="534" priority="133158"/>
  </conditionalFormatting>
  <conditionalFormatting sqref="BL2">
    <cfRule type="duplicateValues" dxfId="533" priority="133159"/>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3" id="{00000000-000E-0000-0300-000066000000}">
            <xm:f>LEFT(INDIRECT("tblLBSum[@New DNS VIP]"),6)&lt;&gt;LEFT('Arch Chklst'!$C$3,6)</xm:f>
            <x14:dxf>
              <font>
                <color theme="4" tint="-0.499984740745262"/>
              </font>
              <fill>
                <patternFill>
                  <bgColor rgb="FFFFFFCC"/>
                </patternFill>
              </fill>
            </x14:dxf>
          </x14:cfRule>
          <xm:sqref>A2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BDD01-ACF0-46A7-B246-274D5B77AB0F}">
  <sheetPr codeName="Sheet24">
    <tabColor theme="5" tint="0.39997558519241921"/>
  </sheetPr>
  <dimension ref="A1:F2"/>
  <sheetViews>
    <sheetView workbookViewId="0">
      <selection sqref="A1:XFD1"/>
    </sheetView>
  </sheetViews>
  <sheetFormatPr defaultColWidth="8.69921875" defaultRowHeight="15.6" x14ac:dyDescent="0.3"/>
  <cols>
    <col min="1" max="1" width="30.59765625" customWidth="1"/>
    <col min="2" max="3" width="15.5" customWidth="1"/>
    <col min="4" max="4" width="20.59765625" customWidth="1"/>
    <col min="5" max="6" width="35.59765625" style="7" customWidth="1"/>
  </cols>
  <sheetData>
    <row r="1" spans="1:6" ht="18" customHeight="1" x14ac:dyDescent="0.3">
      <c r="A1" s="117" t="s">
        <v>156</v>
      </c>
      <c r="B1" s="117" t="s">
        <v>157</v>
      </c>
      <c r="C1" s="117" t="s">
        <v>158</v>
      </c>
      <c r="D1" s="117" t="s">
        <v>159</v>
      </c>
      <c r="E1" s="152" t="s">
        <v>160</v>
      </c>
      <c r="F1" s="152" t="s">
        <v>94</v>
      </c>
    </row>
    <row r="2" spans="1:6" x14ac:dyDescent="0.3">
      <c r="A2" s="168"/>
      <c r="B2" s="169"/>
      <c r="C2" s="170" t="e">
        <f>MID(tblBrokenF5s[[#This Row],[FQDN]],1,FIND(".",tblBrokenF5s[[#This Row],[FQDN]],1)-1)</f>
        <v>#VALUE!</v>
      </c>
      <c r="D2" s="171"/>
      <c r="E2" s="172"/>
      <c r="F2" s="172"/>
    </row>
  </sheetData>
  <conditionalFormatting sqref="B512:B1048576 B1:B2">
    <cfRule type="duplicateValues" dxfId="462" priority="83484"/>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2" r:id="rId4" name="Button 2">
              <controlPr defaultSize="0" print="0" autoFill="0" autoPict="0" macro="[0]!BF5ImpInfo">
                <anchor moveWithCells="1" sizeWithCells="1">
                  <from>
                    <xdr:col>0</xdr:col>
                    <xdr:colOff>1363980</xdr:colOff>
                    <xdr:row>0</xdr:row>
                    <xdr:rowOff>38100</xdr:rowOff>
                  </from>
                  <to>
                    <xdr:col>0</xdr:col>
                    <xdr:colOff>2042160</xdr:colOff>
                    <xdr:row>0</xdr:row>
                    <xdr:rowOff>213360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A6F82-7051-466C-A271-800B460D1D60}">
  <sheetPr codeName="Sheet31">
    <tabColor theme="5" tint="0.39997558519241921"/>
  </sheetPr>
  <dimension ref="A1:L2"/>
  <sheetViews>
    <sheetView zoomScale="84" zoomScaleNormal="84" workbookViewId="0">
      <selection activeCell="A2" sqref="A2"/>
    </sheetView>
  </sheetViews>
  <sheetFormatPr defaultColWidth="8.69921875" defaultRowHeight="14.4" x14ac:dyDescent="0.3"/>
  <cols>
    <col min="1" max="1" width="37.69921875" style="208" bestFit="1" customWidth="1"/>
    <col min="2" max="2" width="15.19921875" style="208" customWidth="1"/>
    <col min="3" max="3" width="32.69921875" style="208" customWidth="1"/>
    <col min="4" max="5" width="46.3984375" style="213" customWidth="1"/>
    <col min="6" max="6" width="15.19921875" style="208" customWidth="1"/>
    <col min="7" max="7" width="32.69921875" style="208" customWidth="1"/>
    <col min="8" max="9" width="46.3984375" style="213" customWidth="1"/>
    <col min="10" max="11" width="12.59765625" style="221" customWidth="1"/>
    <col min="12" max="12" width="40.59765625" style="208" customWidth="1"/>
    <col min="13" max="16384" width="8.69921875" style="208"/>
  </cols>
  <sheetData>
    <row r="1" spans="1:12" x14ac:dyDescent="0.3">
      <c r="A1" s="211" t="s">
        <v>161</v>
      </c>
      <c r="B1" s="209" t="s">
        <v>157</v>
      </c>
      <c r="C1" s="209" t="s">
        <v>162</v>
      </c>
      <c r="D1" s="212" t="s">
        <v>163</v>
      </c>
      <c r="E1" s="212" t="s">
        <v>164</v>
      </c>
      <c r="F1" s="210" t="s">
        <v>165</v>
      </c>
      <c r="G1" s="210" t="s">
        <v>166</v>
      </c>
      <c r="H1" s="214" t="s">
        <v>167</v>
      </c>
      <c r="I1" s="214" t="s">
        <v>168</v>
      </c>
      <c r="J1" s="222" t="s">
        <v>94</v>
      </c>
      <c r="K1" s="222" t="s">
        <v>169</v>
      </c>
      <c r="L1" s="222" t="s">
        <v>170</v>
      </c>
    </row>
    <row r="2" spans="1:12" x14ac:dyDescent="0.3">
      <c r="A2" s="215"/>
      <c r="B2" s="216"/>
      <c r="C2" s="216"/>
      <c r="D2" s="217"/>
      <c r="E2" s="217"/>
      <c r="F2" s="218"/>
      <c r="G2" s="218"/>
      <c r="H2" s="219"/>
      <c r="I2" s="219"/>
      <c r="J2" s="220" t="str">
        <f>IF(tblChkVIP[[#This Row],[SrcFQDN]]=tblChkVIP[[#This Row],[TgtFQDN]],"","No match")</f>
        <v/>
      </c>
      <c r="K2" s="220" t="str">
        <f>IF(tblChkVIP[[#This Row],[SrcHostnames]]=tblChkVIP[[#This Row],[TgtHostnames]],"","No match")</f>
        <v/>
      </c>
      <c r="L2" s="215"/>
    </row>
  </sheetData>
  <conditionalFormatting sqref="A1:A1048576">
    <cfRule type="duplicateValues" dxfId="450" priority="6"/>
  </conditionalFormatting>
  <conditionalFormatting sqref="E1:E1048576">
    <cfRule type="expression" dxfId="449" priority="2">
      <formula>INDIRECT("tblChkVIP[@VIP]")="No match"</formula>
    </cfRule>
    <cfRule type="expression" dxfId="448" priority="3">
      <formula>INDIRECT("tblChkVIP[@Members]")="No match"</formula>
    </cfRule>
  </conditionalFormatting>
  <conditionalFormatting sqref="I1:I1048576">
    <cfRule type="expression" dxfId="447" priority="4">
      <formula>INDIRECT("tblChkVIP[@Members]")="No match"</formula>
    </cfRule>
  </conditionalFormatting>
  <conditionalFormatting sqref="G1:G1048576">
    <cfRule type="expression" dxfId="446" priority="1">
      <formula>INDIRECT("tblChkVIP[@VIP]")="No match"</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ChkVip">
                <anchor moveWithCells="1" sizeWithCells="1">
                  <from>
                    <xdr:col>3</xdr:col>
                    <xdr:colOff>1531620</xdr:colOff>
                    <xdr:row>0</xdr:row>
                    <xdr:rowOff>7620</xdr:rowOff>
                  </from>
                  <to>
                    <xdr:col>3</xdr:col>
                    <xdr:colOff>2308860</xdr:colOff>
                    <xdr:row>0</xdr:row>
                    <xdr:rowOff>175260</xdr:rowOff>
                  </to>
                </anchor>
              </controlPr>
            </control>
          </mc:Choice>
        </mc:AlternateContent>
        <mc:AlternateContent xmlns:mc="http://schemas.openxmlformats.org/markup-compatibility/2006">
          <mc:Choice Requires="x14">
            <control shapeId="198658" r:id="rId4" name="Button 2">
              <controlPr defaultSize="0" print="0" autoFill="0" autoPict="0" macro="[0]!ClearChkVIPs">
                <anchor moveWithCells="1" sizeWithCells="1">
                  <from>
                    <xdr:col>3</xdr:col>
                    <xdr:colOff>2537460</xdr:colOff>
                    <xdr:row>0</xdr:row>
                    <xdr:rowOff>7620</xdr:rowOff>
                  </from>
                  <to>
                    <xdr:col>3</xdr:col>
                    <xdr:colOff>3299460</xdr:colOff>
                    <xdr:row>0</xdr:row>
                    <xdr:rowOff>175260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65D9B-969D-486A-B99A-3BDB854BCC16}">
  <sheetPr codeName="Sheet32">
    <tabColor rgb="FF008080"/>
  </sheetPr>
  <dimension ref="A1:H56"/>
  <sheetViews>
    <sheetView showGridLines="0" zoomScale="110" zoomScaleNormal="110" workbookViewId="0">
      <pane ySplit="5" topLeftCell="A6" activePane="bottomLeft" state="frozen"/>
      <selection pane="bottomLeft" activeCell="C4" sqref="C4"/>
    </sheetView>
  </sheetViews>
  <sheetFormatPr defaultColWidth="7.5" defaultRowHeight="14.4" x14ac:dyDescent="0.3"/>
  <cols>
    <col min="1" max="1" width="5.59765625" style="24" customWidth="1"/>
    <col min="2" max="2" width="9.59765625" style="24" customWidth="1"/>
    <col min="3" max="3" width="49.69921875" style="26" bestFit="1" customWidth="1"/>
    <col min="4" max="4" width="15.5" style="26" customWidth="1"/>
    <col min="5" max="5" width="8.5" style="26" customWidth="1"/>
    <col min="6" max="6" width="5.59765625" style="26" customWidth="1"/>
    <col min="7" max="7" width="10.59765625" style="26" customWidth="1"/>
    <col min="8" max="8" width="40.19921875" style="27" customWidth="1"/>
    <col min="9" max="16384" width="7.5" style="27"/>
  </cols>
  <sheetData>
    <row r="1" spans="1:8" ht="21" x14ac:dyDescent="0.3">
      <c r="C1" s="25" t="s">
        <v>171</v>
      </c>
    </row>
    <row r="3" spans="1:8" x14ac:dyDescent="0.3">
      <c r="A3" s="425" t="s">
        <v>16013</v>
      </c>
      <c r="B3" s="28" t="s">
        <v>172</v>
      </c>
      <c r="C3" s="29" t="s">
        <v>16012</v>
      </c>
    </row>
    <row r="4" spans="1:8" x14ac:dyDescent="0.3">
      <c r="B4" s="28" t="s">
        <v>173</v>
      </c>
      <c r="C4" s="149">
        <v>46290</v>
      </c>
    </row>
    <row r="5" spans="1:8" ht="18" customHeight="1" x14ac:dyDescent="0.3">
      <c r="A5" s="30" t="s">
        <v>174</v>
      </c>
      <c r="B5" s="31" t="s">
        <v>175</v>
      </c>
      <c r="C5" s="32" t="s">
        <v>176</v>
      </c>
      <c r="D5" s="32" t="s">
        <v>177</v>
      </c>
      <c r="E5" s="32" t="s">
        <v>178</v>
      </c>
      <c r="F5" s="32" t="s">
        <v>179</v>
      </c>
      <c r="G5" s="32" t="s">
        <v>180</v>
      </c>
      <c r="H5" s="32" t="s">
        <v>80</v>
      </c>
    </row>
    <row r="6" spans="1:8" ht="14.7" customHeight="1" x14ac:dyDescent="0.3">
      <c r="A6" s="266">
        <v>8</v>
      </c>
      <c r="B6" s="267">
        <f t="shared" ref="B6:B54" si="0">$C$4-(7*A6)</f>
        <v>46234</v>
      </c>
      <c r="C6" s="147" t="s">
        <v>181</v>
      </c>
      <c r="D6" s="268" t="s">
        <v>182</v>
      </c>
      <c r="E6" s="269">
        <f ca="1">TODAY()</f>
        <v>46269</v>
      </c>
      <c r="F6" s="270">
        <f ca="1">B6+6-E6</f>
        <v>-29</v>
      </c>
      <c r="G6" s="271"/>
      <c r="H6" s="272"/>
    </row>
    <row r="7" spans="1:8" ht="15.6" x14ac:dyDescent="0.3">
      <c r="A7" s="266">
        <v>8</v>
      </c>
      <c r="B7" s="267">
        <f t="shared" si="0"/>
        <v>46234</v>
      </c>
      <c r="C7" s="147" t="s">
        <v>183</v>
      </c>
      <c r="D7" s="268" t="s">
        <v>184</v>
      </c>
      <c r="E7" s="269">
        <f t="shared" ref="E7:E14" ca="1" si="1">TODAY()</f>
        <v>46269</v>
      </c>
      <c r="F7" s="270">
        <f t="shared" ref="F7:F22" ca="1" si="2">B7+6-E7</f>
        <v>-29</v>
      </c>
      <c r="G7" s="271"/>
      <c r="H7" s="272"/>
    </row>
    <row r="8" spans="1:8" ht="15.6" x14ac:dyDescent="0.3">
      <c r="A8" s="13">
        <v>7</v>
      </c>
      <c r="B8" s="159">
        <f t="shared" si="0"/>
        <v>46241</v>
      </c>
      <c r="C8" s="147" t="s">
        <v>185</v>
      </c>
      <c r="D8" s="14" t="s">
        <v>186</v>
      </c>
      <c r="E8" s="110">
        <f ca="1">TODAY()</f>
        <v>46269</v>
      </c>
      <c r="F8" s="270">
        <f t="shared" ca="1" si="2"/>
        <v>-22</v>
      </c>
      <c r="G8" s="271"/>
      <c r="H8" s="272"/>
    </row>
    <row r="9" spans="1:8" ht="15.6" x14ac:dyDescent="0.3">
      <c r="A9" s="266">
        <v>7</v>
      </c>
      <c r="B9" s="267">
        <f t="shared" ref="B9:B17" si="3">$C$4-(7*A9)</f>
        <v>46241</v>
      </c>
      <c r="C9" s="147" t="s">
        <v>187</v>
      </c>
      <c r="D9" s="203" t="s">
        <v>184</v>
      </c>
      <c r="E9" s="269">
        <f t="shared" ref="E9:E56" ca="1" si="4">TODAY()</f>
        <v>46269</v>
      </c>
      <c r="F9" s="270">
        <f t="shared" ref="F9:F15" ca="1" si="5">B9+6-E9</f>
        <v>-22</v>
      </c>
      <c r="G9" s="271" t="s">
        <v>188</v>
      </c>
      <c r="H9" s="272"/>
    </row>
    <row r="10" spans="1:8" ht="15.6" x14ac:dyDescent="0.3">
      <c r="A10" s="266">
        <v>7</v>
      </c>
      <c r="B10" s="267">
        <f t="shared" si="3"/>
        <v>46241</v>
      </c>
      <c r="C10" s="147" t="s">
        <v>189</v>
      </c>
      <c r="D10" s="268" t="s">
        <v>190</v>
      </c>
      <c r="E10" s="269">
        <f t="shared" ca="1" si="1"/>
        <v>46269</v>
      </c>
      <c r="F10" s="270">
        <f t="shared" ca="1" si="5"/>
        <v>-22</v>
      </c>
      <c r="G10" s="271"/>
      <c r="H10" s="272"/>
    </row>
    <row r="11" spans="1:8" ht="15.6" x14ac:dyDescent="0.3">
      <c r="A11" s="266">
        <v>7</v>
      </c>
      <c r="B11" s="267">
        <f t="shared" si="3"/>
        <v>46241</v>
      </c>
      <c r="C11" s="147" t="s">
        <v>191</v>
      </c>
      <c r="D11" s="268" t="s">
        <v>182</v>
      </c>
      <c r="E11" s="269">
        <f t="shared" ca="1" si="1"/>
        <v>46269</v>
      </c>
      <c r="F11" s="270">
        <f t="shared" ca="1" si="5"/>
        <v>-22</v>
      </c>
      <c r="G11" s="271" t="s">
        <v>188</v>
      </c>
      <c r="H11" s="272"/>
    </row>
    <row r="12" spans="1:8" ht="15.6" x14ac:dyDescent="0.3">
      <c r="A12" s="266">
        <v>7</v>
      </c>
      <c r="B12" s="267">
        <f t="shared" si="3"/>
        <v>46241</v>
      </c>
      <c r="C12" s="147" t="s">
        <v>192</v>
      </c>
      <c r="D12" s="268" t="s">
        <v>184</v>
      </c>
      <c r="E12" s="269">
        <f t="shared" ca="1" si="1"/>
        <v>46269</v>
      </c>
      <c r="F12" s="270">
        <f t="shared" ca="1" si="5"/>
        <v>-22</v>
      </c>
      <c r="G12" s="271" t="s">
        <v>188</v>
      </c>
      <c r="H12" s="272"/>
    </row>
    <row r="13" spans="1:8" ht="15.6" x14ac:dyDescent="0.3">
      <c r="A13" s="266">
        <v>7</v>
      </c>
      <c r="B13" s="267">
        <f t="shared" si="3"/>
        <v>46241</v>
      </c>
      <c r="C13" s="250" t="s">
        <v>193</v>
      </c>
      <c r="D13" s="268" t="s">
        <v>184</v>
      </c>
      <c r="E13" s="269">
        <f t="shared" ca="1" si="1"/>
        <v>46269</v>
      </c>
      <c r="F13" s="270">
        <f t="shared" ca="1" si="5"/>
        <v>-22</v>
      </c>
      <c r="G13" s="271" t="s">
        <v>188</v>
      </c>
      <c r="H13" s="272"/>
    </row>
    <row r="14" spans="1:8" ht="15.6" x14ac:dyDescent="0.3">
      <c r="A14" s="273">
        <v>7</v>
      </c>
      <c r="B14" s="274">
        <f t="shared" si="3"/>
        <v>46241</v>
      </c>
      <c r="C14" s="223" t="s">
        <v>194</v>
      </c>
      <c r="D14" s="275" t="s">
        <v>184</v>
      </c>
      <c r="E14" s="276">
        <f t="shared" ca="1" si="1"/>
        <v>46269</v>
      </c>
      <c r="F14" s="277">
        <f t="shared" ca="1" si="5"/>
        <v>-22</v>
      </c>
      <c r="G14" s="278" t="s">
        <v>188</v>
      </c>
      <c r="H14" s="272"/>
    </row>
    <row r="15" spans="1:8" ht="15.6" x14ac:dyDescent="0.3">
      <c r="A15" s="266">
        <v>6</v>
      </c>
      <c r="B15" s="267">
        <f t="shared" si="3"/>
        <v>46248</v>
      </c>
      <c r="C15" s="147" t="s">
        <v>195</v>
      </c>
      <c r="D15" s="268" t="s">
        <v>196</v>
      </c>
      <c r="E15" s="269">
        <f t="shared" ca="1" si="4"/>
        <v>46269</v>
      </c>
      <c r="F15" s="270">
        <f t="shared" ca="1" si="5"/>
        <v>-15</v>
      </c>
      <c r="G15" s="271" t="s">
        <v>197</v>
      </c>
      <c r="H15" s="272"/>
    </row>
    <row r="16" spans="1:8" ht="15.6" x14ac:dyDescent="0.3">
      <c r="A16" s="138">
        <v>6</v>
      </c>
      <c r="B16" s="160">
        <f t="shared" si="3"/>
        <v>46248</v>
      </c>
      <c r="C16" s="147" t="s">
        <v>198</v>
      </c>
      <c r="D16" s="143" t="s">
        <v>184</v>
      </c>
      <c r="E16" s="144">
        <f ca="1">TODAY()</f>
        <v>46269</v>
      </c>
      <c r="F16" s="270">
        <f t="shared" ca="1" si="2"/>
        <v>-15</v>
      </c>
      <c r="G16" s="271" t="s">
        <v>188</v>
      </c>
      <c r="H16" s="272"/>
    </row>
    <row r="17" spans="1:8" ht="15.6" x14ac:dyDescent="0.3">
      <c r="A17" s="266">
        <v>6</v>
      </c>
      <c r="B17" s="267">
        <f t="shared" si="3"/>
        <v>46248</v>
      </c>
      <c r="C17" s="204" t="s">
        <v>199</v>
      </c>
      <c r="D17" s="268" t="s">
        <v>184</v>
      </c>
      <c r="E17" s="269">
        <f t="shared" ca="1" si="4"/>
        <v>46269</v>
      </c>
      <c r="F17" s="270">
        <f ca="1">B17+6-E17</f>
        <v>-15</v>
      </c>
      <c r="G17" s="271" t="s">
        <v>200</v>
      </c>
      <c r="H17" s="272"/>
    </row>
    <row r="18" spans="1:8" ht="14.7" customHeight="1" x14ac:dyDescent="0.3">
      <c r="A18" s="15">
        <v>5</v>
      </c>
      <c r="B18" s="161">
        <f t="shared" si="0"/>
        <v>46255</v>
      </c>
      <c r="C18" s="147" t="s">
        <v>201</v>
      </c>
      <c r="D18" s="16" t="s">
        <v>202</v>
      </c>
      <c r="E18" s="111">
        <f t="shared" ca="1" si="4"/>
        <v>46269</v>
      </c>
      <c r="F18" s="270">
        <f t="shared" ca="1" si="2"/>
        <v>-8</v>
      </c>
      <c r="G18" s="271" t="s">
        <v>203</v>
      </c>
      <c r="H18" s="272"/>
    </row>
    <row r="19" spans="1:8" ht="15.6" x14ac:dyDescent="0.3">
      <c r="A19" s="266">
        <v>5</v>
      </c>
      <c r="B19" s="267">
        <f t="shared" si="0"/>
        <v>46255</v>
      </c>
      <c r="C19" s="147" t="s">
        <v>204</v>
      </c>
      <c r="D19" s="268" t="s">
        <v>184</v>
      </c>
      <c r="E19" s="269">
        <f t="shared" ca="1" si="4"/>
        <v>46269</v>
      </c>
      <c r="F19" s="270">
        <f t="shared" ca="1" si="2"/>
        <v>-8</v>
      </c>
      <c r="G19" s="271" t="s">
        <v>205</v>
      </c>
      <c r="H19" s="272"/>
    </row>
    <row r="20" spans="1:8" ht="14.7" customHeight="1" x14ac:dyDescent="0.3">
      <c r="A20" s="13">
        <v>5</v>
      </c>
      <c r="B20" s="162">
        <f t="shared" si="0"/>
        <v>46255</v>
      </c>
      <c r="C20" s="147" t="s">
        <v>206</v>
      </c>
      <c r="D20" s="14" t="s">
        <v>207</v>
      </c>
      <c r="E20" s="110">
        <f t="shared" ca="1" si="4"/>
        <v>46269</v>
      </c>
      <c r="F20" s="270">
        <f t="shared" ca="1" si="2"/>
        <v>-8</v>
      </c>
      <c r="G20" s="271" t="s">
        <v>205</v>
      </c>
      <c r="H20" s="272"/>
    </row>
    <row r="21" spans="1:8" ht="15.6" x14ac:dyDescent="0.3">
      <c r="A21" s="266">
        <v>5</v>
      </c>
      <c r="B21" s="267">
        <f t="shared" si="0"/>
        <v>46255</v>
      </c>
      <c r="C21" s="147" t="s">
        <v>208</v>
      </c>
      <c r="D21" s="268" t="s">
        <v>209</v>
      </c>
      <c r="E21" s="269">
        <f t="shared" ca="1" si="4"/>
        <v>46269</v>
      </c>
      <c r="F21" s="270">
        <f t="shared" ca="1" si="2"/>
        <v>-8</v>
      </c>
      <c r="G21" s="271" t="s">
        <v>210</v>
      </c>
      <c r="H21" s="272"/>
    </row>
    <row r="22" spans="1:8" ht="15.6" x14ac:dyDescent="0.3">
      <c r="A22" s="138">
        <v>5</v>
      </c>
      <c r="B22" s="160">
        <f t="shared" si="0"/>
        <v>46255</v>
      </c>
      <c r="C22" s="147" t="s">
        <v>211</v>
      </c>
      <c r="D22" s="143" t="s">
        <v>212</v>
      </c>
      <c r="E22" s="144">
        <f t="shared" ca="1" si="4"/>
        <v>46269</v>
      </c>
      <c r="F22" s="270">
        <f t="shared" ca="1" si="2"/>
        <v>-8</v>
      </c>
      <c r="G22" s="271" t="s">
        <v>210</v>
      </c>
      <c r="H22" s="272"/>
    </row>
    <row r="23" spans="1:8" ht="15.6" x14ac:dyDescent="0.3">
      <c r="A23" s="266">
        <v>5</v>
      </c>
      <c r="B23" s="267">
        <f t="shared" ref="B23:B26" si="6">$C$4-(7*A23)</f>
        <v>46255</v>
      </c>
      <c r="C23" s="147" t="s">
        <v>213</v>
      </c>
      <c r="D23" s="268" t="s">
        <v>184</v>
      </c>
      <c r="E23" s="269">
        <f t="shared" ca="1" si="4"/>
        <v>46269</v>
      </c>
      <c r="F23" s="270">
        <f t="shared" ref="F23:F26" ca="1" si="7">B23+6-E23</f>
        <v>-8</v>
      </c>
      <c r="G23" s="271" t="s">
        <v>210</v>
      </c>
      <c r="H23" s="272"/>
    </row>
    <row r="24" spans="1:8" ht="15.6" x14ac:dyDescent="0.3">
      <c r="A24" s="266">
        <v>5</v>
      </c>
      <c r="B24" s="267">
        <f t="shared" si="6"/>
        <v>46255</v>
      </c>
      <c r="C24" s="147" t="s">
        <v>214</v>
      </c>
      <c r="D24" s="268" t="s">
        <v>215</v>
      </c>
      <c r="E24" s="269">
        <f t="shared" ca="1" si="4"/>
        <v>46269</v>
      </c>
      <c r="F24" s="270">
        <f t="shared" ca="1" si="7"/>
        <v>-8</v>
      </c>
      <c r="G24" s="271" t="s">
        <v>210</v>
      </c>
      <c r="H24" s="272"/>
    </row>
    <row r="25" spans="1:8" ht="15.6" x14ac:dyDescent="0.3">
      <c r="A25" s="266">
        <v>5</v>
      </c>
      <c r="B25" s="267">
        <f t="shared" si="6"/>
        <v>46255</v>
      </c>
      <c r="C25" s="147" t="s">
        <v>216</v>
      </c>
      <c r="D25" s="268" t="s">
        <v>184</v>
      </c>
      <c r="E25" s="269">
        <f t="shared" ca="1" si="4"/>
        <v>46269</v>
      </c>
      <c r="F25" s="270">
        <f t="shared" ca="1" si="7"/>
        <v>-8</v>
      </c>
      <c r="G25" s="271" t="s">
        <v>210</v>
      </c>
      <c r="H25" s="272"/>
    </row>
    <row r="26" spans="1:8" ht="15.6" x14ac:dyDescent="0.3">
      <c r="A26" s="266">
        <v>5</v>
      </c>
      <c r="B26" s="267">
        <f t="shared" si="6"/>
        <v>46255</v>
      </c>
      <c r="C26" s="223" t="s">
        <v>217</v>
      </c>
      <c r="D26" s="268" t="s">
        <v>190</v>
      </c>
      <c r="E26" s="269">
        <f t="shared" ca="1" si="4"/>
        <v>46269</v>
      </c>
      <c r="F26" s="270">
        <f t="shared" ca="1" si="7"/>
        <v>-8</v>
      </c>
      <c r="G26" s="271" t="s">
        <v>218</v>
      </c>
      <c r="H26" s="272"/>
    </row>
    <row r="27" spans="1:8" s="33" customFormat="1" ht="15.6" x14ac:dyDescent="0.3">
      <c r="A27" s="279">
        <v>4</v>
      </c>
      <c r="B27" s="280">
        <f t="shared" si="0"/>
        <v>46262</v>
      </c>
      <c r="C27" s="193" t="s">
        <v>219</v>
      </c>
      <c r="D27" s="263" t="s">
        <v>190</v>
      </c>
      <c r="E27" s="281">
        <f t="shared" ca="1" si="4"/>
        <v>46269</v>
      </c>
      <c r="F27" s="282">
        <f t="shared" ref="F27:F54" ca="1" si="8">B27+6-E27</f>
        <v>-1</v>
      </c>
      <c r="G27" s="283" t="s">
        <v>220</v>
      </c>
      <c r="H27" s="272"/>
    </row>
    <row r="28" spans="1:8" s="33" customFormat="1" ht="15.6" x14ac:dyDescent="0.3">
      <c r="A28" s="279">
        <v>4</v>
      </c>
      <c r="B28" s="280">
        <f t="shared" si="0"/>
        <v>46262</v>
      </c>
      <c r="C28" s="193" t="s">
        <v>221</v>
      </c>
      <c r="D28" s="263" t="s">
        <v>212</v>
      </c>
      <c r="E28" s="281">
        <f t="shared" ca="1" si="4"/>
        <v>46269</v>
      </c>
      <c r="F28" s="282">
        <f t="shared" ca="1" si="8"/>
        <v>-1</v>
      </c>
      <c r="G28" s="283" t="s">
        <v>222</v>
      </c>
      <c r="H28" s="272"/>
    </row>
    <row r="29" spans="1:8" ht="14.7" customHeight="1" x14ac:dyDescent="0.3">
      <c r="A29" s="279">
        <v>4</v>
      </c>
      <c r="B29" s="280">
        <f t="shared" si="0"/>
        <v>46262</v>
      </c>
      <c r="C29" s="193" t="s">
        <v>223</v>
      </c>
      <c r="D29" s="263" t="s">
        <v>224</v>
      </c>
      <c r="E29" s="281">
        <f t="shared" ca="1" si="4"/>
        <v>46269</v>
      </c>
      <c r="F29" s="282">
        <f t="shared" ca="1" si="8"/>
        <v>-1</v>
      </c>
      <c r="G29" s="283" t="s">
        <v>210</v>
      </c>
      <c r="H29" s="272"/>
    </row>
    <row r="30" spans="1:8" ht="15.6" x14ac:dyDescent="0.3">
      <c r="A30" s="279">
        <v>4</v>
      </c>
      <c r="B30" s="280">
        <f t="shared" si="0"/>
        <v>46262</v>
      </c>
      <c r="C30" s="193" t="s">
        <v>225</v>
      </c>
      <c r="D30" s="263" t="s">
        <v>202</v>
      </c>
      <c r="E30" s="281">
        <f t="shared" ca="1" si="4"/>
        <v>46269</v>
      </c>
      <c r="F30" s="282">
        <f t="shared" ca="1" si="8"/>
        <v>-1</v>
      </c>
      <c r="G30" s="283" t="s">
        <v>205</v>
      </c>
      <c r="H30" s="272"/>
    </row>
    <row r="31" spans="1:8" ht="14.7" customHeight="1" x14ac:dyDescent="0.3">
      <c r="A31" s="238">
        <v>4</v>
      </c>
      <c r="B31" s="280">
        <f>$C$4-(7*A31)</f>
        <v>46262</v>
      </c>
      <c r="C31" s="193" t="s">
        <v>226</v>
      </c>
      <c r="D31" s="263" t="s">
        <v>184</v>
      </c>
      <c r="E31" s="281">
        <f t="shared" ca="1" si="4"/>
        <v>46269</v>
      </c>
      <c r="F31" s="282">
        <f t="shared" ca="1" si="8"/>
        <v>-1</v>
      </c>
      <c r="G31" s="283" t="s">
        <v>227</v>
      </c>
      <c r="H31" s="272"/>
    </row>
    <row r="32" spans="1:8" ht="14.7" customHeight="1" x14ac:dyDescent="0.3">
      <c r="A32" s="238">
        <v>4</v>
      </c>
      <c r="B32" s="280">
        <f>$C$4-(7*A32)</f>
        <v>46262</v>
      </c>
      <c r="C32" s="193" t="s">
        <v>228</v>
      </c>
      <c r="D32" s="263" t="s">
        <v>184</v>
      </c>
      <c r="E32" s="281">
        <f t="shared" ca="1" si="4"/>
        <v>46269</v>
      </c>
      <c r="F32" s="282">
        <f t="shared" ca="1" si="8"/>
        <v>-1</v>
      </c>
      <c r="G32" s="283"/>
      <c r="H32" s="272"/>
    </row>
    <row r="33" spans="1:8" ht="14.7" customHeight="1" x14ac:dyDescent="0.3">
      <c r="A33" s="238">
        <v>4</v>
      </c>
      <c r="B33" s="280">
        <f>$C$4-(7*A33)</f>
        <v>46262</v>
      </c>
      <c r="C33" s="193" t="s">
        <v>229</v>
      </c>
      <c r="D33" s="263" t="s">
        <v>184</v>
      </c>
      <c r="E33" s="281">
        <f t="shared" ca="1" si="4"/>
        <v>46269</v>
      </c>
      <c r="F33" s="282">
        <f t="shared" ref="F33:F34" ca="1" si="9">B33+6-E33</f>
        <v>-1</v>
      </c>
      <c r="G33" s="283"/>
      <c r="H33" s="272"/>
    </row>
    <row r="34" spans="1:8" ht="14.7" customHeight="1" x14ac:dyDescent="0.3">
      <c r="A34" s="234">
        <v>4</v>
      </c>
      <c r="B34" s="235">
        <f>$C$4-(7*A34)</f>
        <v>46262</v>
      </c>
      <c r="C34" s="193" t="s">
        <v>230</v>
      </c>
      <c r="D34" s="236" t="s">
        <v>231</v>
      </c>
      <c r="E34" s="281">
        <f t="shared" ca="1" si="4"/>
        <v>46269</v>
      </c>
      <c r="F34" s="282">
        <f t="shared" ca="1" si="9"/>
        <v>-1</v>
      </c>
      <c r="G34" s="237"/>
      <c r="H34" s="272"/>
    </row>
    <row r="35" spans="1:8" ht="14.7" customHeight="1" x14ac:dyDescent="0.3">
      <c r="A35" s="284">
        <v>3</v>
      </c>
      <c r="B35" s="285">
        <f>$C$4-(7*A35)</f>
        <v>46269</v>
      </c>
      <c r="C35" s="174" t="s">
        <v>232</v>
      </c>
      <c r="D35" s="286" t="s">
        <v>184</v>
      </c>
      <c r="E35" s="287">
        <f t="shared" ca="1" si="4"/>
        <v>46269</v>
      </c>
      <c r="F35" s="288">
        <f t="shared" ca="1" si="8"/>
        <v>6</v>
      </c>
      <c r="G35" s="289" t="s">
        <v>233</v>
      </c>
      <c r="H35" s="272"/>
    </row>
    <row r="36" spans="1:8" ht="14.7" customHeight="1" x14ac:dyDescent="0.3">
      <c r="A36" s="284">
        <v>3</v>
      </c>
      <c r="B36" s="285">
        <f t="shared" si="0"/>
        <v>46269</v>
      </c>
      <c r="C36" s="174" t="s">
        <v>234</v>
      </c>
      <c r="D36" s="286" t="s">
        <v>235</v>
      </c>
      <c r="E36" s="287">
        <f t="shared" ca="1" si="4"/>
        <v>46269</v>
      </c>
      <c r="F36" s="288">
        <f t="shared" ca="1" si="8"/>
        <v>6</v>
      </c>
      <c r="G36" s="289" t="s">
        <v>236</v>
      </c>
      <c r="H36" s="272"/>
    </row>
    <row r="37" spans="1:8" ht="14.7" customHeight="1" x14ac:dyDescent="0.3">
      <c r="A37" s="284">
        <v>3</v>
      </c>
      <c r="B37" s="285">
        <f t="shared" si="0"/>
        <v>46269</v>
      </c>
      <c r="C37" s="174" t="s">
        <v>237</v>
      </c>
      <c r="D37" s="286" t="s">
        <v>238</v>
      </c>
      <c r="E37" s="287">
        <f t="shared" ca="1" si="4"/>
        <v>46269</v>
      </c>
      <c r="F37" s="288">
        <f t="shared" ca="1" si="8"/>
        <v>6</v>
      </c>
      <c r="G37" s="289" t="s">
        <v>222</v>
      </c>
      <c r="H37" s="272"/>
    </row>
    <row r="38" spans="1:8" ht="14.7" customHeight="1" x14ac:dyDescent="0.3">
      <c r="A38" s="17">
        <v>3</v>
      </c>
      <c r="B38" s="163">
        <f t="shared" si="0"/>
        <v>46269</v>
      </c>
      <c r="C38" s="174" t="s">
        <v>239</v>
      </c>
      <c r="D38" s="18" t="s">
        <v>184</v>
      </c>
      <c r="E38" s="112">
        <f t="shared" ca="1" si="4"/>
        <v>46269</v>
      </c>
      <c r="F38" s="239">
        <f t="shared" ca="1" si="8"/>
        <v>6</v>
      </c>
      <c r="G38" s="240" t="s">
        <v>240</v>
      </c>
      <c r="H38" s="272"/>
    </row>
    <row r="39" spans="1:8" ht="14.7" customHeight="1" x14ac:dyDescent="0.3">
      <c r="A39" s="17">
        <v>3</v>
      </c>
      <c r="B39" s="163">
        <f>$C$4-(7*A39)</f>
        <v>46269</v>
      </c>
      <c r="C39" s="241" t="s">
        <v>241</v>
      </c>
      <c r="D39" s="18"/>
      <c r="E39" s="112">
        <f t="shared" ca="1" si="4"/>
        <v>46269</v>
      </c>
      <c r="F39" s="239">
        <f ca="1">B39+6-E39</f>
        <v>6</v>
      </c>
      <c r="G39" s="240" t="s">
        <v>242</v>
      </c>
      <c r="H39" s="272"/>
    </row>
    <row r="40" spans="1:8" ht="14.7" customHeight="1" x14ac:dyDescent="0.3">
      <c r="A40" s="19">
        <v>3</v>
      </c>
      <c r="B40" s="164">
        <f t="shared" si="0"/>
        <v>46269</v>
      </c>
      <c r="C40" s="174" t="s">
        <v>243</v>
      </c>
      <c r="D40" s="20" t="s">
        <v>231</v>
      </c>
      <c r="E40" s="113">
        <f t="shared" ca="1" si="4"/>
        <v>46269</v>
      </c>
      <c r="F40" s="288">
        <f t="shared" ca="1" si="8"/>
        <v>6</v>
      </c>
      <c r="G40" s="145" t="s">
        <v>244</v>
      </c>
      <c r="H40" s="272"/>
    </row>
    <row r="41" spans="1:8" ht="14.7" customHeight="1" x14ac:dyDescent="0.3">
      <c r="A41" s="284">
        <v>3</v>
      </c>
      <c r="B41" s="285">
        <f t="shared" si="0"/>
        <v>46269</v>
      </c>
      <c r="C41" s="174" t="s">
        <v>245</v>
      </c>
      <c r="D41" s="286" t="s">
        <v>184</v>
      </c>
      <c r="E41" s="287">
        <f t="shared" ca="1" si="4"/>
        <v>46269</v>
      </c>
      <c r="F41" s="288">
        <f t="shared" ca="1" si="8"/>
        <v>6</v>
      </c>
      <c r="G41" s="289" t="s">
        <v>240</v>
      </c>
      <c r="H41" s="272"/>
    </row>
    <row r="42" spans="1:8" ht="14.7" customHeight="1" x14ac:dyDescent="0.3">
      <c r="A42" s="284">
        <v>3</v>
      </c>
      <c r="B42" s="285">
        <f>$C$4-(7*A42)</f>
        <v>46269</v>
      </c>
      <c r="C42" s="174" t="s">
        <v>246</v>
      </c>
      <c r="D42" s="286" t="s">
        <v>184</v>
      </c>
      <c r="E42" s="287">
        <f t="shared" ca="1" si="4"/>
        <v>46269</v>
      </c>
      <c r="F42" s="288">
        <f t="shared" ca="1" si="8"/>
        <v>6</v>
      </c>
      <c r="G42" s="289" t="s">
        <v>247</v>
      </c>
      <c r="H42" s="272"/>
    </row>
    <row r="43" spans="1:8" ht="14.7" customHeight="1" x14ac:dyDescent="0.3">
      <c r="A43" s="284">
        <v>3</v>
      </c>
      <c r="B43" s="285">
        <f t="shared" si="0"/>
        <v>46269</v>
      </c>
      <c r="C43" s="174" t="s">
        <v>248</v>
      </c>
      <c r="D43" s="286" t="s">
        <v>190</v>
      </c>
      <c r="E43" s="287">
        <f t="shared" ca="1" si="4"/>
        <v>46269</v>
      </c>
      <c r="F43" s="288">
        <f t="shared" ca="1" si="8"/>
        <v>6</v>
      </c>
      <c r="G43" s="289" t="s">
        <v>249</v>
      </c>
      <c r="H43" s="272"/>
    </row>
    <row r="44" spans="1:8" ht="15.6" x14ac:dyDescent="0.3">
      <c r="A44" s="17">
        <v>3</v>
      </c>
      <c r="B44" s="163">
        <f t="shared" si="0"/>
        <v>46269</v>
      </c>
      <c r="C44" s="174" t="s">
        <v>250</v>
      </c>
      <c r="D44" s="18" t="s">
        <v>212</v>
      </c>
      <c r="E44" s="112">
        <f t="shared" ca="1" si="4"/>
        <v>46269</v>
      </c>
      <c r="F44" s="288">
        <f t="shared" ca="1" si="8"/>
        <v>6</v>
      </c>
      <c r="G44" s="289" t="s">
        <v>251</v>
      </c>
      <c r="H44" s="272"/>
    </row>
    <row r="45" spans="1:8" ht="14.7" customHeight="1" x14ac:dyDescent="0.3">
      <c r="A45" s="284">
        <v>3</v>
      </c>
      <c r="B45" s="285">
        <f t="shared" si="0"/>
        <v>46269</v>
      </c>
      <c r="C45" s="174" t="s">
        <v>252</v>
      </c>
      <c r="D45" s="286" t="s">
        <v>184</v>
      </c>
      <c r="E45" s="287">
        <f t="shared" ca="1" si="4"/>
        <v>46269</v>
      </c>
      <c r="F45" s="288">
        <f t="shared" ca="1" si="8"/>
        <v>6</v>
      </c>
      <c r="G45" s="289" t="s">
        <v>253</v>
      </c>
      <c r="H45" s="272"/>
    </row>
    <row r="46" spans="1:8" ht="14.7" customHeight="1" x14ac:dyDescent="0.3">
      <c r="A46" s="284">
        <v>3</v>
      </c>
      <c r="B46" s="285">
        <f t="shared" si="0"/>
        <v>46269</v>
      </c>
      <c r="C46" s="174" t="s">
        <v>254</v>
      </c>
      <c r="D46" s="286" t="s">
        <v>184</v>
      </c>
      <c r="E46" s="287">
        <f t="shared" ca="1" si="4"/>
        <v>46269</v>
      </c>
      <c r="F46" s="288">
        <f t="shared" ca="1" si="8"/>
        <v>6</v>
      </c>
      <c r="G46" s="289" t="s">
        <v>253</v>
      </c>
      <c r="H46" s="272"/>
    </row>
    <row r="47" spans="1:8" ht="15.6" x14ac:dyDescent="0.3">
      <c r="A47" s="21">
        <v>2</v>
      </c>
      <c r="B47" s="165">
        <f t="shared" si="0"/>
        <v>46276</v>
      </c>
      <c r="C47" s="201" t="s">
        <v>255</v>
      </c>
      <c r="D47" s="22" t="s">
        <v>190</v>
      </c>
      <c r="E47" s="114">
        <f t="shared" ca="1" si="4"/>
        <v>46269</v>
      </c>
      <c r="F47" s="23">
        <f t="shared" ca="1" si="8"/>
        <v>13</v>
      </c>
      <c r="G47" s="99" t="s">
        <v>256</v>
      </c>
      <c r="H47" s="272"/>
    </row>
    <row r="48" spans="1:8" ht="15.6" x14ac:dyDescent="0.3">
      <c r="A48" s="21">
        <v>2</v>
      </c>
      <c r="B48" s="165">
        <f t="shared" si="0"/>
        <v>46276</v>
      </c>
      <c r="C48" s="201" t="s">
        <v>257</v>
      </c>
      <c r="D48" s="22" t="s">
        <v>190</v>
      </c>
      <c r="E48" s="114">
        <f t="shared" ca="1" si="4"/>
        <v>46269</v>
      </c>
      <c r="F48" s="23">
        <f t="shared" ca="1" si="8"/>
        <v>13</v>
      </c>
      <c r="G48" s="99" t="s">
        <v>251</v>
      </c>
      <c r="H48" s="272"/>
    </row>
    <row r="49" spans="1:8" ht="15.6" x14ac:dyDescent="0.3">
      <c r="A49" s="21">
        <v>2</v>
      </c>
      <c r="B49" s="165">
        <f t="shared" si="0"/>
        <v>46276</v>
      </c>
      <c r="C49" s="201" t="s">
        <v>258</v>
      </c>
      <c r="D49" s="22" t="s">
        <v>212</v>
      </c>
      <c r="E49" s="114">
        <f t="shared" ca="1" si="4"/>
        <v>46269</v>
      </c>
      <c r="F49" s="23">
        <f t="shared" ref="F49" ca="1" si="10">B49+6-E49</f>
        <v>13</v>
      </c>
      <c r="G49" s="99"/>
      <c r="H49" s="272" t="s">
        <v>259</v>
      </c>
    </row>
    <row r="50" spans="1:8" ht="15.6" x14ac:dyDescent="0.3">
      <c r="A50" s="21">
        <v>1</v>
      </c>
      <c r="B50" s="165">
        <f t="shared" si="0"/>
        <v>46283</v>
      </c>
      <c r="C50" s="201" t="s">
        <v>260</v>
      </c>
      <c r="D50" s="22" t="s">
        <v>190</v>
      </c>
      <c r="E50" s="114">
        <f t="shared" ca="1" si="4"/>
        <v>46269</v>
      </c>
      <c r="F50" s="23">
        <f t="shared" ca="1" si="8"/>
        <v>20</v>
      </c>
      <c r="G50" s="99" t="s">
        <v>261</v>
      </c>
      <c r="H50" s="272"/>
    </row>
    <row r="51" spans="1:8" ht="15.6" x14ac:dyDescent="0.3">
      <c r="A51" s="21">
        <v>1</v>
      </c>
      <c r="B51" s="165">
        <f t="shared" si="0"/>
        <v>46283</v>
      </c>
      <c r="C51" s="201" t="s">
        <v>262</v>
      </c>
      <c r="D51" s="22" t="s">
        <v>184</v>
      </c>
      <c r="E51" s="114">
        <f t="shared" ca="1" si="4"/>
        <v>46269</v>
      </c>
      <c r="F51" s="23">
        <f t="shared" ca="1" si="8"/>
        <v>20</v>
      </c>
      <c r="G51" s="98"/>
      <c r="H51" s="272"/>
    </row>
    <row r="52" spans="1:8" ht="15.6" x14ac:dyDescent="0.3">
      <c r="A52" s="194">
        <v>0</v>
      </c>
      <c r="B52" s="195">
        <f t="shared" si="0"/>
        <v>46290</v>
      </c>
      <c r="C52" s="201" t="s">
        <v>263</v>
      </c>
      <c r="D52" s="196" t="s">
        <v>264</v>
      </c>
      <c r="E52" s="197">
        <f t="shared" ca="1" si="4"/>
        <v>46269</v>
      </c>
      <c r="F52" s="198">
        <f t="shared" ca="1" si="8"/>
        <v>27</v>
      </c>
      <c r="G52" s="98"/>
      <c r="H52" s="272"/>
    </row>
    <row r="53" spans="1:8" ht="15.6" x14ac:dyDescent="0.3">
      <c r="A53" s="180" t="s">
        <v>265</v>
      </c>
      <c r="B53" s="175">
        <f t="shared" si="0"/>
        <v>46283</v>
      </c>
      <c r="C53" s="202" t="s">
        <v>266</v>
      </c>
      <c r="D53" s="176" t="s">
        <v>184</v>
      </c>
      <c r="E53" s="177">
        <f t="shared" ca="1" si="4"/>
        <v>46269</v>
      </c>
      <c r="F53" s="178">
        <f t="shared" ca="1" si="8"/>
        <v>20</v>
      </c>
      <c r="G53" s="179" t="s">
        <v>267</v>
      </c>
      <c r="H53" s="272"/>
    </row>
    <row r="54" spans="1:8" ht="15.6" x14ac:dyDescent="0.3">
      <c r="A54" s="180" t="s">
        <v>265</v>
      </c>
      <c r="B54" s="175">
        <f t="shared" si="0"/>
        <v>46283</v>
      </c>
      <c r="C54" s="202" t="s">
        <v>268</v>
      </c>
      <c r="D54" s="176" t="s">
        <v>184</v>
      </c>
      <c r="E54" s="177">
        <f t="shared" ca="1" si="4"/>
        <v>46269</v>
      </c>
      <c r="F54" s="178">
        <f t="shared" ca="1" si="8"/>
        <v>20</v>
      </c>
      <c r="G54" s="179" t="s">
        <v>269</v>
      </c>
      <c r="H54" s="272"/>
    </row>
    <row r="55" spans="1:8" ht="15.6" x14ac:dyDescent="0.3">
      <c r="A55" s="180" t="s">
        <v>265</v>
      </c>
      <c r="B55" s="175">
        <f>$C$4-(7*A55)</f>
        <v>46283</v>
      </c>
      <c r="C55" s="202" t="s">
        <v>270</v>
      </c>
      <c r="D55" s="176" t="s">
        <v>184</v>
      </c>
      <c r="E55" s="177">
        <f t="shared" ca="1" si="4"/>
        <v>46269</v>
      </c>
      <c r="F55" s="178">
        <f t="shared" ref="F55" ca="1" si="11">B55+6-E55</f>
        <v>20</v>
      </c>
      <c r="G55" s="179" t="s">
        <v>269</v>
      </c>
      <c r="H55" s="272"/>
    </row>
    <row r="56" spans="1:8" ht="15.6" x14ac:dyDescent="0.3">
      <c r="A56" s="180" t="s">
        <v>265</v>
      </c>
      <c r="B56" s="175">
        <f>$C$4-(7*A56)</f>
        <v>46283</v>
      </c>
      <c r="C56" s="426" t="s">
        <v>16129</v>
      </c>
      <c r="D56" s="176" t="s">
        <v>184</v>
      </c>
      <c r="E56" s="177">
        <f t="shared" ca="1" si="4"/>
        <v>46269</v>
      </c>
      <c r="F56" s="178">
        <f t="shared" ref="F56" ca="1" si="12">B56+6-E56</f>
        <v>20</v>
      </c>
      <c r="G56" s="179" t="s">
        <v>269</v>
      </c>
      <c r="H56" s="272"/>
    </row>
  </sheetData>
  <autoFilter ref="A5:H54" xr:uid="{980D6ADE-F619-40C8-9F28-B563DBD798A6}"/>
  <conditionalFormatting sqref="F39:G53 F6:G37">
    <cfRule type="cellIs" dxfId="431" priority="5" operator="lessThan">
      <formula>0</formula>
    </cfRule>
  </conditionalFormatting>
  <conditionalFormatting sqref="F54:G54">
    <cfRule type="cellIs" dxfId="430" priority="4" operator="lessThan">
      <formula>0</formula>
    </cfRule>
  </conditionalFormatting>
  <conditionalFormatting sqref="F38:G38">
    <cfRule type="cellIs" dxfId="429" priority="3" operator="lessThan">
      <formula>0</formula>
    </cfRule>
  </conditionalFormatting>
  <conditionalFormatting sqref="F55:G55">
    <cfRule type="cellIs" dxfId="428" priority="2" operator="lessThan">
      <formula>0</formula>
    </cfRule>
  </conditionalFormatting>
  <conditionalFormatting sqref="F56:G56">
    <cfRule type="cellIs" dxfId="427" priority="1" operator="lessThan">
      <formula>0</formula>
    </cfRule>
  </conditionalFormatting>
  <hyperlinks>
    <hyperlink ref="C7" r:id="rId1" xr:uid="{D1954FED-B49A-4EA4-88C7-6ABCEA1DB8AA}"/>
    <hyperlink ref="C6" r:id="rId2" xr:uid="{868BE605-40B1-4E37-88AB-01189D5A3FEE}"/>
    <hyperlink ref="C10" r:id="rId3" xr:uid="{37178E77-4D35-447B-9BD2-68E315810D2A}"/>
    <hyperlink ref="C11" r:id="rId4" xr:uid="{1F028464-F8BD-4B76-9A7A-A8D71038D07C}"/>
    <hyperlink ref="C8" r:id="rId5" xr:uid="{D5AB42D4-BC20-4751-90FF-65A21C855520}"/>
    <hyperlink ref="C15" r:id="rId6" xr:uid="{310F5AB9-E0F6-4F5C-BE55-D2B594E5E520}"/>
    <hyperlink ref="C16" r:id="rId7" xr:uid="{1D60126F-FF47-4405-A20D-DBA97384DA06}"/>
    <hyperlink ref="C18" r:id="rId8" xr:uid="{681D2464-0AB3-4D44-BEEA-DEA0908584C0}"/>
    <hyperlink ref="C19" r:id="rId9" xr:uid="{C511897C-F5D2-4DD4-9C93-EED93D884EA0}"/>
    <hyperlink ref="C20" r:id="rId10" xr:uid="{0327335A-1431-4D8A-99A4-73953515F321}"/>
    <hyperlink ref="C21" r:id="rId11" xr:uid="{42470443-0E03-463F-A69F-AEF0028E77F9}"/>
    <hyperlink ref="C22" r:id="rId12" xr:uid="{6FA6E4A3-1E93-427F-A809-F7F7AE543EEE}"/>
    <hyperlink ref="C23" r:id="rId13" xr:uid="{7062CD39-DCEF-411B-BE99-083E75D24FEE}"/>
    <hyperlink ref="C24" r:id="rId14" xr:uid="{409F1AE6-03C8-4591-995F-282F3D5D0D66}"/>
    <hyperlink ref="C27" r:id="rId15" xr:uid="{40B42ECF-F166-493D-929C-A024BC5E4745}"/>
    <hyperlink ref="C28" r:id="rId16" xr:uid="{221BA225-D0BA-4A49-9344-DCE5D144DC58}"/>
    <hyperlink ref="C29" r:id="rId17" xr:uid="{77B5F828-80AD-4790-B79A-211717C121A4}"/>
    <hyperlink ref="C30" r:id="rId18" xr:uid="{971929EC-E09C-41AF-B554-4A487B77C06F}"/>
    <hyperlink ref="C31" r:id="rId19" xr:uid="{AD796B11-A188-42E5-9243-EBC27FAA54AC}"/>
    <hyperlink ref="C35" r:id="rId20" xr:uid="{F31BCB78-438F-4A88-AFE5-67A97A61C47D}"/>
    <hyperlink ref="C36" r:id="rId21" xr:uid="{4AE50DFF-84FB-4D57-A26A-8F569FE898B7}"/>
    <hyperlink ref="C40" r:id="rId22" xr:uid="{2E587A47-607E-4B54-AE18-56871309B424}"/>
    <hyperlink ref="C41" r:id="rId23" xr:uid="{DB9DDFA1-35D3-4993-BE5D-71FEC6215124}"/>
    <hyperlink ref="C42" r:id="rId24" xr:uid="{306F56D1-19AF-4721-8ACD-75E4C1566026}"/>
    <hyperlink ref="C43" r:id="rId25" xr:uid="{176EEAE6-91A1-41D0-933D-9351857C1C1C}"/>
    <hyperlink ref="C44" r:id="rId26" xr:uid="{6F16B26D-7C40-48EB-958D-3E0D24894932}"/>
    <hyperlink ref="C45" r:id="rId27" xr:uid="{8ECC192B-F20A-461D-BC66-80768D89AD34}"/>
    <hyperlink ref="C47" r:id="rId28" xr:uid="{300D5778-9AE4-49FF-AD52-8FD1DB3C4A74}"/>
    <hyperlink ref="C48" r:id="rId29" xr:uid="{E83825B3-3319-4C58-BEDF-E6065086E839}"/>
    <hyperlink ref="C50" r:id="rId30" xr:uid="{6A17BC3C-8EA1-4E64-8718-F900FA8DD789}"/>
    <hyperlink ref="C51" r:id="rId31" xr:uid="{1994C3FB-E12C-4838-BBF3-E546ABA02F4F}"/>
    <hyperlink ref="C52" r:id="rId32" xr:uid="{5F117EE6-AA25-446A-B6D7-687D73CC874A}"/>
    <hyperlink ref="C53" r:id="rId33" xr:uid="{2F34DA47-7D52-487D-9D48-4F0E7B01C7C5}"/>
    <hyperlink ref="C25" r:id="rId34" xr:uid="{E2767916-48A5-4E36-8A10-EAF6AE18BBA8}"/>
    <hyperlink ref="C46" r:id="rId35" xr:uid="{9FD908C2-FC9F-408A-A5F7-48EE4CFC33ED}"/>
    <hyperlink ref="C54" r:id="rId36" xr:uid="{4F22B3D7-AB7B-45B3-9E23-A19221ABABA1}"/>
    <hyperlink ref="C12" r:id="rId37" xr:uid="{34D0D31C-9DF6-45BA-B079-9039B521BE3C}"/>
    <hyperlink ref="C9" r:id="rId38" xr:uid="{04203FCA-DB52-41B7-B5DA-926903BA05D5}"/>
    <hyperlink ref="C17" r:id="rId39" xr:uid="{2D9E9340-EC23-4838-A5AA-54E193DE857B}"/>
    <hyperlink ref="C13" r:id="rId40" xr:uid="{A830E093-6960-49F2-925E-D176EEC923D8}"/>
    <hyperlink ref="C14" r:id="rId41" xr:uid="{D35A3B74-B024-4194-984E-F24C555B0AD7}"/>
    <hyperlink ref="C33" r:id="rId42" xr:uid="{0B29C640-E998-451D-9801-65C8217DBBC5}"/>
    <hyperlink ref="C34" r:id="rId43" xr:uid="{FAC6BB61-B384-48B3-9FA2-05336D866241}"/>
    <hyperlink ref="C37" r:id="rId44" xr:uid="{83C17B6A-C211-4670-89DA-DC2C395CBF15}"/>
    <hyperlink ref="C38" r:id="rId45" xr:uid="{5C7C010F-E030-4048-B544-BB52CC426AC7}"/>
    <hyperlink ref="C49" r:id="rId46" xr:uid="{E07E64D0-F0A6-453C-BF9C-A11E735DE506}"/>
    <hyperlink ref="C26" r:id="rId47" xr:uid="{74EF8B7C-0F11-4DC8-B93C-8F49AD1484B0}"/>
    <hyperlink ref="C32" r:id="rId48" xr:uid="{FEC9FB62-BE17-405C-8A49-D129E40DBC56}"/>
    <hyperlink ref="C55" r:id="rId49" xr:uid="{C13D4BB4-0C12-4C26-8A74-D4CA1CECBA23}"/>
    <hyperlink ref="C56" r:id="rId50" xr:uid="{E218BCD5-5A31-49D4-988B-AE5868FEBFDD}"/>
  </hyperlinks>
  <pageMargins left="0.7" right="0.7" top="0.75" bottom="0.75" header="0.3" footer="0.3"/>
  <pageSetup orientation="portrait" r:id="rId51"/>
  <drawing r:id="rId5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E33AC-1317-4D90-BA09-D16BE5BDF36D}">
  <sheetPr codeName="Sheet19">
    <tabColor rgb="FF008080"/>
  </sheetPr>
  <dimension ref="A1:L48"/>
  <sheetViews>
    <sheetView showGridLines="0" zoomScale="110" zoomScaleNormal="110" workbookViewId="0">
      <pane ySplit="5" topLeftCell="A19" activePane="bottomLeft" state="frozen"/>
      <selection pane="bottomLeft" activeCell="A31" sqref="A31:XFD31"/>
    </sheetView>
  </sheetViews>
  <sheetFormatPr defaultColWidth="7.5" defaultRowHeight="14.4" x14ac:dyDescent="0.3"/>
  <cols>
    <col min="1" max="1" width="5.59765625" style="295" customWidth="1"/>
    <col min="2" max="2" width="9.59765625" style="295" customWidth="1"/>
    <col min="3" max="3" width="60.8984375" style="297" customWidth="1"/>
    <col min="4" max="4" width="15.5" style="297" customWidth="1"/>
    <col min="5" max="5" width="8.5" style="297" customWidth="1"/>
    <col min="6" max="6" width="5.59765625" style="297" customWidth="1"/>
    <col min="7" max="7" width="7.19921875" style="297" customWidth="1"/>
    <col min="8" max="8" width="60.69921875" style="298" customWidth="1"/>
    <col min="9" max="9" width="16.09765625" style="298" customWidth="1"/>
    <col min="10" max="11" width="9.09765625" style="298" customWidth="1"/>
    <col min="12" max="16384" width="7.5" style="298"/>
  </cols>
  <sheetData>
    <row r="1" spans="1:12" ht="21" x14ac:dyDescent="0.3">
      <c r="C1" s="296" t="s">
        <v>171</v>
      </c>
    </row>
    <row r="3" spans="1:12" x14ac:dyDescent="0.3">
      <c r="A3" s="295" t="s">
        <v>15906</v>
      </c>
      <c r="B3" s="299" t="s">
        <v>172</v>
      </c>
      <c r="C3" s="300" t="str">
        <f>TMWorkbook!B2</f>
        <v>MEA100</v>
      </c>
    </row>
    <row r="4" spans="1:12" x14ac:dyDescent="0.3">
      <c r="B4" s="299" t="s">
        <v>173</v>
      </c>
      <c r="C4" s="149">
        <f>TMWorkbook!C2</f>
        <v>46129</v>
      </c>
    </row>
    <row r="5" spans="1:12" ht="18" customHeight="1" x14ac:dyDescent="0.3">
      <c r="A5" s="301" t="s">
        <v>174</v>
      </c>
      <c r="B5" s="302" t="s">
        <v>175</v>
      </c>
      <c r="C5" s="303" t="s">
        <v>176</v>
      </c>
      <c r="D5" s="303" t="s">
        <v>177</v>
      </c>
      <c r="E5" s="303" t="s">
        <v>178</v>
      </c>
      <c r="F5" s="303" t="s">
        <v>179</v>
      </c>
      <c r="G5" s="303" t="s">
        <v>180</v>
      </c>
      <c r="H5" s="303" t="s">
        <v>80</v>
      </c>
      <c r="I5" s="303" t="s">
        <v>15908</v>
      </c>
      <c r="J5" s="303" t="s">
        <v>15909</v>
      </c>
      <c r="K5" s="303" t="s">
        <v>15910</v>
      </c>
      <c r="L5" s="303" t="s">
        <v>15907</v>
      </c>
    </row>
    <row r="6" spans="1:12" ht="14.7" customHeight="1" x14ac:dyDescent="0.3">
      <c r="A6" s="304">
        <v>8</v>
      </c>
      <c r="B6" s="305">
        <f t="shared" ref="B6:B48" si="0">$C$4-(7*A6)</f>
        <v>46073</v>
      </c>
      <c r="C6" s="147" t="s">
        <v>181</v>
      </c>
      <c r="D6" s="306" t="s">
        <v>182</v>
      </c>
      <c r="E6" s="307">
        <f ca="1">TODAY()</f>
        <v>46269</v>
      </c>
      <c r="F6" s="308">
        <f ca="1">B6+6-E6</f>
        <v>-190</v>
      </c>
      <c r="G6" s="309"/>
      <c r="H6" s="310"/>
      <c r="I6" s="311"/>
      <c r="J6" s="298" t="s">
        <v>15911</v>
      </c>
    </row>
    <row r="7" spans="1:12" ht="14.7" customHeight="1" x14ac:dyDescent="0.3">
      <c r="A7" s="304">
        <v>8</v>
      </c>
      <c r="B7" s="305">
        <f t="shared" si="0"/>
        <v>46073</v>
      </c>
      <c r="C7" s="147" t="s">
        <v>15912</v>
      </c>
      <c r="D7" s="306" t="s">
        <v>15913</v>
      </c>
      <c r="E7" s="307">
        <f ca="1">TODAY()</f>
        <v>46269</v>
      </c>
      <c r="F7" s="308">
        <f ca="1">B7+6-E7</f>
        <v>-190</v>
      </c>
      <c r="G7" s="309"/>
      <c r="H7" s="310"/>
      <c r="I7" s="311" t="s">
        <v>15914</v>
      </c>
    </row>
    <row r="8" spans="1:12" ht="15.6" x14ac:dyDescent="0.3">
      <c r="A8" s="304">
        <v>8</v>
      </c>
      <c r="B8" s="305">
        <f t="shared" si="0"/>
        <v>46073</v>
      </c>
      <c r="C8" s="147" t="s">
        <v>15915</v>
      </c>
      <c r="D8" s="306" t="s">
        <v>184</v>
      </c>
      <c r="E8" s="307">
        <f t="shared" ref="E8:E15" ca="1" si="1">TODAY()</f>
        <v>46269</v>
      </c>
      <c r="F8" s="308">
        <f t="shared" ref="F8:F48" ca="1" si="2">B8+6-E8</f>
        <v>-190</v>
      </c>
      <c r="G8" s="309" t="s">
        <v>188</v>
      </c>
      <c r="H8" s="310"/>
      <c r="I8" s="311"/>
    </row>
    <row r="9" spans="1:12" ht="15.6" x14ac:dyDescent="0.3">
      <c r="A9" s="312">
        <v>7</v>
      </c>
      <c r="B9" s="313">
        <f t="shared" si="0"/>
        <v>46080</v>
      </c>
      <c r="C9" s="147" t="s">
        <v>185</v>
      </c>
      <c r="D9" s="314" t="s">
        <v>186</v>
      </c>
      <c r="E9" s="315">
        <f ca="1">TODAY()</f>
        <v>46269</v>
      </c>
      <c r="F9" s="308">
        <f t="shared" ca="1" si="2"/>
        <v>-183</v>
      </c>
      <c r="G9" s="309"/>
      <c r="H9" s="310"/>
      <c r="I9" s="311"/>
      <c r="J9" s="316">
        <v>46149</v>
      </c>
      <c r="K9" s="316">
        <v>46156</v>
      </c>
      <c r="L9" s="316">
        <v>46171</v>
      </c>
    </row>
    <row r="10" spans="1:12" ht="15.6" x14ac:dyDescent="0.3">
      <c r="A10" s="304">
        <v>7</v>
      </c>
      <c r="B10" s="305">
        <f t="shared" si="0"/>
        <v>46080</v>
      </c>
      <c r="C10" s="147" t="s">
        <v>187</v>
      </c>
      <c r="D10" s="317" t="s">
        <v>207</v>
      </c>
      <c r="E10" s="307">
        <f t="shared" ref="E10:E48" ca="1" si="3">TODAY()</f>
        <v>46269</v>
      </c>
      <c r="F10" s="308">
        <f t="shared" ca="1" si="2"/>
        <v>-183</v>
      </c>
      <c r="G10" s="309" t="s">
        <v>188</v>
      </c>
      <c r="H10" s="310"/>
      <c r="I10" s="311"/>
    </row>
    <row r="11" spans="1:12" ht="15.6" x14ac:dyDescent="0.3">
      <c r="A11" s="304">
        <v>7</v>
      </c>
      <c r="B11" s="305">
        <f t="shared" si="0"/>
        <v>46080</v>
      </c>
      <c r="C11" s="147" t="s">
        <v>15916</v>
      </c>
      <c r="D11" s="306" t="s">
        <v>190</v>
      </c>
      <c r="E11" s="307">
        <f t="shared" ca="1" si="1"/>
        <v>46269</v>
      </c>
      <c r="F11" s="308">
        <f t="shared" ca="1" si="2"/>
        <v>-183</v>
      </c>
      <c r="G11" s="309"/>
      <c r="H11" s="310"/>
      <c r="I11" s="311"/>
      <c r="J11" s="316" t="s">
        <v>15917</v>
      </c>
      <c r="K11" s="316">
        <v>46171</v>
      </c>
      <c r="L11" s="316" t="s">
        <v>15918</v>
      </c>
    </row>
    <row r="12" spans="1:12" ht="15.6" x14ac:dyDescent="0.3">
      <c r="A12" s="304">
        <v>7</v>
      </c>
      <c r="B12" s="305">
        <f t="shared" si="0"/>
        <v>46080</v>
      </c>
      <c r="C12" s="147" t="s">
        <v>192</v>
      </c>
      <c r="D12" s="306" t="s">
        <v>184</v>
      </c>
      <c r="E12" s="307">
        <f t="shared" ca="1" si="1"/>
        <v>46269</v>
      </c>
      <c r="F12" s="308">
        <f t="shared" ca="1" si="2"/>
        <v>-183</v>
      </c>
      <c r="G12" s="309" t="s">
        <v>188</v>
      </c>
      <c r="H12" s="310"/>
      <c r="I12" s="311"/>
    </row>
    <row r="13" spans="1:12" ht="15.6" x14ac:dyDescent="0.3">
      <c r="A13" s="318">
        <v>7</v>
      </c>
      <c r="B13" s="319">
        <f t="shared" si="0"/>
        <v>46080</v>
      </c>
      <c r="C13" s="223" t="s">
        <v>194</v>
      </c>
      <c r="D13" s="320" t="s">
        <v>184</v>
      </c>
      <c r="E13" s="321">
        <f t="shared" ca="1" si="1"/>
        <v>46269</v>
      </c>
      <c r="F13" s="322">
        <f t="shared" ca="1" si="2"/>
        <v>-183</v>
      </c>
      <c r="G13" s="323" t="s">
        <v>188</v>
      </c>
      <c r="H13" s="310" t="s">
        <v>15919</v>
      </c>
      <c r="I13" s="311"/>
    </row>
    <row r="14" spans="1:12" ht="15.6" x14ac:dyDescent="0.3">
      <c r="A14" s="304">
        <v>7</v>
      </c>
      <c r="B14" s="319">
        <f t="shared" si="0"/>
        <v>46080</v>
      </c>
      <c r="C14" s="147" t="s">
        <v>15920</v>
      </c>
      <c r="D14" s="306" t="s">
        <v>207</v>
      </c>
      <c r="E14" s="321">
        <f t="shared" ca="1" si="1"/>
        <v>46269</v>
      </c>
      <c r="F14" s="322">
        <f t="shared" ca="1" si="2"/>
        <v>-183</v>
      </c>
      <c r="G14" s="309"/>
      <c r="H14" s="310" t="s">
        <v>15921</v>
      </c>
      <c r="I14" s="311" t="s">
        <v>15914</v>
      </c>
      <c r="J14" s="316">
        <v>46163</v>
      </c>
      <c r="K14" s="316">
        <v>46177</v>
      </c>
    </row>
    <row r="15" spans="1:12" ht="15.6" x14ac:dyDescent="0.3">
      <c r="A15" s="304">
        <v>7</v>
      </c>
      <c r="B15" s="319">
        <f t="shared" si="0"/>
        <v>46080</v>
      </c>
      <c r="C15" s="147" t="s">
        <v>15922</v>
      </c>
      <c r="D15" s="306" t="s">
        <v>190</v>
      </c>
      <c r="E15" s="321">
        <f t="shared" ca="1" si="1"/>
        <v>46269</v>
      </c>
      <c r="F15" s="322">
        <f t="shared" ca="1" si="2"/>
        <v>-183</v>
      </c>
      <c r="G15" s="309"/>
      <c r="H15" s="310" t="s">
        <v>15923</v>
      </c>
      <c r="I15" s="311" t="s">
        <v>15914</v>
      </c>
      <c r="J15" s="316">
        <v>46154</v>
      </c>
      <c r="K15" s="316">
        <v>46183</v>
      </c>
    </row>
    <row r="16" spans="1:12" ht="15.6" x14ac:dyDescent="0.3">
      <c r="A16" s="304">
        <v>6</v>
      </c>
      <c r="B16" s="305">
        <f t="shared" si="0"/>
        <v>46087</v>
      </c>
      <c r="C16" s="147" t="s">
        <v>195</v>
      </c>
      <c r="D16" s="306" t="s">
        <v>196</v>
      </c>
      <c r="E16" s="307">
        <f t="shared" ca="1" si="3"/>
        <v>46269</v>
      </c>
      <c r="F16" s="308">
        <f t="shared" ca="1" si="2"/>
        <v>-176</v>
      </c>
      <c r="G16" s="309" t="s">
        <v>197</v>
      </c>
      <c r="H16" s="310"/>
      <c r="I16" s="311"/>
    </row>
    <row r="17" spans="1:11" ht="15.6" x14ac:dyDescent="0.3">
      <c r="A17" s="324">
        <v>6</v>
      </c>
      <c r="B17" s="325">
        <f t="shared" si="0"/>
        <v>46087</v>
      </c>
      <c r="C17" s="147" t="s">
        <v>15924</v>
      </c>
      <c r="D17" s="326" t="s">
        <v>184</v>
      </c>
      <c r="E17" s="327">
        <v>46192</v>
      </c>
      <c r="F17" s="308">
        <f t="shared" si="2"/>
        <v>-99</v>
      </c>
      <c r="G17" s="309" t="s">
        <v>15925</v>
      </c>
      <c r="H17" s="310"/>
      <c r="I17" s="311"/>
      <c r="J17" s="316">
        <v>46177</v>
      </c>
      <c r="K17" s="316">
        <v>46184</v>
      </c>
    </row>
    <row r="18" spans="1:11" ht="14.7" customHeight="1" x14ac:dyDescent="0.3">
      <c r="A18" s="328">
        <v>5</v>
      </c>
      <c r="B18" s="329">
        <f t="shared" si="0"/>
        <v>46094</v>
      </c>
      <c r="C18" s="147" t="s">
        <v>201</v>
      </c>
      <c r="D18" s="330" t="s">
        <v>202</v>
      </c>
      <c r="E18" s="331">
        <f ca="1">TODAY()</f>
        <v>46269</v>
      </c>
      <c r="F18" s="308">
        <f t="shared" ca="1" si="2"/>
        <v>-169</v>
      </c>
      <c r="G18" s="309" t="s">
        <v>203</v>
      </c>
      <c r="H18" s="310" t="s">
        <v>15926</v>
      </c>
      <c r="I18" s="311"/>
    </row>
    <row r="19" spans="1:11" ht="15.6" x14ac:dyDescent="0.3">
      <c r="A19" s="304">
        <v>5</v>
      </c>
      <c r="B19" s="305">
        <f t="shared" si="0"/>
        <v>46094</v>
      </c>
      <c r="C19" s="147" t="s">
        <v>15927</v>
      </c>
      <c r="D19" s="306" t="s">
        <v>184</v>
      </c>
      <c r="E19" s="307">
        <f t="shared" ca="1" si="3"/>
        <v>46269</v>
      </c>
      <c r="F19" s="308">
        <f t="shared" ca="1" si="2"/>
        <v>-169</v>
      </c>
      <c r="G19" s="309" t="s">
        <v>205</v>
      </c>
      <c r="H19" s="310" t="s">
        <v>15928</v>
      </c>
      <c r="I19" s="311"/>
    </row>
    <row r="20" spans="1:11" ht="14.7" customHeight="1" x14ac:dyDescent="0.3">
      <c r="A20" s="312">
        <v>5</v>
      </c>
      <c r="B20" s="332">
        <f t="shared" si="0"/>
        <v>46094</v>
      </c>
      <c r="C20" s="147" t="s">
        <v>206</v>
      </c>
      <c r="D20" s="314" t="s">
        <v>207</v>
      </c>
      <c r="E20" s="315">
        <f t="shared" ca="1" si="3"/>
        <v>46269</v>
      </c>
      <c r="F20" s="308">
        <f t="shared" ca="1" si="2"/>
        <v>-169</v>
      </c>
      <c r="G20" s="309" t="s">
        <v>205</v>
      </c>
      <c r="H20" s="310"/>
      <c r="I20" s="311"/>
    </row>
    <row r="21" spans="1:11" ht="15.6" x14ac:dyDescent="0.3">
      <c r="A21" s="324">
        <v>5</v>
      </c>
      <c r="B21" s="325">
        <f t="shared" si="0"/>
        <v>46094</v>
      </c>
      <c r="C21" s="147" t="s">
        <v>211</v>
      </c>
      <c r="D21" s="326" t="s">
        <v>212</v>
      </c>
      <c r="E21" s="327">
        <f t="shared" ca="1" si="3"/>
        <v>46269</v>
      </c>
      <c r="F21" s="308">
        <f t="shared" ca="1" si="2"/>
        <v>-169</v>
      </c>
      <c r="G21" s="309" t="s">
        <v>210</v>
      </c>
      <c r="H21" s="310"/>
      <c r="I21" s="311"/>
      <c r="J21" s="316">
        <v>46177</v>
      </c>
      <c r="K21" s="316">
        <v>46182</v>
      </c>
    </row>
    <row r="22" spans="1:11" ht="15.6" x14ac:dyDescent="0.3">
      <c r="A22" s="304">
        <v>5</v>
      </c>
      <c r="B22" s="305">
        <f t="shared" si="0"/>
        <v>46094</v>
      </c>
      <c r="C22" s="147" t="s">
        <v>214</v>
      </c>
      <c r="D22" s="306" t="s">
        <v>215</v>
      </c>
      <c r="E22" s="307">
        <f t="shared" ca="1" si="3"/>
        <v>46269</v>
      </c>
      <c r="F22" s="308">
        <f t="shared" ca="1" si="2"/>
        <v>-169</v>
      </c>
      <c r="G22" s="309" t="s">
        <v>210</v>
      </c>
      <c r="H22" s="310"/>
      <c r="I22" s="311"/>
    </row>
    <row r="23" spans="1:11" ht="15.6" x14ac:dyDescent="0.3">
      <c r="A23" s="304">
        <v>5</v>
      </c>
      <c r="B23" s="305">
        <f t="shared" si="0"/>
        <v>46094</v>
      </c>
      <c r="C23" s="147" t="s">
        <v>216</v>
      </c>
      <c r="D23" s="306" t="s">
        <v>184</v>
      </c>
      <c r="E23" s="307">
        <f t="shared" ca="1" si="3"/>
        <v>46269</v>
      </c>
      <c r="F23" s="308">
        <f t="shared" ca="1" si="2"/>
        <v>-169</v>
      </c>
      <c r="G23" s="309" t="s">
        <v>210</v>
      </c>
      <c r="H23" s="310"/>
      <c r="I23" s="311"/>
    </row>
    <row r="24" spans="1:11" ht="15.6" x14ac:dyDescent="0.3">
      <c r="A24" s="304">
        <v>5</v>
      </c>
      <c r="B24" s="305">
        <f t="shared" si="0"/>
        <v>46094</v>
      </c>
      <c r="C24" s="223" t="s">
        <v>217</v>
      </c>
      <c r="D24" s="306" t="s">
        <v>190</v>
      </c>
      <c r="E24" s="307">
        <f t="shared" ca="1" si="3"/>
        <v>46269</v>
      </c>
      <c r="F24" s="308">
        <f t="shared" ca="1" si="2"/>
        <v>-169</v>
      </c>
      <c r="G24" s="309" t="s">
        <v>218</v>
      </c>
      <c r="H24" s="310" t="s">
        <v>15929</v>
      </c>
      <c r="I24" s="311"/>
    </row>
    <row r="25" spans="1:11" s="340" customFormat="1" ht="15.6" x14ac:dyDescent="0.3">
      <c r="A25" s="333">
        <v>4</v>
      </c>
      <c r="B25" s="334">
        <f t="shared" si="0"/>
        <v>46101</v>
      </c>
      <c r="C25" s="193" t="s">
        <v>219</v>
      </c>
      <c r="D25" s="335" t="s">
        <v>190</v>
      </c>
      <c r="E25" s="336">
        <f t="shared" ca="1" si="3"/>
        <v>46269</v>
      </c>
      <c r="F25" s="337">
        <f t="shared" ca="1" si="2"/>
        <v>-162</v>
      </c>
      <c r="G25" s="338" t="s">
        <v>220</v>
      </c>
      <c r="H25" s="310"/>
      <c r="I25" s="339"/>
    </row>
    <row r="26" spans="1:11" s="340" customFormat="1" ht="15.6" x14ac:dyDescent="0.3">
      <c r="A26" s="333">
        <v>4</v>
      </c>
      <c r="B26" s="334">
        <f t="shared" si="0"/>
        <v>46101</v>
      </c>
      <c r="C26" s="193" t="s">
        <v>221</v>
      </c>
      <c r="D26" s="335" t="s">
        <v>212</v>
      </c>
      <c r="E26" s="336">
        <f t="shared" ca="1" si="3"/>
        <v>46269</v>
      </c>
      <c r="F26" s="337">
        <f t="shared" ca="1" si="2"/>
        <v>-162</v>
      </c>
      <c r="G26" s="338" t="s">
        <v>222</v>
      </c>
      <c r="H26" s="310"/>
      <c r="I26" s="339"/>
      <c r="J26" s="341">
        <v>46181</v>
      </c>
      <c r="K26" s="341">
        <v>46190</v>
      </c>
    </row>
    <row r="27" spans="1:11" ht="14.7" customHeight="1" x14ac:dyDescent="0.3">
      <c r="A27" s="333">
        <v>4</v>
      </c>
      <c r="B27" s="334">
        <f t="shared" si="0"/>
        <v>46101</v>
      </c>
      <c r="C27" s="193" t="s">
        <v>223</v>
      </c>
      <c r="D27" s="335" t="s">
        <v>224</v>
      </c>
      <c r="E27" s="336">
        <f t="shared" ca="1" si="3"/>
        <v>46269</v>
      </c>
      <c r="F27" s="337">
        <f t="shared" ca="1" si="2"/>
        <v>-162</v>
      </c>
      <c r="G27" s="338" t="s">
        <v>210</v>
      </c>
      <c r="H27" s="310"/>
      <c r="I27" s="311"/>
    </row>
    <row r="28" spans="1:11" ht="15.6" x14ac:dyDescent="0.3">
      <c r="A28" s="333">
        <v>4</v>
      </c>
      <c r="B28" s="334">
        <f t="shared" si="0"/>
        <v>46101</v>
      </c>
      <c r="C28" s="193" t="s">
        <v>225</v>
      </c>
      <c r="D28" s="335" t="s">
        <v>202</v>
      </c>
      <c r="E28" s="336">
        <f t="shared" ca="1" si="3"/>
        <v>46269</v>
      </c>
      <c r="F28" s="337">
        <f t="shared" ca="1" si="2"/>
        <v>-162</v>
      </c>
      <c r="G28" s="338" t="s">
        <v>205</v>
      </c>
      <c r="H28" s="342"/>
      <c r="I28" s="311" t="s">
        <v>15930</v>
      </c>
    </row>
    <row r="29" spans="1:11" ht="14.7" customHeight="1" x14ac:dyDescent="0.3">
      <c r="A29" s="343">
        <v>4</v>
      </c>
      <c r="B29" s="334">
        <f>$C$4-(7*A29)</f>
        <v>46101</v>
      </c>
      <c r="C29" s="193" t="s">
        <v>15931</v>
      </c>
      <c r="D29" s="335" t="s">
        <v>184</v>
      </c>
      <c r="E29" s="336">
        <f t="shared" ca="1" si="3"/>
        <v>46269</v>
      </c>
      <c r="F29" s="337">
        <f t="shared" ca="1" si="2"/>
        <v>-162</v>
      </c>
      <c r="G29" s="338" t="s">
        <v>227</v>
      </c>
      <c r="H29" s="310" t="s">
        <v>15932</v>
      </c>
      <c r="I29" s="311"/>
      <c r="J29" s="316">
        <v>46182</v>
      </c>
      <c r="K29" s="316">
        <v>46190</v>
      </c>
    </row>
    <row r="30" spans="1:11" ht="14.7" customHeight="1" x14ac:dyDescent="0.3">
      <c r="A30" s="343">
        <v>4</v>
      </c>
      <c r="B30" s="334">
        <f>$C$4-(7*A30)</f>
        <v>46101</v>
      </c>
      <c r="C30" s="193" t="s">
        <v>15933</v>
      </c>
      <c r="D30" s="335" t="s">
        <v>184</v>
      </c>
      <c r="E30" s="336">
        <f t="shared" ca="1" si="3"/>
        <v>46269</v>
      </c>
      <c r="F30" s="337">
        <f t="shared" ca="1" si="2"/>
        <v>-162</v>
      </c>
      <c r="G30" s="338"/>
      <c r="H30" s="310" t="s">
        <v>15934</v>
      </c>
      <c r="I30" s="311"/>
      <c r="J30" s="316">
        <v>46176</v>
      </c>
      <c r="K30" s="316">
        <v>46189</v>
      </c>
    </row>
    <row r="31" spans="1:11" ht="14.7" customHeight="1" x14ac:dyDescent="0.3">
      <c r="A31" s="344">
        <v>4</v>
      </c>
      <c r="B31" s="345">
        <f>$C$4-(7*A31)</f>
        <v>46101</v>
      </c>
      <c r="C31" s="193" t="s">
        <v>15935</v>
      </c>
      <c r="D31" s="346" t="s">
        <v>231</v>
      </c>
      <c r="E31" s="336">
        <f t="shared" ca="1" si="3"/>
        <v>46269</v>
      </c>
      <c r="F31" s="337">
        <f t="shared" ca="1" si="2"/>
        <v>-162</v>
      </c>
      <c r="G31" s="347"/>
      <c r="H31" s="310"/>
      <c r="I31" s="311"/>
      <c r="J31" s="316">
        <v>46177</v>
      </c>
      <c r="K31" s="316">
        <v>46189</v>
      </c>
    </row>
    <row r="32" spans="1:11" ht="14.7" customHeight="1" x14ac:dyDescent="0.3">
      <c r="A32" s="348">
        <v>3</v>
      </c>
      <c r="B32" s="349">
        <f>$C$4-(7*A32)</f>
        <v>46108</v>
      </c>
      <c r="C32" s="174" t="s">
        <v>232</v>
      </c>
      <c r="D32" s="350" t="s">
        <v>184</v>
      </c>
      <c r="E32" s="351">
        <f t="shared" ca="1" si="3"/>
        <v>46269</v>
      </c>
      <c r="F32" s="352">
        <f t="shared" ca="1" si="2"/>
        <v>-155</v>
      </c>
      <c r="G32" s="353" t="s">
        <v>233</v>
      </c>
      <c r="H32" s="310"/>
      <c r="I32" s="311"/>
    </row>
    <row r="33" spans="1:11" ht="14.7" customHeight="1" x14ac:dyDescent="0.3">
      <c r="A33" s="348">
        <v>3</v>
      </c>
      <c r="B33" s="349">
        <f t="shared" si="0"/>
        <v>46108</v>
      </c>
      <c r="C33" s="174" t="s">
        <v>234</v>
      </c>
      <c r="D33" s="350" t="s">
        <v>235</v>
      </c>
      <c r="E33" s="351">
        <f t="shared" ca="1" si="3"/>
        <v>46269</v>
      </c>
      <c r="F33" s="352">
        <f t="shared" ca="1" si="2"/>
        <v>-155</v>
      </c>
      <c r="G33" s="353" t="s">
        <v>236</v>
      </c>
      <c r="H33" s="310" t="s">
        <v>15936</v>
      </c>
      <c r="I33" s="311"/>
    </row>
    <row r="34" spans="1:11" ht="14.7" customHeight="1" x14ac:dyDescent="0.3">
      <c r="A34" s="354">
        <v>3</v>
      </c>
      <c r="B34" s="355">
        <f t="shared" si="0"/>
        <v>46108</v>
      </c>
      <c r="C34" s="174" t="s">
        <v>239</v>
      </c>
      <c r="D34" s="356" t="s">
        <v>184</v>
      </c>
      <c r="E34" s="357">
        <f t="shared" ca="1" si="3"/>
        <v>46269</v>
      </c>
      <c r="F34" s="358">
        <f t="shared" ca="1" si="2"/>
        <v>-155</v>
      </c>
      <c r="G34" s="359" t="s">
        <v>240</v>
      </c>
      <c r="H34" s="310"/>
      <c r="I34" s="311"/>
    </row>
    <row r="35" spans="1:11" ht="14.7" customHeight="1" x14ac:dyDescent="0.3">
      <c r="A35" s="360">
        <v>3</v>
      </c>
      <c r="B35" s="361">
        <f t="shared" si="0"/>
        <v>46108</v>
      </c>
      <c r="C35" s="174" t="s">
        <v>243</v>
      </c>
      <c r="D35" s="362" t="s">
        <v>231</v>
      </c>
      <c r="E35" s="363">
        <f t="shared" ca="1" si="3"/>
        <v>46269</v>
      </c>
      <c r="F35" s="352">
        <f t="shared" ca="1" si="2"/>
        <v>-155</v>
      </c>
      <c r="G35" s="364" t="s">
        <v>244</v>
      </c>
      <c r="H35" s="310"/>
      <c r="I35" s="311"/>
      <c r="J35" s="316">
        <v>46181</v>
      </c>
    </row>
    <row r="36" spans="1:11" ht="14.7" customHeight="1" x14ac:dyDescent="0.3">
      <c r="A36" s="348">
        <v>3</v>
      </c>
      <c r="B36" s="349">
        <f t="shared" si="0"/>
        <v>46108</v>
      </c>
      <c r="C36" s="174" t="s">
        <v>245</v>
      </c>
      <c r="D36" s="350" t="s">
        <v>184</v>
      </c>
      <c r="E36" s="351">
        <f t="shared" ca="1" si="3"/>
        <v>46269</v>
      </c>
      <c r="F36" s="352">
        <f t="shared" ca="1" si="2"/>
        <v>-155</v>
      </c>
      <c r="G36" s="353" t="s">
        <v>240</v>
      </c>
      <c r="H36" s="310"/>
      <c r="I36" s="311"/>
    </row>
    <row r="37" spans="1:11" ht="14.7" customHeight="1" x14ac:dyDescent="0.3">
      <c r="A37" s="348">
        <v>3</v>
      </c>
      <c r="B37" s="349">
        <f>$C$4-(7*A37)</f>
        <v>46108</v>
      </c>
      <c r="C37" s="174" t="s">
        <v>246</v>
      </c>
      <c r="D37" s="350" t="s">
        <v>184</v>
      </c>
      <c r="E37" s="351">
        <f t="shared" ca="1" si="3"/>
        <v>46269</v>
      </c>
      <c r="F37" s="352">
        <f t="shared" ca="1" si="2"/>
        <v>-155</v>
      </c>
      <c r="G37" s="353" t="s">
        <v>247</v>
      </c>
      <c r="H37" s="310" t="s">
        <v>15937</v>
      </c>
      <c r="I37" s="311"/>
      <c r="J37" s="316">
        <v>46157</v>
      </c>
    </row>
    <row r="38" spans="1:11" ht="15.6" x14ac:dyDescent="0.3">
      <c r="A38" s="354">
        <v>3</v>
      </c>
      <c r="B38" s="355">
        <f t="shared" si="0"/>
        <v>46108</v>
      </c>
      <c r="C38" s="174" t="s">
        <v>250</v>
      </c>
      <c r="D38" s="356" t="s">
        <v>212</v>
      </c>
      <c r="E38" s="357">
        <f t="shared" ca="1" si="3"/>
        <v>46269</v>
      </c>
      <c r="F38" s="352">
        <f t="shared" ca="1" si="2"/>
        <v>-155</v>
      </c>
      <c r="G38" s="353" t="s">
        <v>251</v>
      </c>
      <c r="H38" s="310"/>
      <c r="I38" s="311"/>
    </row>
    <row r="39" spans="1:11" ht="14.7" customHeight="1" x14ac:dyDescent="0.3">
      <c r="A39" s="348">
        <v>3</v>
      </c>
      <c r="B39" s="349">
        <f t="shared" si="0"/>
        <v>46108</v>
      </c>
      <c r="C39" s="174" t="s">
        <v>252</v>
      </c>
      <c r="D39" s="350" t="s">
        <v>184</v>
      </c>
      <c r="E39" s="351">
        <f t="shared" ca="1" si="3"/>
        <v>46269</v>
      </c>
      <c r="F39" s="352">
        <f t="shared" ca="1" si="2"/>
        <v>-155</v>
      </c>
      <c r="G39" s="353" t="s">
        <v>253</v>
      </c>
      <c r="H39" s="310"/>
      <c r="I39" s="311"/>
    </row>
    <row r="40" spans="1:11" ht="14.7" customHeight="1" x14ac:dyDescent="0.3">
      <c r="A40" s="348">
        <v>3</v>
      </c>
      <c r="B40" s="349">
        <f t="shared" si="0"/>
        <v>46108</v>
      </c>
      <c r="C40" s="174" t="s">
        <v>254</v>
      </c>
      <c r="D40" s="350" t="s">
        <v>184</v>
      </c>
      <c r="E40" s="351">
        <f t="shared" ca="1" si="3"/>
        <v>46269</v>
      </c>
      <c r="F40" s="352">
        <f t="shared" ca="1" si="2"/>
        <v>-155</v>
      </c>
      <c r="G40" s="353" t="s">
        <v>253</v>
      </c>
      <c r="H40" s="310"/>
      <c r="I40" s="311"/>
    </row>
    <row r="41" spans="1:11" ht="15.6" x14ac:dyDescent="0.3">
      <c r="A41" s="365">
        <v>2</v>
      </c>
      <c r="B41" s="366">
        <f t="shared" si="0"/>
        <v>46115</v>
      </c>
      <c r="C41" s="201" t="s">
        <v>255</v>
      </c>
      <c r="D41" s="367" t="s">
        <v>190</v>
      </c>
      <c r="E41" s="368">
        <f t="shared" ca="1" si="3"/>
        <v>46269</v>
      </c>
      <c r="F41" s="369">
        <f t="shared" ca="1" si="2"/>
        <v>-148</v>
      </c>
      <c r="G41" s="370" t="s">
        <v>256</v>
      </c>
      <c r="H41" s="310"/>
      <c r="I41" s="311"/>
      <c r="J41" s="316">
        <v>46171</v>
      </c>
      <c r="K41" s="298" t="s">
        <v>15938</v>
      </c>
    </row>
    <row r="42" spans="1:11" ht="15.6" x14ac:dyDescent="0.3">
      <c r="A42" s="365">
        <v>2</v>
      </c>
      <c r="B42" s="366">
        <f t="shared" si="0"/>
        <v>46115</v>
      </c>
      <c r="C42" s="201" t="s">
        <v>258</v>
      </c>
      <c r="D42" s="367" t="s">
        <v>212</v>
      </c>
      <c r="E42" s="368">
        <f t="shared" ca="1" si="3"/>
        <v>46269</v>
      </c>
      <c r="F42" s="369">
        <f t="shared" ca="1" si="2"/>
        <v>-148</v>
      </c>
      <c r="G42" s="370"/>
      <c r="H42" s="310"/>
      <c r="I42" s="311"/>
      <c r="J42" s="316">
        <v>46178</v>
      </c>
      <c r="K42" s="298" t="s">
        <v>15938</v>
      </c>
    </row>
    <row r="43" spans="1:11" ht="15.6" x14ac:dyDescent="0.3">
      <c r="A43" s="365">
        <v>1</v>
      </c>
      <c r="B43" s="366">
        <f t="shared" si="0"/>
        <v>46122</v>
      </c>
      <c r="C43" s="201" t="s">
        <v>260</v>
      </c>
      <c r="D43" s="367" t="s">
        <v>190</v>
      </c>
      <c r="E43" s="368">
        <f t="shared" ca="1" si="3"/>
        <v>46269</v>
      </c>
      <c r="F43" s="369">
        <f t="shared" ca="1" si="2"/>
        <v>-141</v>
      </c>
      <c r="G43" s="370" t="s">
        <v>261</v>
      </c>
      <c r="H43" s="310"/>
      <c r="I43" s="311"/>
      <c r="J43" s="316">
        <v>46171</v>
      </c>
      <c r="K43" s="298" t="s">
        <v>15938</v>
      </c>
    </row>
    <row r="44" spans="1:11" ht="15.6" x14ac:dyDescent="0.3">
      <c r="A44" s="365">
        <v>1</v>
      </c>
      <c r="B44" s="366">
        <f t="shared" si="0"/>
        <v>46122</v>
      </c>
      <c r="C44" s="201" t="s">
        <v>262</v>
      </c>
      <c r="D44" s="367" t="s">
        <v>184</v>
      </c>
      <c r="E44" s="368">
        <f t="shared" ca="1" si="3"/>
        <v>46269</v>
      </c>
      <c r="F44" s="369">
        <f t="shared" ca="1" si="2"/>
        <v>-141</v>
      </c>
      <c r="G44" s="371"/>
      <c r="H44" s="310"/>
      <c r="I44" s="311"/>
    </row>
    <row r="45" spans="1:11" ht="15.6" x14ac:dyDescent="0.3">
      <c r="A45" s="372">
        <v>0</v>
      </c>
      <c r="B45" s="373">
        <f t="shared" si="0"/>
        <v>46129</v>
      </c>
      <c r="C45" s="201" t="s">
        <v>263</v>
      </c>
      <c r="D45" s="374" t="s">
        <v>264</v>
      </c>
      <c r="E45" s="375">
        <f t="shared" ca="1" si="3"/>
        <v>46269</v>
      </c>
      <c r="F45" s="376">
        <f t="shared" ca="1" si="2"/>
        <v>-134</v>
      </c>
      <c r="G45" s="371"/>
      <c r="H45" s="310"/>
      <c r="I45" s="311"/>
    </row>
    <row r="46" spans="1:11" ht="15.6" x14ac:dyDescent="0.3">
      <c r="A46" s="377" t="s">
        <v>265</v>
      </c>
      <c r="B46" s="378">
        <f t="shared" si="0"/>
        <v>46122</v>
      </c>
      <c r="C46" s="202" t="s">
        <v>266</v>
      </c>
      <c r="D46" s="379" t="s">
        <v>184</v>
      </c>
      <c r="E46" s="380">
        <f t="shared" ca="1" si="3"/>
        <v>46269</v>
      </c>
      <c r="F46" s="381">
        <f t="shared" ca="1" si="2"/>
        <v>-141</v>
      </c>
      <c r="G46" s="382" t="s">
        <v>267</v>
      </c>
      <c r="H46" s="310"/>
      <c r="I46" s="311"/>
    </row>
    <row r="47" spans="1:11" ht="15.6" x14ac:dyDescent="0.3">
      <c r="A47" s="377" t="s">
        <v>265</v>
      </c>
      <c r="B47" s="378">
        <f t="shared" si="0"/>
        <v>46122</v>
      </c>
      <c r="C47" s="202" t="s">
        <v>268</v>
      </c>
      <c r="D47" s="379" t="s">
        <v>184</v>
      </c>
      <c r="E47" s="380">
        <f t="shared" ca="1" si="3"/>
        <v>46269</v>
      </c>
      <c r="F47" s="381">
        <f t="shared" ca="1" si="2"/>
        <v>-141</v>
      </c>
      <c r="G47" s="382" t="s">
        <v>269</v>
      </c>
      <c r="H47" s="310"/>
      <c r="I47" s="311"/>
    </row>
    <row r="48" spans="1:11" ht="15.6" x14ac:dyDescent="0.3">
      <c r="A48" s="377" t="s">
        <v>265</v>
      </c>
      <c r="B48" s="378">
        <f t="shared" si="0"/>
        <v>46122</v>
      </c>
      <c r="C48" s="202" t="s">
        <v>270</v>
      </c>
      <c r="D48" s="379" t="s">
        <v>184</v>
      </c>
      <c r="E48" s="380">
        <f t="shared" ca="1" si="3"/>
        <v>46269</v>
      </c>
      <c r="F48" s="381">
        <f t="shared" ca="1" si="2"/>
        <v>-141</v>
      </c>
      <c r="G48" s="382" t="s">
        <v>269</v>
      </c>
      <c r="H48" s="310"/>
      <c r="I48" s="311"/>
    </row>
  </sheetData>
  <autoFilter ref="A5:L48" xr:uid="{A60E1FA0-3BC3-4144-A5B6-43ACC52EF15D}"/>
  <conditionalFormatting sqref="F6:G48">
    <cfRule type="cellIs" dxfId="426" priority="1" operator="lessThan">
      <formula>0</formula>
    </cfRule>
  </conditionalFormatting>
  <hyperlinks>
    <hyperlink ref="C8" r:id="rId1" display="8.2 Generate Move Event Workbook (MEW)" xr:uid="{E25938D7-EE78-404E-8A33-7EB7B46B80AC}"/>
    <hyperlink ref="C6" r:id="rId2" xr:uid="{F24D72F8-16C4-4320-90E2-B3015768B7A4}"/>
    <hyperlink ref="C11" r:id="rId3" display="7.3 Servers have CS license and have access to PSeries" xr:uid="{D797213B-6B9F-4A24-94E3-538FCBDE2E2D}"/>
    <hyperlink ref="C9" r:id="rId4" xr:uid="{DCC949CF-7ED6-4165-99A6-26EBC8961FF3}"/>
    <hyperlink ref="C16" r:id="rId5" xr:uid="{08E831CB-3DA2-4B8E-945F-447CF718A71B}"/>
    <hyperlink ref="C17" r:id="rId6" display="6.2 Request target IPs for servers" xr:uid="{010B33A7-2433-4961-816B-081E88CB292A}"/>
    <hyperlink ref="C18" r:id="rId7" xr:uid="{4F17A609-9395-47CC-B753-B43074549B54}"/>
    <hyperlink ref="C19" r:id="rId8" display="5.2 Identify 3rd party/cloud (AWS/Azure) EXADATA loads" xr:uid="{C8C3D22F-CF63-434D-B868-0A2C1D0E12CA}"/>
    <hyperlink ref="C20" r:id="rId9" xr:uid="{51ED7ECB-75C6-41DB-80D0-CEB89BCB99FD}"/>
    <hyperlink ref="C21" r:id="rId10" xr:uid="{96D7E699-B5D6-4C41-9EBD-AA82B297B85E}"/>
    <hyperlink ref="C22" r:id="rId11" xr:uid="{3805B087-71A0-4068-B785-8F9F0668530D}"/>
    <hyperlink ref="C25" r:id="rId12" xr:uid="{E3C0E7C9-EDD9-421B-BA6C-7DCF54E96C5B}"/>
    <hyperlink ref="C26" r:id="rId13" xr:uid="{E1624F8D-84D4-4E7B-8875-BF52FCD47989}"/>
    <hyperlink ref="C27" r:id="rId14" xr:uid="{0BF37A38-8F8F-4088-9F5F-421FC982868B}"/>
    <hyperlink ref="C28" r:id="rId15" xr:uid="{44679D42-85ED-404D-A402-55F62EB5ECF0}"/>
    <hyperlink ref="C29" r:id="rId16" display="4.5 Create target F5/VIP configuration" xr:uid="{8E0DE861-E24C-4565-850A-75DA137BFB33}"/>
    <hyperlink ref="C32" r:id="rId17" xr:uid="{9C68322F-3429-4924-A3A4-3E4DBA76FCE3}"/>
    <hyperlink ref="C33" r:id="rId18" xr:uid="{3AB5CFFD-BD8B-4F1E-8EE5-ABED1EDC6599}"/>
    <hyperlink ref="C35" r:id="rId19" xr:uid="{4687D8A9-3258-4445-BCFF-D6CA5513888C}"/>
    <hyperlink ref="C36" r:id="rId20" xr:uid="{6489850B-A302-46C1-9F74-E4E512413AA6}"/>
    <hyperlink ref="C37" r:id="rId21" xr:uid="{19D65DA7-1165-4F2C-95B7-502A7AFD9531}"/>
    <hyperlink ref="C38" r:id="rId22" xr:uid="{524889AE-B70F-447F-843C-2E7C87BF96B6}"/>
    <hyperlink ref="C39" r:id="rId23" xr:uid="{AE9E067C-315B-4383-B460-486358825E2B}"/>
    <hyperlink ref="C41" r:id="rId24" xr:uid="{E477F4BC-4628-4465-B186-A2B49A4C971C}"/>
    <hyperlink ref="C43" r:id="rId25" xr:uid="{2B97E1D9-AF5E-4B57-A73E-A0CCB54A48B0}"/>
    <hyperlink ref="C44" r:id="rId26" xr:uid="{38540B8E-C455-4965-A64B-93353AC3C763}"/>
    <hyperlink ref="C45" r:id="rId27" xr:uid="{C110E09A-4814-4A9F-96E7-39F14F697577}"/>
    <hyperlink ref="C46" r:id="rId28" xr:uid="{8863E80C-BABB-4F69-8CD0-10B59CF9EA06}"/>
    <hyperlink ref="C23" r:id="rId29" xr:uid="{EB8F1080-0E66-4C7A-82FD-07DB1FF87DC5}"/>
    <hyperlink ref="C40" r:id="rId30" xr:uid="{6F14E12F-6EB2-48F2-B9DE-043051AE67D6}"/>
    <hyperlink ref="C47" r:id="rId31" xr:uid="{7F7EB2DC-F3F9-4CAC-85F6-532AA0CAC8E4}"/>
    <hyperlink ref="C12" r:id="rId32" xr:uid="{3BCE057F-43C8-4B18-8210-FCC022AD0D2A}"/>
    <hyperlink ref="C10" r:id="rId33" xr:uid="{19886D44-8F57-44F3-8200-5E0551B2527D}"/>
    <hyperlink ref="C13" r:id="rId34" xr:uid="{B1FEF4DA-F7D1-4797-99DE-741E3B6FE04E}"/>
    <hyperlink ref="C30" r:id="rId35" display="4.6 Generate FW Rule Request using CS Report" xr:uid="{B0A80E1B-8B89-4E32-BA7D-FBDBC7FC6FD9}"/>
    <hyperlink ref="C31" r:id="rId36" xr:uid="{71FE5BB5-2423-488A-BC33-446BB9F6D984}"/>
    <hyperlink ref="C34" r:id="rId37" xr:uid="{29282412-F8F2-4638-AEB7-CAA6E01942A9}"/>
    <hyperlink ref="C48" r:id="rId38" xr:uid="{0A2838B6-D545-4015-AE2C-079CD04B8042}"/>
    <hyperlink ref="C42" r:id="rId39" xr:uid="{C7EB491E-B755-42F7-91CC-E68956930598}"/>
    <hyperlink ref="C24" r:id="rId40" xr:uid="{F97228B1-099A-417E-A481-5535845BCEA4}"/>
  </hyperlinks>
  <pageMargins left="0.7" right="0.7" top="0.75" bottom="0.75" header="0.3" footer="0.3"/>
  <pageSetup orientation="portrait" r:id="rId41"/>
  <drawing r:id="rId4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DAAB1-E583-1C4C-80B9-F4940D029B6F}">
  <sheetPr codeName="Sheet5">
    <tabColor theme="4" tint="-0.249977111117893"/>
  </sheetPr>
  <dimension ref="A2:Z3"/>
  <sheetViews>
    <sheetView workbookViewId="0"/>
  </sheetViews>
  <sheetFormatPr defaultColWidth="11" defaultRowHeight="15.6" x14ac:dyDescent="0.3"/>
  <cols>
    <col min="1" max="1" width="22.19921875" customWidth="1"/>
    <col min="2" max="2" width="39.69921875" bestFit="1" customWidth="1"/>
    <col min="3" max="3" width="13.19921875" bestFit="1" customWidth="1"/>
    <col min="4" max="4" width="10.5" customWidth="1"/>
    <col min="5" max="5" width="15" customWidth="1"/>
    <col min="6" max="6" width="40.19921875" style="7" bestFit="1" customWidth="1"/>
    <col min="7" max="7" width="11.5" bestFit="1" customWidth="1"/>
    <col min="8" max="8" width="20.5" customWidth="1"/>
    <col min="9" max="9" width="7.69921875" customWidth="1"/>
    <col min="10" max="10" width="43.19921875" bestFit="1" customWidth="1"/>
    <col min="11" max="11" width="17.5" bestFit="1" customWidth="1"/>
    <col min="12" max="12" width="20.59765625" customWidth="1"/>
    <col min="13" max="14" width="15.5" customWidth="1"/>
    <col min="15" max="15" width="45.5" customWidth="1"/>
    <col min="17" max="17" width="6.5" customWidth="1"/>
    <col min="18" max="18" width="10.5" customWidth="1"/>
    <col min="19" max="19" width="20.5" customWidth="1"/>
    <col min="20" max="20" width="24.5" customWidth="1"/>
    <col min="21" max="21" width="16.19921875" customWidth="1"/>
    <col min="22" max="22" width="21.19921875" customWidth="1"/>
    <col min="23" max="23" width="13.19921875" customWidth="1"/>
    <col min="25" max="25" width="6.5" customWidth="1"/>
    <col min="26" max="26" width="35.5" customWidth="1"/>
  </cols>
  <sheetData>
    <row r="2" spans="1:26" ht="36" thickTop="1" thickBot="1" x14ac:dyDescent="0.4">
      <c r="A2" s="106" t="s">
        <v>158</v>
      </c>
      <c r="B2" s="101" t="s">
        <v>156</v>
      </c>
      <c r="C2" s="106" t="s">
        <v>271</v>
      </c>
      <c r="D2" s="107" t="s">
        <v>272</v>
      </c>
      <c r="E2" s="101" t="s">
        <v>273</v>
      </c>
      <c r="F2" s="102" t="s">
        <v>274</v>
      </c>
      <c r="G2" s="101" t="s">
        <v>275</v>
      </c>
      <c r="H2" s="101" t="s">
        <v>276</v>
      </c>
      <c r="I2" s="102" t="s">
        <v>277</v>
      </c>
      <c r="J2" s="102" t="s">
        <v>278</v>
      </c>
      <c r="K2" s="101" t="s">
        <v>279</v>
      </c>
      <c r="L2" s="104" t="s">
        <v>280</v>
      </c>
      <c r="M2" s="102" t="s">
        <v>281</v>
      </c>
      <c r="N2" s="102" t="s">
        <v>282</v>
      </c>
      <c r="O2" s="102" t="s">
        <v>283</v>
      </c>
      <c r="P2" s="103" t="s">
        <v>284</v>
      </c>
      <c r="Q2" s="101" t="s">
        <v>38</v>
      </c>
      <c r="R2" s="105" t="s">
        <v>285</v>
      </c>
      <c r="S2" s="104" t="s">
        <v>80</v>
      </c>
      <c r="T2" s="102" t="s">
        <v>286</v>
      </c>
      <c r="U2" s="104" t="s">
        <v>287</v>
      </c>
      <c r="V2" s="104" t="s">
        <v>288</v>
      </c>
      <c r="W2" s="105" t="s">
        <v>289</v>
      </c>
      <c r="X2" s="101" t="s">
        <v>290</v>
      </c>
      <c r="Y2" s="102" t="s">
        <v>65</v>
      </c>
      <c r="Z2" s="102" t="s">
        <v>291</v>
      </c>
    </row>
    <row r="3" spans="1:26" ht="32.4" customHeight="1" thickTop="1" thickBot="1" x14ac:dyDescent="0.35">
      <c r="A3" s="385"/>
      <c r="B3" s="251" t="str" cm="1">
        <f t="array" ref="B3">TEXT(INDEX(tblTM[],_xlfn.XMATCH(tblIPAssigner[[#This Row],[Hostname]],tblTM[common_assetName],0),COLUMN(tblTM[device_shortName])),"")</f>
        <v/>
      </c>
      <c r="C3" s="385"/>
      <c r="D3" s="412"/>
      <c r="E3" s="251" t="str" cm="1">
        <f t="array" ref="E3">TEXT(INDEX(tblTM[],_xlfn.XMATCH(tblIPAssigner[[#This Row],[Hostname]],tblTM[common_assetName],0),COLUMN(tblTM[common_environment])),"")</f>
        <v/>
      </c>
      <c r="F3" s="251" t="str" cm="1">
        <f t="array" ref="F3">IF(tblIPAssigner[[#This Row],[Company]]="MBM",_xlfn.XLOOKUP(tblIPAssigner[[#This Row],[Hostname]],tblTM[common_assetName],tblTM[device_custom34],"",0,1),_xlfn.IFNA(TRIM(INDEX(tblSegmentationZones[SegmentationZone],MATCH(1,(INET_ATON(tblIPAssigner[[#This Row],[Current IP]])&gt;=tblSegmentationZones[networkLower])*(INET_ATON(tblIPAssigner[[#This Row],[Current IP]])&lt;=tblSegmentationZones[networkUpper]),0))),"FrontEnd / Internal / Legacy / NonLoadBalancer"))</f>
        <v>FrontEnd / Internal / Legacy / NonLoadBalancer</v>
      </c>
      <c r="G3" s="251" t="str">
        <f>IFERROR(_xlfn.LET(_xlpm.domain,TRIM(_xlfn.TEXTBEFORE(_xlfn.TEXTAFTER(LOWER(tblIPAssigner[[#This Row],[FQDN]]),".",-2),".")),IF(OR(_xlpm.domain = "caremore",_xlpm.domain = "healthcore",_xlpm.domain = "gbd",_xlpm.domain = "dbg"),_xlpm.domain,IF(LEFT(_xlpm.domain,3)="aim", "MBM","Anthem"))),"*Check*")</f>
        <v>*Check*</v>
      </c>
      <c r="H3" s="251" t="str" cm="1">
        <f t="array" ref="H3">_xlfn.IFNA(INDEX(tblOSMachineType[],_xlfn.XMATCH(INDEX(tblTM[],_xlfn.XMATCH(tblIPAssigner[[#This Row],[Hostname]],tblTM[common_assetName],0),COLUMN(tblTM[device_os])),tblOSMachineType[TM OS],0),COLUMN(tblOSMachineType[Machine Type])),"")</f>
        <v/>
      </c>
      <c r="I3" s="251" t="str" cm="1">
        <f t="array" ref="I3">IFERROR(_xlfn.IFNA(MATCH(1,(TRIM(tblIPAssigner[[#This Row],[Segmentation Zone]])=TRIM(tblZoneMatch[Current Zone]))*(TRIM(tblIPAssigner[[#This Row],[Machine Type]])=TRIM(tblZoneMatch[Machine Type]))*(TRIM(tblIPAssigner[[#This Row],[Company]])=TRIM(tblZoneMatch[Company]))*(TRIM(tblIPAssigner[[#This Row],[Target Platform]])=TRIM(tblZoneMatch[Target Platform]))*(TRIM(tblIPAssigner[[#This Row],[Target Device Type]])=TRIM(tblZoneMatch[Target Device Type])),0),IF(SEARCH("Bare Metal",tblIPAssigner[[#This Row],[Target Platform]])&gt;0,680,"")),"*Check*")</f>
        <v>*Check*</v>
      </c>
      <c r="J3" s="251" t="str" cm="1">
        <f t="array" ref="J3">IFERROR(IF(tblIPAssigner[[#This Row],[server-oob-count]]&gt;0,"networkseg / anthem / management / server-oob",INDEX(tblZoneMatch[Target Zone],tblIPAssigner[[#This Row],[Row]])),"Target Zone not found. Please check Lookup Sheet.")</f>
        <v>Target Zone not found. Please check Lookup Sheet.</v>
      </c>
      <c r="K3" s="251" t="str">
        <f>IFERROR(
IF(tblIPAssigner[[#This Row],[Target Device Type]]="","azkyn-east",
IF(OR(tblIPAssigner[[#This Row],[Target Device Type]]="AIX-LPAR",tblIPAssigner[[#This Row],[Target Device Type]]="Linux-VM-Power",tblIPAssigner[[#This Row],[DMZ]]="Yes",LEFT(tblIPAssigner[[#This Row],[Current IP]],3)="22."),
        IF(LEFT(LOWER(tblIPAssigner[[#This Row],[Hostname]]),4)="va33","ilelk-ch3","vaash-wdc04"),
      IF(AND(tblIPAssigner[[#This Row],[Target Device Type]]="Server",tblIPAssigner[[#This Row],[DMZ]]="No"),
           IF(LEFT(LOWER(tblIPAssigner[[#This Row],[Hostname]]),4)="va33","ilelk-bmaas-dr","vaash-bmaas"),
         IF(AND(tblIPAssigner[[#This Row],[Target Device Type]]="Server",tblIPAssigner[[#This Row],[DMZ]]="Yes"),
             IF(LEFT(LOWER(tblIPAssigner[[#This Row],[Hostname]]),4)="va33","ilelk-ch3","vaash-wdc04"),
           IF(tblIPAssigner[[#This Row],[Target Device Type]]="VM",
             IF(LEFT(LOWER(tblIPAssigner[[#This Row],[Hostname]]),4)="va33","azkyn-nc","azkyn-east")
             )
           )
        )
   )),"")</f>
        <v>azkyn-east</v>
      </c>
      <c r="L3" s="256"/>
      <c r="M3" s="385" t="str" cm="1">
        <f t="array" ref="M3">IFERROR(INET_NTOM(CIDR_getMask(TRIM(INDEX(tblSegmentationZones[network],MATCH(1,(INET_ATON(tblIPAssigner[[#This Row],[Target IP]])&gt;=tblSegmentationZones[networkLower])*(INET_ATON(tblIPAssigner[[#This Row],[Target IP]])&lt;=tblSegmentationZones[networkUpper]),0))))),"")</f>
        <v/>
      </c>
      <c r="N3" s="251" t="str" cm="1">
        <f t="array" ref="N3">IFERROR(CIDR_getFirstIP(TRIM(INDEX(tblSegmentationZones[network],MATCH(1,(INET_ATON(tblIPAssigner[[#This Row],[Target IP]])&gt;=tblSegmentationZones[networkLower])*(INET_ATON(tblIPAssigner[[#This Row],[Target IP]])&lt;=tblSegmentationZones[networkUpper]),0)))),"")</f>
        <v/>
      </c>
      <c r="O3" s="251" t="str">
        <f>_xlfn.CONCAT(LOWER(tblIPAssigner[[#This Row],[Request Move Event]]),"-",LOWER(tblIPAssigner[[#This Row],[FQDN]]))</f>
        <v>-</v>
      </c>
      <c r="P3" s="253" t="str" cm="1">
        <f t="array" ref="P3">_xlfn.LET(_xlpm.DevType,_xlfn.XLOOKUP(tblIPAssigner[[#This Row],[Hostname]],tblTM[common_assetName],tblTM[device_custom60],"",0,1),
    IF(_xlpm.DevType="P2V",
       "VM",
       IF(_xlpm.DevType="V2P",
          "Server",
          TEXT(INDEX(tblTM[],_xlfn.XMATCH(tblIPAssigner[[#This Row],[Hostname]],tblTM[common_assetName],0),COLUMN(tblTM[device_assetType])),"")
         )
      )
    )</f>
        <v/>
      </c>
      <c r="Q3" s="251" t="str" cm="1">
        <f t="array" ref="Q3">TEXT(INDEX(tblTM[],_xlfn.XMATCH(tblIPAssigner[[#This Row],[Hostname]],tblTM[common_assetName],0),COLUMN(tblTM[device_custom26])),"")</f>
        <v/>
      </c>
      <c r="R3" s="385" t="str">
        <f>TEXT('Arch Chklst'!$C$3,"")</f>
        <v>MEA100</v>
      </c>
      <c r="S3" s="398"/>
      <c r="T3" s="254"/>
      <c r="U3" s="254"/>
      <c r="V3" s="398"/>
      <c r="W3" s="398"/>
      <c r="X3" s="252" t="str" cm="1">
        <f t="array" ref="X3">TEXT(INDEX(tblTM[],_xlfn.XMATCH(tblIPAssigner[[#This Row],[Hostname]],tblTM[common_assetName],0),COLUMN(tblTM[common_id])),"")</f>
        <v/>
      </c>
      <c r="Y3" s="252" t="str">
        <f>TEXT(_xlfn.XLOOKUP(tblIPAssigner[[#This Row],[Hostname]],tblAppServers[Server Name],tblAppServers[Scope],"",0,1),"")</f>
        <v/>
      </c>
      <c r="Z3" s="255" t="str">
        <f>TEXT(_xlfn.XLOOKUP(tblIPAssigner[[#This Row],[Hostname]],tblAppServers[Server Name],tblAppServers[Supported Application],"",0,1),"")</f>
        <v/>
      </c>
    </row>
  </sheetData>
  <dataConsolidate/>
  <phoneticPr fontId="20" type="noConversion"/>
  <conditionalFormatting sqref="F3">
    <cfRule type="expression" dxfId="425" priority="28">
      <formula>ISNUMBER(SEARCH("DMZ",INDIRECT("tblAppServers[@Segmentation Zone]")))</formula>
    </cfRule>
  </conditionalFormatting>
  <conditionalFormatting sqref="A3:B3 N3:Z3 D3:L3">
    <cfRule type="expression" dxfId="424" priority="27">
      <formula>INDIRECT("tblIPAssigner[@Scope]")="OOS"</formula>
    </cfRule>
  </conditionalFormatting>
  <conditionalFormatting sqref="J3">
    <cfRule type="expression" dxfId="423" priority="26">
      <formula>INDIRECT("tblIPAssigner[@Target Segmentation]")="Target Zone not found. Please check Lookup Sheet."</formula>
    </cfRule>
  </conditionalFormatting>
  <conditionalFormatting sqref="C1:C1048576">
    <cfRule type="duplicateValues" dxfId="422" priority="1"/>
    <cfRule type="duplicateValues" dxfId="421" priority="6"/>
  </conditionalFormatting>
  <conditionalFormatting sqref="I3">
    <cfRule type="expression" dxfId="420" priority="10">
      <formula>INDIRECT("tblIPAssigner[@Row]")="*Check*"</formula>
    </cfRule>
  </conditionalFormatting>
  <conditionalFormatting sqref="G3">
    <cfRule type="expression" dxfId="419" priority="5">
      <formula>INDIRECT("tblIPAssigner[@Company]")="*Check*"</formula>
    </cfRule>
  </conditionalFormatting>
  <conditionalFormatting sqref="H3 K3">
    <cfRule type="expression" dxfId="418" priority="4">
      <formula>INDIRECT("tblIPAssigner[@Machine Type]")=""</formula>
    </cfRule>
  </conditionalFormatting>
  <conditionalFormatting sqref="M3">
    <cfRule type="expression" dxfId="417" priority="3">
      <formula>AND(INDIRECT("tblIPAssigner[@Subnet Mask]")&lt;&gt;"255.255.255.0",INDIRECT("tblIPAssigner[@Subnet Mask]")&lt;&gt;"")</formula>
    </cfRule>
  </conditionalFormatting>
  <conditionalFormatting sqref="A1:A1048576">
    <cfRule type="duplicateValues" dxfId="416" priority="2"/>
  </conditionalFormatting>
  <conditionalFormatting sqref="A3">
    <cfRule type="duplicateValues" dxfId="415" priority="133182"/>
  </conditionalFormatting>
  <conditionalFormatting sqref="B3">
    <cfRule type="duplicateValues" dxfId="414" priority="133183"/>
  </conditionalFormatting>
  <dataValidations disablePrompts="1" count="1">
    <dataValidation type="list" allowBlank="1" showInputMessage="1" showErrorMessage="1" sqref="K3" xr:uid="{353121FB-8689-5049-843F-84514E18A3D3}">
      <formula1>INDIRECT("tblTargetPlatformList[Site]")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DNSSvrIPAssg">
                <anchor moveWithCells="1" sizeWithCells="1">
                  <from>
                    <xdr:col>1</xdr:col>
                    <xdr:colOff>137160</xdr:colOff>
                    <xdr:row>0</xdr:row>
                    <xdr:rowOff>22860</xdr:rowOff>
                  </from>
                  <to>
                    <xdr:col>1</xdr:col>
                    <xdr:colOff>1333500</xdr:colOff>
                    <xdr:row>0</xdr:row>
                    <xdr:rowOff>190500</xdr:rowOff>
                  </to>
                </anchor>
              </controlPr>
            </control>
          </mc:Choice>
        </mc:AlternateContent>
        <mc:AlternateContent xmlns:mc="http://schemas.openxmlformats.org/markup-compatibility/2006">
          <mc:Choice Requires="x14">
            <control shapeId="18435" r:id="rId5" name="Button 3">
              <controlPr defaultSize="0" print="0" autoFill="0" autoPict="0" macro="[0]!IPLookUp">
                <anchor moveWithCells="1" sizeWithCells="1">
                  <from>
                    <xdr:col>1</xdr:col>
                    <xdr:colOff>1485900</xdr:colOff>
                    <xdr:row>0</xdr:row>
                    <xdr:rowOff>22860</xdr:rowOff>
                  </from>
                  <to>
                    <xdr:col>1</xdr:col>
                    <xdr:colOff>2781300</xdr:colOff>
                    <xdr:row>0</xdr:row>
                    <xdr:rowOff>190500</xdr:rowOff>
                  </to>
                </anchor>
              </controlPr>
            </control>
          </mc:Choice>
        </mc:AlternateContent>
        <mc:AlternateContent xmlns:mc="http://schemas.openxmlformats.org/markup-compatibility/2006">
          <mc:Choice Requires="x14">
            <control shapeId="18438" r:id="rId6" name="Button 6">
              <controlPr defaultSize="0" print="0" autoFill="0" autoPict="0" macro="[0]!ReqIPNoVM">
                <anchor moveWithCells="1" sizeWithCells="1">
                  <from>
                    <xdr:col>5</xdr:col>
                    <xdr:colOff>68580</xdr:colOff>
                    <xdr:row>0</xdr:row>
                    <xdr:rowOff>22860</xdr:rowOff>
                  </from>
                  <to>
                    <xdr:col>5</xdr:col>
                    <xdr:colOff>1104900</xdr:colOff>
                    <xdr:row>0</xdr:row>
                    <xdr:rowOff>190500</xdr:rowOff>
                  </to>
                </anchor>
              </controlPr>
            </control>
          </mc:Choice>
        </mc:AlternateContent>
        <mc:AlternateContent xmlns:mc="http://schemas.openxmlformats.org/markup-compatibility/2006">
          <mc:Choice Requires="x14">
            <control shapeId="18439" r:id="rId7" name="Button 7">
              <controlPr defaultSize="0" print="0" autoFill="0" autoPict="0" macro="[0]!ReqIPVM">
                <anchor moveWithCells="1" sizeWithCells="1">
                  <from>
                    <xdr:col>5</xdr:col>
                    <xdr:colOff>1318260</xdr:colOff>
                    <xdr:row>0</xdr:row>
                    <xdr:rowOff>22860</xdr:rowOff>
                  </from>
                  <to>
                    <xdr:col>5</xdr:col>
                    <xdr:colOff>2346960</xdr:colOff>
                    <xdr:row>0</xdr:row>
                    <xdr:rowOff>190500</xdr:rowOff>
                  </to>
                </anchor>
              </controlPr>
            </control>
          </mc:Choice>
        </mc:AlternateContent>
        <mc:AlternateContent xmlns:mc="http://schemas.openxmlformats.org/markup-compatibility/2006">
          <mc:Choice Requires="x14">
            <control shapeId="18445" r:id="rId8" name="Button 13">
              <controlPr defaultSize="0" print="0" autoFill="0" autoPict="0" macro="[0]!MEExpSum">
                <anchor moveWithCells="1" sizeWithCells="1">
                  <from>
                    <xdr:col>5</xdr:col>
                    <xdr:colOff>2598420</xdr:colOff>
                    <xdr:row>0</xdr:row>
                    <xdr:rowOff>22860</xdr:rowOff>
                  </from>
                  <to>
                    <xdr:col>6</xdr:col>
                    <xdr:colOff>381000</xdr:colOff>
                    <xdr:row>0</xdr:row>
                    <xdr:rowOff>190500</xdr:rowOff>
                  </to>
                </anchor>
              </controlPr>
            </control>
          </mc:Choice>
        </mc:AlternateContent>
        <mc:AlternateContent xmlns:mc="http://schemas.openxmlformats.org/markup-compatibility/2006">
          <mc:Choice Requires="x14">
            <control shapeId="18446" r:id="rId9" name="Button 14">
              <controlPr defaultSize="0" print="0" autoFill="0" autoPict="0" macro="[0]!ChkCell">
                <anchor moveWithCells="1" sizeWithCells="1">
                  <from>
                    <xdr:col>8</xdr:col>
                    <xdr:colOff>22860</xdr:colOff>
                    <xdr:row>1</xdr:row>
                    <xdr:rowOff>38100</xdr:rowOff>
                  </from>
                  <to>
                    <xdr:col>8</xdr:col>
                    <xdr:colOff>571500</xdr:colOff>
                    <xdr:row>1</xdr:row>
                    <xdr:rowOff>236220</xdr:rowOff>
                  </to>
                </anchor>
              </controlPr>
            </control>
          </mc:Choice>
        </mc:AlternateContent>
      </controls>
    </mc:Choice>
  </mc:AlternateContent>
  <tableParts count="1">
    <tablePart r:id="rId1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576ED-A19F-834D-9BE7-574F7E262D58}">
  <sheetPr codeName="Sheet8">
    <tabColor rgb="FFFFC7CE"/>
  </sheetPr>
  <dimension ref="A1:Y6"/>
  <sheetViews>
    <sheetView zoomScale="86" zoomScaleNormal="86" workbookViewId="0">
      <selection activeCell="C1" sqref="C1"/>
    </sheetView>
  </sheetViews>
  <sheetFormatPr defaultColWidth="11" defaultRowHeight="15.6" x14ac:dyDescent="0.3"/>
  <cols>
    <col min="1" max="2" width="8.5" customWidth="1"/>
    <col min="3" max="3" width="50.19921875" customWidth="1"/>
    <col min="4" max="4" width="12.19921875" bestFit="1" customWidth="1"/>
    <col min="5" max="5" width="17.59765625" customWidth="1"/>
    <col min="6" max="6" width="14.59765625" customWidth="1"/>
    <col min="7" max="7" width="16.5" customWidth="1"/>
    <col min="8" max="8" width="14.69921875" customWidth="1"/>
    <col min="9" max="9" width="37.5" bestFit="1" customWidth="1"/>
    <col min="10" max="11" width="13.69921875" customWidth="1"/>
    <col min="12" max="13" width="11" customWidth="1"/>
    <col min="14" max="14" width="9.19921875" customWidth="1"/>
    <col min="15" max="15" width="6" customWidth="1"/>
    <col min="16" max="16" width="9.19921875" customWidth="1"/>
    <col min="17" max="17" width="11" customWidth="1"/>
    <col min="18" max="18" width="8.5" customWidth="1"/>
    <col min="19" max="19" width="6" customWidth="1"/>
    <col min="20" max="20" width="5.09765625" customWidth="1"/>
    <col min="21" max="21" width="14.59765625" customWidth="1"/>
    <col min="25" max="25" width="12.59765625" customWidth="1"/>
  </cols>
  <sheetData>
    <row r="1" spans="1:25" ht="18" customHeight="1" x14ac:dyDescent="0.3">
      <c r="A1" t="s">
        <v>292</v>
      </c>
      <c r="B1" t="s">
        <v>293</v>
      </c>
      <c r="C1" t="s">
        <v>294</v>
      </c>
      <c r="D1" s="183" t="s">
        <v>295</v>
      </c>
      <c r="E1" s="183" t="s">
        <v>296</v>
      </c>
      <c r="F1" t="s">
        <v>297</v>
      </c>
      <c r="G1" t="s">
        <v>298</v>
      </c>
      <c r="H1" t="s">
        <v>299</v>
      </c>
      <c r="I1" s="183" t="s">
        <v>300</v>
      </c>
      <c r="J1" t="s">
        <v>301</v>
      </c>
      <c r="K1" t="s">
        <v>302</v>
      </c>
      <c r="L1" t="s">
        <v>303</v>
      </c>
      <c r="M1" t="s">
        <v>304</v>
      </c>
      <c r="N1" s="183" t="s">
        <v>305</v>
      </c>
      <c r="O1" s="183" t="s">
        <v>69</v>
      </c>
      <c r="P1" s="183" t="s">
        <v>306</v>
      </c>
      <c r="Q1" s="183" t="s">
        <v>68</v>
      </c>
      <c r="R1" s="183" t="s">
        <v>67</v>
      </c>
      <c r="S1" s="183" t="s">
        <v>307</v>
      </c>
      <c r="T1" s="183" t="s">
        <v>39</v>
      </c>
      <c r="U1" s="183" t="s">
        <v>70</v>
      </c>
      <c r="V1" t="s">
        <v>308</v>
      </c>
      <c r="W1" s="183" t="s">
        <v>65</v>
      </c>
      <c r="X1" s="183" t="s">
        <v>309</v>
      </c>
      <c r="Y1" t="s">
        <v>310</v>
      </c>
    </row>
    <row r="2" spans="1:25" x14ac:dyDescent="0.3">
      <c r="A2" s="41"/>
      <c r="B2" s="41"/>
      <c r="C2" s="41"/>
      <c r="D2" s="41"/>
      <c r="E2" s="41">
        <f>_xlfn.XLOOKUP(tblDependencies[[#This Row],[AssetName]],tblApplications[common_assetName],tblApplications[common_moveBundle],"",0,1)</f>
        <v>0</v>
      </c>
      <c r="F2" s="41"/>
      <c r="G2" s="41"/>
      <c r="H2" s="41"/>
      <c r="I2" s="41">
        <f>_xlfn.XLOOKUP(tblDependencies[[#This Row],[DependentName]],tblTM[common_assetName],tblTM[common_moveBundle],"",0,1)</f>
        <v>0</v>
      </c>
      <c r="J2" s="41"/>
      <c r="K2" s="41"/>
      <c r="L2" s="41"/>
      <c r="M2" s="41"/>
      <c r="N2" s="41" t="str">
        <f>CONCATENATE(TEXT(_xlfn.XLOOKUP(tblDependencies[[#This Row],[AssetName]],tblDepApp[Applications],tblDepApp[Servers],"",0),"000"),"-",tblDependencies[[#This Row],[AssetName]])</f>
        <v>000-</v>
      </c>
      <c r="O2" s="41" t="str">
        <f>TEXT(_xlfn.XLOOKUP(tblDependencies[[#This Row],[DependentName]],tblAppServers[Server Name],tblAppServers[OS],"r3m0v3m3",0,1),"")</f>
        <v/>
      </c>
      <c r="P2" s="41">
        <f>1</f>
        <v>1</v>
      </c>
      <c r="Q2" s="41" t="str">
        <f>_xlfn.XLOOKUP(tblDependencies[[#This Row],[DependentName]],tblAppServers[Server Name],tblAppServers[Env],"",0,1)</f>
        <v/>
      </c>
      <c r="R2" s="41" t="str">
        <f>_xlfn.XLOOKUP(tblDependencies[[#This Row],[DependentName]],tblAppServers[Server Name],tblAppServers[Dev],"",0,1)</f>
        <v/>
      </c>
      <c r="S2" s="41" t="str">
        <f>_xlfn.XLOOKUP(tblDependencies[[#This Row],[DependentName]],tblAppServers[Server Name],tblAppServers[DB?],"",0,1)</f>
        <v/>
      </c>
      <c r="T2" s="184" t="str">
        <f>_xlfn.XLOOKUP(tblDependencies[[#This Row],[DependentName]],tblAppServers[Server Name],tblAppServers[F5/LB],"",0,1)</f>
        <v/>
      </c>
      <c r="U2" s="41" t="str">
        <f>_xlfn.XLOOKUP(tblDependencies[[#This Row],[DependentName]],tblAppServers[Server Name],tblAppServers[Src IP],"",0,1)</f>
        <v/>
      </c>
      <c r="V2" s="41"/>
      <c r="W2" s="41" t="str">
        <f>TEXT(_xlfn.XLOOKUP(tblDependencies[[#This Row],[DependentName]],tblAppServers[Server Name],tblAppServers[Scope],"",0,1),"")</f>
        <v/>
      </c>
      <c r="X2" s="41">
        <f>_xlfn.XLOOKUP(tblDependencies[[#This Row],[DependentName]],tblAppServers[Server Name],tblAppServers[LB],"",0,1)</f>
        <v>0</v>
      </c>
      <c r="Y2" s="41"/>
    </row>
    <row r="5" spans="1:25" x14ac:dyDescent="0.3">
      <c r="C5" t="s">
        <v>311</v>
      </c>
      <c r="D5" t="s">
        <v>312</v>
      </c>
    </row>
    <row r="6" spans="1:25" x14ac:dyDescent="0.3">
      <c r="C6" s="413"/>
      <c r="D6">
        <f>_xlfn.LET(_xlpm.AppCount,COUNTIFS(tblDependencies[Scope],"",tblDependencies[AssetName],tblDepApp[[#This Row],[Applications]]),IF(_xlpm.AppCount=0,0,_xlpm.AppCount))</f>
        <v>0</v>
      </c>
    </row>
  </sheetData>
  <sortState xmlns:xlrd2="http://schemas.microsoft.com/office/spreadsheetml/2017/richdata2" ref="C6">
    <sortCondition ref="C6"/>
  </sortState>
  <phoneticPr fontId="20" type="noConversion"/>
  <conditionalFormatting sqref="C3:E4 C2">
    <cfRule type="expression" dxfId="384" priority="7">
      <formula>INDIRECT("tblDependencies[@AssetBundle]")&lt;&gt;INDIRECT("tblDependencies[@DependentBundle]")</formula>
    </cfRule>
  </conditionalFormatting>
  <conditionalFormatting sqref="A3:X4 C2">
    <cfRule type="expression" dxfId="383" priority="6">
      <formula>INDIRECT("tblDependencies[@Scope]")="OOS"</formula>
    </cfRule>
  </conditionalFormatting>
  <conditionalFormatting sqref="G3:G4">
    <cfRule type="duplicateValues" dxfId="382" priority="121423"/>
  </conditionalFormatting>
  <conditionalFormatting sqref="G2">
    <cfRule type="duplicateValues" dxfId="381" priority="13317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AQDep">
                <anchor moveWithCells="1" sizeWithCells="1">
                  <from>
                    <xdr:col>2</xdr:col>
                    <xdr:colOff>1379220</xdr:colOff>
                    <xdr:row>0</xdr:row>
                    <xdr:rowOff>22860</xdr:rowOff>
                  </from>
                  <to>
                    <xdr:col>2</xdr:col>
                    <xdr:colOff>3108960</xdr:colOff>
                    <xdr:row>0</xdr:row>
                    <xdr:rowOff>190500</xdr:rowOff>
                  </to>
                </anchor>
              </controlPr>
            </control>
          </mc:Choice>
        </mc:AlternateContent>
      </controls>
    </mc:Choice>
  </mc:AlternateContent>
  <tableParts count="2">
    <tablePart r:id="rId5"/>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BF373-58CB-4173-8790-77A9E6B77C94}">
  <sheetPr codeName="Sheet26">
    <tabColor rgb="FFFFC7CE"/>
  </sheetPr>
  <dimension ref="A1"/>
  <sheetViews>
    <sheetView workbookViewId="0"/>
  </sheetViews>
  <sheetFormatPr defaultColWidth="8.69921875" defaultRowHeight="15.6" x14ac:dyDescent="0.3"/>
  <cols>
    <col min="1" max="1" width="16.5" customWidth="1"/>
    <col min="2" max="12" width="8.69921875" customWidth="1"/>
  </cols>
  <sheetData/>
  <conditionalFormatting sqref="B130:B1048576">
    <cfRule type="duplicateValues" dxfId="353" priority="10354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80" r:id="rId3" name="Button 4">
              <controlPr defaultSize="0" print="0" autoFill="0" autoPict="0" macro="[0]!Affinities">
                <anchor moveWithCells="1" sizeWithCells="1">
                  <from>
                    <xdr:col>0</xdr:col>
                    <xdr:colOff>76200</xdr:colOff>
                    <xdr:row>0</xdr:row>
                    <xdr:rowOff>22860</xdr:rowOff>
                  </from>
                  <to>
                    <xdr:col>0</xdr:col>
                    <xdr:colOff>1165860</xdr:colOff>
                    <xdr:row>0</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1E687-7652-45ED-9BC2-45003712C3CC}">
  <sheetPr codeName="Sheet25">
    <tabColor rgb="FFFF0000"/>
  </sheetPr>
  <dimension ref="A1:O2"/>
  <sheetViews>
    <sheetView zoomScale="98" zoomScaleNormal="98" workbookViewId="0">
      <selection activeCell="B2" sqref="B2"/>
    </sheetView>
  </sheetViews>
  <sheetFormatPr defaultRowHeight="15.6" x14ac:dyDescent="0.3"/>
  <cols>
    <col min="1" max="1" width="20.59765625" customWidth="1"/>
    <col min="2" max="2" width="40.59765625" customWidth="1"/>
    <col min="3" max="3" width="19.19921875" customWidth="1"/>
    <col min="4" max="4" width="6.5" style="151" customWidth="1"/>
    <col min="5" max="5" width="48.19921875" customWidth="1"/>
    <col min="6" max="6" width="16.5" customWidth="1"/>
    <col min="7" max="7" width="36.09765625" customWidth="1"/>
    <col min="8" max="10" width="16.5" customWidth="1"/>
    <col min="11" max="11" width="35.69921875" customWidth="1"/>
    <col min="12" max="12" width="16.5" customWidth="1"/>
    <col min="13" max="13" width="38.19921875" customWidth="1"/>
    <col min="14" max="14" width="13.09765625" customWidth="1"/>
    <col min="15" max="15" width="40.19921875" customWidth="1"/>
    <col min="16" max="16" width="20.59765625" customWidth="1"/>
  </cols>
  <sheetData>
    <row r="1" spans="1:15" ht="18" customHeight="1" x14ac:dyDescent="0.3">
      <c r="A1" s="148" t="s">
        <v>158</v>
      </c>
      <c r="B1" s="148" t="s">
        <v>313</v>
      </c>
      <c r="C1" s="148" t="s">
        <v>314</v>
      </c>
      <c r="D1" s="150" t="s">
        <v>38</v>
      </c>
      <c r="E1" s="148" t="s">
        <v>315</v>
      </c>
      <c r="F1" s="148" t="s">
        <v>316</v>
      </c>
      <c r="G1" s="148" t="s">
        <v>317</v>
      </c>
      <c r="H1" s="148" t="s">
        <v>318</v>
      </c>
      <c r="I1" s="148" t="s">
        <v>319</v>
      </c>
      <c r="J1" s="148" t="s">
        <v>320</v>
      </c>
      <c r="K1" s="148" t="s">
        <v>321</v>
      </c>
      <c r="L1" s="148" t="s">
        <v>89</v>
      </c>
      <c r="M1" s="148" t="s">
        <v>322</v>
      </c>
      <c r="N1" s="148" t="s">
        <v>323</v>
      </c>
      <c r="O1" s="148" t="s">
        <v>291</v>
      </c>
    </row>
    <row r="2" spans="1:15" x14ac:dyDescent="0.3">
      <c r="A2">
        <f>_xlfn.XLOOKUP(tblDR[[#This Row],[Src-DR-IP]],tblTM[device_custom28],tblTM[common_assetName],"",0,1)</f>
        <v>0</v>
      </c>
      <c r="D2" s="151" t="str">
        <f>TEXT(_xlfn.XLOOKUP(tblDR[[#This Row],[Hostname]],tblTM[common_assetName],tblTM[device_custom26],"-",0),"")</f>
        <v>-</v>
      </c>
      <c r="E2" t="str">
        <f>CONCATENATE(LOWER('Arch Chklst'!$C$3),"-",tblDR[[#This Row],[DR-hostname]])</f>
        <v>mea100-</v>
      </c>
      <c r="F2" t="str">
        <f>IF(tblDR[[#This Row],[DR-Rec-Method]]="Cristie HS","ilelk-bmaas-dr",IF(tblDR[[#This Row],[DR-Rec-Method]]="Zerto","azkyn-nc-dreast","TBD"))</f>
        <v>TBD</v>
      </c>
      <c r="G2" t="str">
        <f>IF(tblDR[[#This Row],[Src-DR-IP]]="","",_xlfn.XLOOKUP(tblDR[[#This Row],[Hostname]],tblIPAssigner[Hostname],tblIPAssigner[Target Segmentation],"",0,1))</f>
        <v/>
      </c>
      <c r="I2" t="str" cm="1">
        <f t="array" ref="I2">IFERROR(INET_NTOM(CIDR_getMask(TRIM(INDEX(tblSegmentationZones[network],MATCH(1,(INET_ATON(tblDR[[#This Row],[Dst-DR-IP]])&gt;=tblSegmentationZones[networkLower])*(INET_ATON(tblDR[[#This Row],[Dst-DR-IP]])&lt;=tblSegmentationZones[networkUpper]),0))))),"")</f>
        <v/>
      </c>
      <c r="J2" t="str" cm="1">
        <f t="array" ref="J2">IFERROR(CIDR_getFirstIP(TRIM(INDEX(tblSegmentationZones[network],MATCH(1,(INET_ATON(tblDR[[#This Row],[Dst-DR-IP]])&gt;=tblSegmentationZones[networkLower])*(INET_ATON(tblDR[[#This Row],[Dst-DR-IP]])&lt;=tblSegmentationZones[networkUpper]),0)))),"")</f>
        <v/>
      </c>
      <c r="K2" t="str">
        <f>IF(tblDR[[#This Row],[Src-DR-IP]]="","",_xlfn.XLOOKUP(tblDR[[#This Row],[Hostname]],tblIPAssigner[Hostname],tblIPAssigner[Target Segmentation],"",0,1))</f>
        <v/>
      </c>
      <c r="L2" t="str">
        <f>TEXT(_xlfn.XLOOKUP(tblDR[[#This Row],[Hostname]],tblTM[common_assetName],tblTM[device_custom29],"",0,1),"")</f>
        <v/>
      </c>
      <c r="M2" t="str">
        <f>_xlfn.LET(_xlpm.tier,_xlfn.XLOOKUP(tblDR[[#This Row],[Hostname]],tblTM[common_assetName],tblTM[device_custom30],"",0,1),IF(_xlpm.tier=0,"",_xlpm.tier))</f>
        <v/>
      </c>
      <c r="N2" t="str">
        <f>TEXT(_xlfn.XLOOKUP(tblDR[[#This Row],[Hostname]],tblTM[common_assetName],tblTM[device_custom65],"",0,1),"")</f>
        <v/>
      </c>
      <c r="O2" t="str">
        <f>TEXT(_xlfn.XLOOKUP(tblDR[[#This Row],[Hostname]],tblAppServers[Server Name],tblAppServers[Supported Application],"",0,1),"")</f>
        <v/>
      </c>
    </row>
  </sheetData>
  <conditionalFormatting sqref="D2">
    <cfRule type="cellIs" dxfId="352" priority="18" operator="equal">
      <formula>"Yes"</formula>
    </cfRule>
  </conditionalFormatting>
  <conditionalFormatting sqref="C2">
    <cfRule type="cellIs" dxfId="351" priority="12" operator="notBetween">
      <formula>"30.164."</formula>
      <formula>"30.165.999.999"</formula>
    </cfRule>
  </conditionalFormatting>
  <conditionalFormatting sqref="G2">
    <cfRule type="cellIs" dxfId="350" priority="6" operator="equal">
      <formula>"Target Zone not found. Please check Lookup Sheet."</formula>
    </cfRule>
  </conditionalFormatting>
  <conditionalFormatting sqref="L2">
    <cfRule type="expression" dxfId="349" priority="1">
      <formula>INDIRECT("tblDR[@[DR-Rec-Method]]")="Cristie HS"</formula>
    </cfRule>
    <cfRule type="expression" dxfId="348" priority="2">
      <formula>LEFT(INDIRECT("tblDR[@[DR-Rec-Method]]"),3)="TSM"</formula>
    </cfRule>
    <cfRule type="expression" dxfId="347" priority="3">
      <formula>INDIRECT("tblDR[@[DR-Rec-Method]]")="SRM"</formula>
    </cfRule>
    <cfRule type="expression" dxfId="346" priority="4">
      <formula>INDIRECT("tblDR[@[DR-Rec-Method]]")="Global Mirror"</formula>
    </cfRule>
    <cfRule type="expression" dxfId="345" priority="5">
      <formula>INDIRECT("tblDR[@[DR-Rec-Method]]")="Zerto"</formula>
    </cfRule>
  </conditionalFormatting>
  <dataValidations count="1">
    <dataValidation type="list" allowBlank="1" showInputMessage="1" showErrorMessage="1" sqref="F2" xr:uid="{F6286E23-6141-4D3E-9DBB-AE1013CEC650}">
      <formula1>"azkyn-nc-dreast,ilelk-drwdc04,ilelk-bmaas-dr,vahar-mai-drmostl,TBD"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DRImpInfo">
                <anchor moveWithCells="1" sizeWithCells="1">
                  <from>
                    <xdr:col>1</xdr:col>
                    <xdr:colOff>1630680</xdr:colOff>
                    <xdr:row>0</xdr:row>
                    <xdr:rowOff>22860</xdr:rowOff>
                  </from>
                  <to>
                    <xdr:col>1</xdr:col>
                    <xdr:colOff>2270760</xdr:colOff>
                    <xdr:row>0</xdr:row>
                    <xdr:rowOff>190500</xdr:rowOff>
                  </to>
                </anchor>
              </controlPr>
            </control>
          </mc:Choice>
        </mc:AlternateContent>
        <mc:AlternateContent xmlns:mc="http://schemas.openxmlformats.org/markup-compatibility/2006">
          <mc:Choice Requires="x14">
            <control shapeId="162819" r:id="rId4" name="Button 3">
              <controlPr defaultSize="0" print="0" autoFill="0" autoPict="0" macro="[0]!DRIPReq">
                <anchor moveWithCells="1" sizeWithCells="1">
                  <from>
                    <xdr:col>4</xdr:col>
                    <xdr:colOff>1013460</xdr:colOff>
                    <xdr:row>0</xdr:row>
                    <xdr:rowOff>22860</xdr:rowOff>
                  </from>
                  <to>
                    <xdr:col>4</xdr:col>
                    <xdr:colOff>2103120</xdr:colOff>
                    <xdr:row>0</xdr:row>
                    <xdr:rowOff>190500</xdr:rowOff>
                  </to>
                </anchor>
              </controlPr>
            </control>
          </mc:Choice>
        </mc:AlternateContent>
        <mc:AlternateContent xmlns:mc="http://schemas.openxmlformats.org/markup-compatibility/2006">
          <mc:Choice Requires="x14">
            <control shapeId="162822" r:id="rId5" name="Button 6">
              <controlPr defaultSize="0" print="0" autoFill="0" autoPict="0" macro="[0]!DRDNSForm">
                <anchor moveWithCells="1" sizeWithCells="1">
                  <from>
                    <xdr:col>4</xdr:col>
                    <xdr:colOff>2232660</xdr:colOff>
                    <xdr:row>0</xdr:row>
                    <xdr:rowOff>22860</xdr:rowOff>
                  </from>
                  <to>
                    <xdr:col>4</xdr:col>
                    <xdr:colOff>3337560</xdr:colOff>
                    <xdr:row>0</xdr:row>
                    <xdr:rowOff>190500</xdr:rowOff>
                  </to>
                </anchor>
              </controlPr>
            </control>
          </mc:Choice>
        </mc:AlternateContent>
      </controls>
    </mc:Choice>
  </mc:AlternateContent>
  <tableParts count="1">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12AE8-3FB5-43EA-BCA7-5ACE3BD6B6E4}">
  <sheetPr codeName="Sheet18">
    <tabColor theme="5" tint="0.39997558519241921"/>
  </sheetPr>
  <dimension ref="A1:BO2"/>
  <sheetViews>
    <sheetView zoomScale="84" zoomScaleNormal="84" workbookViewId="0">
      <pane ySplit="1" topLeftCell="A2" activePane="bottomLeft" state="frozen"/>
      <selection pane="bottomLeft" activeCell="A2" sqref="A2"/>
    </sheetView>
  </sheetViews>
  <sheetFormatPr defaultColWidth="11" defaultRowHeight="15.6" x14ac:dyDescent="0.3"/>
  <cols>
    <col min="1" max="1" width="32.19921875" style="41" bestFit="1" customWidth="1"/>
    <col min="2" max="2" width="21.19921875" style="41" customWidth="1"/>
    <col min="3" max="3" width="21.69921875" style="41" customWidth="1"/>
    <col min="4" max="4" width="38.5" style="41" customWidth="1"/>
    <col min="5" max="6" width="14.59765625" style="41" customWidth="1"/>
    <col min="7" max="7" width="8.5" style="41" customWidth="1"/>
    <col min="8" max="9" width="40.19921875" style="43" customWidth="1"/>
    <col min="10" max="10" width="14.59765625" style="43" customWidth="1"/>
    <col min="11" max="18" width="14.59765625" style="42" customWidth="1"/>
    <col min="19" max="19" width="14.59765625" customWidth="1"/>
    <col min="20" max="20" width="14.59765625" style="41" customWidth="1"/>
    <col min="21" max="27" width="14.59765625" style="42" customWidth="1"/>
    <col min="28" max="36" width="6.5" style="42" hidden="1" customWidth="1"/>
    <col min="37" max="37" width="42.19921875" style="42" bestFit="1" customWidth="1"/>
    <col min="38" max="49" width="14.59765625" style="42" customWidth="1"/>
    <col min="50" max="58" width="4.19921875" style="42" hidden="1" customWidth="1"/>
    <col min="59" max="59" width="14.59765625" style="42" customWidth="1"/>
    <col min="60" max="60" width="30.19921875" style="42" customWidth="1"/>
    <col min="61" max="63" width="14.59765625" style="42" customWidth="1"/>
    <col min="64" max="64" width="34" style="42" bestFit="1" customWidth="1"/>
    <col min="65" max="65" width="10.5" style="42" customWidth="1"/>
    <col min="66" max="66" width="11" style="42"/>
    <col min="67" max="67" width="17.19921875" style="42" bestFit="1" customWidth="1"/>
  </cols>
  <sheetData>
    <row r="1" spans="1:67" s="40" customFormat="1" ht="18" customHeight="1" x14ac:dyDescent="0.3">
      <c r="A1" s="34" t="s">
        <v>91</v>
      </c>
      <c r="B1" s="34" t="s">
        <v>92</v>
      </c>
      <c r="C1" s="34" t="s">
        <v>93</v>
      </c>
      <c r="D1" s="34" t="s">
        <v>94</v>
      </c>
      <c r="E1" s="34" t="s">
        <v>95</v>
      </c>
      <c r="F1" s="6" t="s">
        <v>96</v>
      </c>
      <c r="G1" s="35" t="s">
        <v>97</v>
      </c>
      <c r="H1" s="35" t="s">
        <v>98</v>
      </c>
      <c r="I1" s="35" t="s">
        <v>99</v>
      </c>
      <c r="J1" s="36" t="s">
        <v>100</v>
      </c>
      <c r="K1" s="36" t="s">
        <v>101</v>
      </c>
      <c r="L1" s="36" t="s">
        <v>102</v>
      </c>
      <c r="M1" s="36" t="s">
        <v>103</v>
      </c>
      <c r="N1" s="36" t="s">
        <v>104</v>
      </c>
      <c r="O1" s="36" t="s">
        <v>105</v>
      </c>
      <c r="P1" s="36" t="s">
        <v>106</v>
      </c>
      <c r="Q1" s="36" t="s">
        <v>107</v>
      </c>
      <c r="R1" s="36" t="s">
        <v>108</v>
      </c>
      <c r="S1" s="36" t="s">
        <v>109</v>
      </c>
      <c r="T1" s="36" t="s">
        <v>110</v>
      </c>
      <c r="U1" s="36" t="s">
        <v>111</v>
      </c>
      <c r="V1" s="36" t="s">
        <v>112</v>
      </c>
      <c r="W1" s="36" t="s">
        <v>113</v>
      </c>
      <c r="X1" s="36" t="s">
        <v>114</v>
      </c>
      <c r="Y1" s="36" t="s">
        <v>115</v>
      </c>
      <c r="Z1" s="36" t="s">
        <v>116</v>
      </c>
      <c r="AA1" s="36" t="s">
        <v>117</v>
      </c>
      <c r="AB1" s="37" t="s">
        <v>118</v>
      </c>
      <c r="AC1" s="37" t="s">
        <v>119</v>
      </c>
      <c r="AD1" s="37" t="s">
        <v>120</v>
      </c>
      <c r="AE1" s="37" t="s">
        <v>121</v>
      </c>
      <c r="AF1" s="37" t="s">
        <v>122</v>
      </c>
      <c r="AG1" s="37" t="s">
        <v>123</v>
      </c>
      <c r="AH1" s="37" t="s">
        <v>124</v>
      </c>
      <c r="AI1" s="37" t="s">
        <v>125</v>
      </c>
      <c r="AJ1" s="37" t="s">
        <v>126</v>
      </c>
      <c r="AK1" s="187" t="s">
        <v>127</v>
      </c>
      <c r="AL1" s="36" t="s">
        <v>128</v>
      </c>
      <c r="AM1" s="36" t="s">
        <v>129</v>
      </c>
      <c r="AN1" s="36" t="s">
        <v>130</v>
      </c>
      <c r="AO1" s="36" t="s">
        <v>131</v>
      </c>
      <c r="AP1" s="36" t="s">
        <v>132</v>
      </c>
      <c r="AQ1" s="36" t="s">
        <v>133</v>
      </c>
      <c r="AR1" s="36" t="s">
        <v>134</v>
      </c>
      <c r="AS1" s="36" t="s">
        <v>135</v>
      </c>
      <c r="AT1" s="36" t="s">
        <v>136</v>
      </c>
      <c r="AU1" s="36" t="s">
        <v>137</v>
      </c>
      <c r="AV1" s="36" t="s">
        <v>138</v>
      </c>
      <c r="AW1" s="36" t="s">
        <v>15</v>
      </c>
      <c r="AX1" s="38" t="s">
        <v>139</v>
      </c>
      <c r="AY1" s="38" t="s">
        <v>140</v>
      </c>
      <c r="AZ1" s="38" t="s">
        <v>141</v>
      </c>
      <c r="BA1" s="38" t="s">
        <v>142</v>
      </c>
      <c r="BB1" s="38" t="s">
        <v>143</v>
      </c>
      <c r="BC1" s="38" t="s">
        <v>144</v>
      </c>
      <c r="BD1" s="38" t="s">
        <v>145</v>
      </c>
      <c r="BE1" s="38" t="s">
        <v>146</v>
      </c>
      <c r="BF1" s="38" t="s">
        <v>147</v>
      </c>
      <c r="BG1" s="38" t="s">
        <v>148</v>
      </c>
      <c r="BH1" s="245" t="s">
        <v>149</v>
      </c>
      <c r="BI1" s="245" t="s">
        <v>150</v>
      </c>
      <c r="BJ1" s="246" t="s">
        <v>151</v>
      </c>
      <c r="BK1" s="246" t="s">
        <v>152</v>
      </c>
      <c r="BL1" s="199" t="s">
        <v>153</v>
      </c>
      <c r="BM1" s="39" t="s">
        <v>50</v>
      </c>
      <c r="BN1" s="67" t="s">
        <v>154</v>
      </c>
      <c r="BO1" s="67" t="s">
        <v>155</v>
      </c>
    </row>
    <row r="2" spans="1:67" x14ac:dyDescent="0.3">
      <c r="A2" s="115" t="str">
        <f>LOWER(CONCATENATE(IF(tblLBSum2[[#This Row],[ME]]="",'Arch Chklst'!$C$3,tblLBSum2[[#This Row],[ME]]),"-",tblLBSum2[[#This Row],[VIP]]))</f>
        <v>mea100-</v>
      </c>
      <c r="B2" s="115" t="str">
        <f>TEXT(_xlfn.XLOOKUP(tblLBSum2[[#This Row],[VIP_SrcIP]],tblLBRaw[VIP_IP],tblLBRaw[DEV],"",0,1),"")</f>
        <v/>
      </c>
      <c r="C2" s="115" t="str" cm="1">
        <f t="array" aca="1" ref="C2" ca="1">IFERROR(_xlfn.LET(_xlpm.indx,SUMPRODUCT((INET_ATON(tblLBSum2[[#This Row],[VIP_DstIP]]) &gt; TargetF5Devices[FirstIP]) * (INET_ATON(tblLBSum2[[#This Row],[VIP_DstIP]]) &lt; TargetF5Devices[LastIP]) * ROW(TargetF5Devices[F5 Device]))-5,INDIRECT("'Target F5 Devices'!" &amp; ADDRESS(5 + _xlpm.indx,5))),"")</f>
        <v/>
      </c>
      <c r="D2" s="141" t="str">
        <f>_xlfn.LET(_xlpm.VIP,SUBSTITUTE(SUBSTITUTE(_xlfn.XLOOKUP(tblLBSum2[[#This Row],[VIP_SrcIP]],tblLBRaw[VIP_IP],tblLBRaw[VIP],"",0,1), "_com", ".com"),"_das",".das"),
    IF(ISNUMBER(SEARCH(".com",LOWER(_xlpm.VIP))),
          IF(OR(MID(_xlpm.VIP,9,2)="NP",MID(_xlpm.VIP,9,4)="PROD"),
            MID(_xlpm.VIP,FIND("-",_xlpm.VIP,FIND("-",_xlpm.VIP,1)+1)+1,(FIND(".com",_xlpm.VIP,1)+3)-FIND("-",_xlpm.VIP,FIND("-",_xlpm.VIP,1)+1)),
            MID(_xlpm.VIP,9,FIND(".com",_xlpm.VIP,1)-5)),
      IF(ISNUMBER(SEARCH(".das",LOWER(_xlpm.VIP))),
          IF(OR(MID(_xlpm.VIP,9,2)="NP",MID(_xlpm.VIP,9,4)="PROD"),
            MID(_xlpm.VIP,FIND("-",_xlpm.VIP,FIND("-",_xlpm.VIP,1)+1)+1,(FIND(".das",_xlpm.VIP,1)+3)-FIND("-",_xlpm.VIP,FIND("-",_xlpm.VIP,1)+1)),
            MID(_xlpm.VIP,9,FIND(".das",_xlpm.VIP,1)-5)),
        ""
        )
     )
   )</f>
        <v/>
      </c>
      <c r="E2" s="142">
        <f>_xlfn.XLOOKUP(tblLBSum2[[#This Row],[VIP-ID]],tblLBRaw[VIP],tblLBRaw[VIP_IP],"",0,1)</f>
        <v>0</v>
      </c>
      <c r="F2" s="115"/>
      <c r="G2" s="141">
        <f>_xlfn.XLOOKUP(tblLBSum2[[#This Row],[VIP-ID]],tblLBRaw[VIP],tblLBRaw[VIP_PORT],"",0,1)</f>
        <v>0</v>
      </c>
      <c r="H2" s="141" t="str">
        <f>TEXT(_xlfn.XLOOKUP(tblLBSum2[[#This Row],[VIP-ID]],tblLBRaw[VIP],tblLBRaw[MEMBERS],"",0,1),"")</f>
        <v/>
      </c>
      <c r="I2" s="141" t="str">
        <f>SUBSTITUTE(CONCATENATE(tblLBSum2[[#This Row],[DstIP1]],":",tblLBSum2[[#This Row],[Pt1]],",",tblLBSum2[[#This Row],[DstIP2]],":",tblLBSum2[[#This Row],[Pt2]],",",tblLBSum2[[#This Row],[DstIP3]],":",tblLBSum2[[#This Row],[Pt3]],",",tblLBSum2[[#This Row],[DstIP4]],":",tblLBSum2[[#This Row],[Pt4]],",",tblLBSum2[[#This Row],[DstIP5]],":",tblLBSum2[[#This Row],[Pt5]],",",tblLBSum2[[#This Row],[DstIP6]],":",tblLBSum2[[#This Row],[Pt6]],",",tblLBSum2[[#This Row],[DstIP7]],":",tblLBSum2[[#This Row],[Pt7]],",",tblLBSum2[[#This Row],[DstIP8]],":",tblLBSum2[[#This Row],[Pt8]],",",tblLBSum2[[#This Row],[DstIP9]],":",tblLBSum2[[#This Row],[Pt9]],","),":,","")</f>
        <v/>
      </c>
      <c r="J2" s="116" t="str">
        <f>IFERROR(MID(tblLBSum2[[#This Row],[MEMBERS]],1,FIND(":",tblLBSum2[[#This Row],[MEMBERS]],1)-1),"")</f>
        <v/>
      </c>
      <c r="K2" s="116" t="str">
        <f>IFERROR(MID(tblLBSum2[[#This Row],[MEMBERS]],tblLBSum2[[#This Row],[:1]]+1,FIND(":",tblLBSum2[[#This Row],[MEMBERS]],tblLBSum2[[#This Row],[:1]]+1)-1-tblLBSum2[[#This Row],[:1]]),"")</f>
        <v/>
      </c>
      <c r="L2" s="116" t="str">
        <f>IFERROR(MID(tblLBSum2[[#This Row],[MEMBERS]],tblLBSum2[[#This Row],[:2]]+1,FIND(":",tblLBSum2[[#This Row],[MEMBERS]],tblLBSum2[[#This Row],[:2]]+1)-1-tblLBSum2[[#This Row],[:2]]),"")</f>
        <v/>
      </c>
      <c r="M2" s="116" t="str">
        <f>IFERROR(MID(tblLBSum2[[#This Row],[MEMBERS]],tblLBSum2[[#This Row],[:3]]+1,FIND(":",tblLBSum2[[#This Row],[MEMBERS]],tblLBSum2[[#This Row],[:3]]+1)-1-tblLBSum2[[#This Row],[:3]]),"")</f>
        <v/>
      </c>
      <c r="N2" s="116" t="str">
        <f>IFERROR(MID(tblLBSum2[[#This Row],[MEMBERS]],tblLBSum2[[#This Row],[:4]]+1,FIND(":",tblLBSum2[[#This Row],[MEMBERS]],tblLBSum2[[#This Row],[:4]]+1)-1-tblLBSum2[[#This Row],[:4]]),"")</f>
        <v/>
      </c>
      <c r="O2" s="116" t="str">
        <f>IFERROR(MID(tblLBSum2[[#This Row],[MEMBERS]],tblLBSum2[[#This Row],[:5]]+1,FIND(":",tblLBSum2[[#This Row],[MEMBERS]],tblLBSum2[[#This Row],[:5]]+1)-1-tblLBSum2[[#This Row],[:5]]),"")</f>
        <v/>
      </c>
      <c r="P2" s="116" t="str">
        <f>IFERROR(MID(tblLBSum2[[#This Row],[MEMBERS]],tblLBSum2[[#This Row],[:6]]+1,FIND(":",tblLBSum2[[#This Row],[MEMBERS]],tblLBSum2[[#This Row],[:6]]+1)-1-tblLBSum2[[#This Row],[:6]]),"")</f>
        <v/>
      </c>
      <c r="Q2" s="116" t="str">
        <f>IFERROR(MID(tblLBSum2[[#This Row],[MEMBERS]],tblLBSum2[[#This Row],[:7]]+1,FIND(":",tblLBSum2[[#This Row],[MEMBERS]],tblLBSum2[[#This Row],[:7]]+1)-1-tblLBSum2[[#This Row],[:7]]),"")</f>
        <v/>
      </c>
      <c r="R2" s="116" t="str">
        <f>IFERROR(MID(tblLBSum2[[#This Row],[MEMBERS]],tblLBSum2[[#This Row],[:8]]+1,FIND(":",tblLBSum2[[#This Row],[MEMBERS]],tblLBSum2[[#This Row],[:8]]+1)-1-tblLBSum2[[#This Row],[:8]]),"")</f>
        <v/>
      </c>
      <c r="S2" s="116" t="str">
        <f>TEXT(_xlfn.XLOOKUP(tblLBSum2[[#This Row],[HN1]],tblIPAssigner[Hostname],tblIPAssigner[Target IP],"",0,1),"")</f>
        <v/>
      </c>
      <c r="T2" s="116" t="str">
        <f>TEXT(_xlfn.XLOOKUP(tblLBSum2[[#This Row],[HN2]],tblIPAssigner[Hostname],tblIPAssigner[Target IP],"",0,1),"")</f>
        <v/>
      </c>
      <c r="U2" s="116" t="str">
        <f>TEXT(_xlfn.XLOOKUP(tblLBSum2[[#This Row],[HN3]],tblIPAssigner[Hostname],tblIPAssigner[Target IP],"",0,1),"")</f>
        <v/>
      </c>
      <c r="V2" s="116" t="str">
        <f>TEXT(_xlfn.XLOOKUP(tblLBSum2[[#This Row],[HN4]],tblIPAssigner[Hostname],tblIPAssigner[Target IP],"",0,1),"")</f>
        <v/>
      </c>
      <c r="W2" s="116" t="str">
        <f>TEXT(_xlfn.XLOOKUP(tblLBSum2[[#This Row],[HN5]],tblIPAssigner[Hostname],tblIPAssigner[Target IP],"",0,1),"")</f>
        <v/>
      </c>
      <c r="X2" s="116" t="str">
        <f>TEXT(_xlfn.XLOOKUP(tblLBSum2[[#This Row],[HN6]],tblIPAssigner[Hostname],tblIPAssigner[Target IP],"",0,1),"")</f>
        <v/>
      </c>
      <c r="Y2" s="116" t="str">
        <f>TEXT(_xlfn.XLOOKUP(tblLBSum2[[#This Row],[HN7]],tblIPAssigner[Hostname],tblIPAssigner[Target IP],"",0,1),"")</f>
        <v/>
      </c>
      <c r="Z2" s="116" t="str">
        <f>TEXT(_xlfn.XLOOKUP(tblLBSum2[[#This Row],[HN8]],tblIPAssigner[Hostname],tblIPAssigner[Target IP],"",0,1),"")</f>
        <v/>
      </c>
      <c r="AA2" s="116" t="str">
        <f>TEXT(_xlfn.XLOOKUP(tblLBSum2[[#This Row],[HN9]],tblIPAssigner[Hostname],tblIPAssigner[Target IP],"",0,1),"")</f>
        <v/>
      </c>
      <c r="AB2" s="116" t="str">
        <f>IFERROR(MID(tblLBSum2[[#This Row],[MEMBERS]],FIND(":",tblLBSum2[[#This Row],[MEMBERS]],1)+1,tblLBSum2[[#This Row],[:1]]-FIND(":",tblLBSum2[[#This Row],[MEMBERS]],1)-1),"")</f>
        <v/>
      </c>
      <c r="AC2" s="116" t="str">
        <f>IFERROR(MID(tblLBSum2[[#This Row],[MEMBERS]],FIND(":",tblLBSum2[[#This Row],[MEMBERS]],tblLBSum2[[#This Row],[:1]])+1,tblLBSum2[[#This Row],[:2]]-FIND(":",tblLBSum2[[#This Row],[MEMBERS]],tblLBSum2[[#This Row],[:1]])-1),"")</f>
        <v/>
      </c>
      <c r="AD2" s="116" t="str">
        <f>IFERROR(MID(tblLBSum2[[#This Row],[MEMBERS]],FIND(":",tblLBSum2[[#This Row],[MEMBERS]],tblLBSum2[[#This Row],[:2]])+1,tblLBSum2[[#This Row],[:3]]-FIND(":",tblLBSum2[[#This Row],[MEMBERS]],tblLBSum2[[#This Row],[:2]])-1),"")</f>
        <v/>
      </c>
      <c r="AE2" s="116" t="str">
        <f>IFERROR(MID(tblLBSum2[[#This Row],[MEMBERS]],FIND(":",tblLBSum2[[#This Row],[MEMBERS]],tblLBSum2[[#This Row],[:3]])+1,tblLBSum2[[#This Row],[:4]]-FIND(":",tblLBSum2[[#This Row],[MEMBERS]],tblLBSum2[[#This Row],[:3]])-1),"")</f>
        <v/>
      </c>
      <c r="AF2" s="116" t="str">
        <f>IFERROR(MID(tblLBSum2[[#This Row],[MEMBERS]],FIND(":",tblLBSum2[[#This Row],[MEMBERS]],tblLBSum2[[#This Row],[:4]])+1,tblLBSum2[[#This Row],[:5]]-FIND(":",tblLBSum2[[#This Row],[MEMBERS]],tblLBSum2[[#This Row],[:4]])-1),"")</f>
        <v/>
      </c>
      <c r="AG2" s="116" t="str">
        <f>IFERROR(MID(tblLBSum2[[#This Row],[MEMBERS]],FIND(":",tblLBSum2[[#This Row],[MEMBERS]],tblLBSum2[[#This Row],[:5]])+1,tblLBSum2[[#This Row],[:6]]-FIND(":",tblLBSum2[[#This Row],[MEMBERS]],tblLBSum2[[#This Row],[:5]])-1),"")</f>
        <v/>
      </c>
      <c r="AH2" s="116" t="str">
        <f>IFERROR(MID(tblLBSum2[[#This Row],[MEMBERS]],FIND(":",tblLBSum2[[#This Row],[MEMBERS]],tblLBSum2[[#This Row],[:6]])+1,tblLBSum2[[#This Row],[:7]]-FIND(":",tblLBSum2[[#This Row],[MEMBERS]],tblLBSum2[[#This Row],[:6]])-1),"")</f>
        <v/>
      </c>
      <c r="AI2" s="116" t="str">
        <f>IFERROR(MID(tblLBSum2[[#This Row],[MEMBERS]],FIND(":",tblLBSum2[[#This Row],[MEMBERS]],tblLBSum2[[#This Row],[:7]])+1,tblLBSum2[[#This Row],[:8]]-FIND(":",tblLBSum2[[#This Row],[MEMBERS]],tblLBSum2[[#This Row],[:7]])-1),"")</f>
        <v/>
      </c>
      <c r="AJ2" s="116" t="str">
        <f>IFERROR(MID(tblLBSum2[[#This Row],[MEMBERS]],FIND(":",tblLBSum2[[#This Row],[MEMBERS]],tblLBSum2[[#This Row],[:8]])+1,tblLBSum2[[#This Row],[:9]]-FIND(":",tblLBSum2[[#This Row],[MEMBERS]],tblLBSum2[[#This Row],[:8]])-1),"")</f>
        <v/>
      </c>
      <c r="AK2" s="115"/>
      <c r="AL2" s="116" t="str">
        <f>IF(tblLBSum2[[#This Row],[SrcIP1]]="","",_xlfn.XLOOKUP(tblLBSum2[[#This Row],[SrcIP1]],tblIPAssigner[Current IP],tblIPAssigner[Hostname],"",0,1))</f>
        <v/>
      </c>
      <c r="AM2" s="116" t="str">
        <f>IF(tblLBSum2[[#This Row],[SrcIP2]]="","",_xlfn.XLOOKUP(tblLBSum2[[#This Row],[SrcIP2]],tblIPAssigner[Current IP],tblIPAssigner[Hostname],"",0,1))</f>
        <v/>
      </c>
      <c r="AN2" s="116" t="str">
        <f>IF(tblLBSum2[[#This Row],[SrcIP3]]="","",_xlfn.XLOOKUP(tblLBSum2[[#This Row],[SrcIP3]],tblIPAssigner[Current IP],tblIPAssigner[Hostname],"",0,1))</f>
        <v/>
      </c>
      <c r="AO2" s="116" t="str">
        <f>IF(tblLBSum2[[#This Row],[SrcIP4]]="","",_xlfn.XLOOKUP(tblLBSum2[[#This Row],[SrcIP4]],tblIPAssigner[Current IP],tblIPAssigner[Hostname],"",0,1))</f>
        <v/>
      </c>
      <c r="AP2" s="116" t="str">
        <f>IF(tblLBSum2[[#This Row],[SrcIP5]]="","",_xlfn.XLOOKUP(tblLBSum2[[#This Row],[SrcIP5]],tblIPAssigner[Current IP],tblIPAssigner[Hostname],"",0,1))</f>
        <v/>
      </c>
      <c r="AQ2" s="116" t="str">
        <f>IF(tblLBSum2[[#This Row],[SrcIP6]]="","",_xlfn.XLOOKUP(tblLBSum2[[#This Row],[SrcIP6]],tblIPAssigner[Current IP],tblIPAssigner[Hostname],"",0,1))</f>
        <v/>
      </c>
      <c r="AR2" s="116" t="str">
        <f>IF(tblLBSum2[[#This Row],[SrcIP7]]="","",_xlfn.XLOOKUP(tblLBSum2[[#This Row],[SrcIP7]],tblIPAssigner[Current IP],tblIPAssigner[Hostname],"",0,1))</f>
        <v/>
      </c>
      <c r="AS2" s="116" t="str">
        <f>IF(tblLBSum2[[#This Row],[SrcIP8]]="","",_xlfn.XLOOKUP(tblLBSum2[[#This Row],[SrcIP8]],tblIPAssigner[Current IP],tblIPAssigner[Hostname],"",0,1))</f>
        <v/>
      </c>
      <c r="AT2" s="116" t="str">
        <f>IF(tblLBSum2[[#This Row],[SrcIP9]]="","",_xlfn.XLOOKUP(tblLBSum2[[#This Row],[SrcIP9]],tblIPAssigner[Current IP],tblIPAssigner[Hostname],"",0,1))</f>
        <v/>
      </c>
      <c r="AU2" s="116"/>
      <c r="AV2" s="116"/>
      <c r="AW2" s="116" t="str">
        <f>IF(tblLBSum2[[#This Row],[HN1]]&lt;&gt;"",_xlfn.XLOOKUP(tblLBSum2[[#This Row],[HN1]],tblDependencies[DependentName],tblDependencies[AssetName],"TBD",0,1),
 IF(tblLBSum2[[#This Row],[HN2]]&lt;&gt;"",_xlfn.XLOOKUP(tblLBSum2[[#This Row],[HN2]],tblDependencies[DependentName],tblDependencies[AssetName],"TBD",0,1),
 IF(tblLBSum2[[#This Row],[HN3]]&lt;&gt;"",_xlfn.XLOOKUP(tblLBSum2[[#This Row],[HN3]],tblDependencies[DependentName],tblDependencies[AssetName],"TBD",0,1),
 IF(tblLBSum2[[#This Row],[HN4]]&lt;&gt;"",_xlfn.XLOOKUP(tblLBSum2[[#This Row],[HN4]],tblDependencies[DependentName],tblDependencies[AssetName],"TBD",0,1),
 IF(tblLBSum2[[#This Row],[HN5]]&lt;&gt;"",_xlfn.XLOOKUP(tblLBSum2[[#This Row],[HN5]],tblDependencies[DependentName],tblDependencies[AssetName],"TBD",0,1),
 IF(tblLBSum2[[#This Row],[HN6]]&lt;&gt;"",_xlfn.XLOOKUP(tblLBSum2[[#This Row],[HN6]],tblDependencies[DependentName],tblDependencies[AssetName],"TBD",0,1),
 IF(tblLBSum2[[#This Row],[HN7]]&lt;&gt;"",_xlfn.XLOOKUP(tblLBSum2[[#This Row],[HN7]],tblDependencies[DependentName],tblDependencies[AssetName],"TBD",0,1),
 IF(tblLBSum2[[#This Row],[HN8]]&lt;&gt;"",_xlfn.XLOOKUP(tblLBSum2[[#This Row],[HN8]],tblDependencies[DependentName],tblDependencies[AssetName],"TBD",0,1),
 IF(tblLBSum2[[#This Row],[HN9]]&lt;&gt;"",_xlfn.XLOOKUP(tblLBSum2[[#This Row],[HN9]],tblDependencies[DependentName],tblDependencies[AssetName],"TBD",0,1),
    "TBD")))))))))</f>
        <v>TBD</v>
      </c>
      <c r="AX2" s="116" t="str">
        <f>IFERROR(FIND(",",tblLBSum2[[#This Row],[MEMBERS]],1),"")</f>
        <v/>
      </c>
      <c r="AY2" s="116" t="str">
        <f>IFERROR(FIND(",",tblLBSum2[[#This Row],[MEMBERS]],tblLBSum2[[#This Row],[:1]]+1),"")</f>
        <v/>
      </c>
      <c r="AZ2" s="116" t="str">
        <f>IFERROR(FIND(",",tblLBSum2[[#This Row],[MEMBERS]],tblLBSum2[[#This Row],[:2]]+1),"")</f>
        <v/>
      </c>
      <c r="BA2" s="116" t="str">
        <f>IFERROR(FIND(",",tblLBSum2[[#This Row],[MEMBERS]],tblLBSum2[[#This Row],[:3]]+1),"")</f>
        <v/>
      </c>
      <c r="BB2" s="116" t="str">
        <f>IFERROR(FIND(",",tblLBSum2[[#This Row],[MEMBERS]],tblLBSum2[[#This Row],[:4]]+1),"")</f>
        <v/>
      </c>
      <c r="BC2" s="116" t="str">
        <f>IFERROR(FIND(",",tblLBSum2[[#This Row],[MEMBERS]],tblLBSum2[[#This Row],[:5]]+1),"")</f>
        <v/>
      </c>
      <c r="BD2" s="116" t="str">
        <f>IFERROR(FIND(",",tblLBSum2[[#This Row],[MEMBERS]],tblLBSum2[[#This Row],[:6]]+1),"")</f>
        <v/>
      </c>
      <c r="BE2" s="116" t="str">
        <f>IFERROR(FIND(",",tblLBSum2[[#This Row],[MEMBERS]],tblLBSum2[[#This Row],[:7]]+1),"")</f>
        <v/>
      </c>
      <c r="BF2" s="116" t="str">
        <f>IFERROR(FIND(",",tblLBSum2[[#This Row],[MEMBERS]],tblLBSum2[[#This Row],[:8]]+1),"")</f>
        <v/>
      </c>
      <c r="BG2" s="242" t="str">
        <f>TRIM(tblLBSum2[[#This Row],[VIP]])</f>
        <v/>
      </c>
      <c r="BH2" s="116" t="str">
        <f>IF(tblLBSum2[[#This Row],[Src Public IP - NAT]]="","",TRIM(tblLBSum2[[#This Row],[VIP_SrcIP]]))</f>
        <v/>
      </c>
      <c r="BI2" s="116"/>
      <c r="BJ2" s="116" t="str">
        <f>IF(tblLBSum2[[#This Row],[Src Public IP - NAT]]="","",TRIM(tblLBSum2[[#This Row],[VIP_DstIP]]))</f>
        <v/>
      </c>
      <c r="BK2" s="116"/>
      <c r="BL2" s="116"/>
      <c r="BM2" s="116" t="b">
        <f>OR(_xlfn.XLOOKUP(tblLBSum2[[#This Row],[HN1]],tblAppServers[Server Name],tblAppServers[Scope],"",0,1)="OOS",
_xlfn.XLOOKUP(tblLBSum2[[#This Row],[HN2]],tblAppServers[Server Name],tblAppServers[Scope],"",0,1)="OOS",
_xlfn.XLOOKUP(tblLBSum2[[#This Row],[HN3]],tblAppServers[Server Name],tblAppServers[Scope],"",0,1)="OOS",
_xlfn.XLOOKUP(tblLBSum2[[#This Row],[HN4]],tblAppServers[Server Name],tblAppServers[Scope],"",0,1)="OOS",
_xlfn.XLOOKUP(tblLBSum2[[#This Row],[HN5]],tblAppServers[Server Name],tblAppServers[Scope],"",0,1)="OOS",
_xlfn.XLOOKUP(tblLBSum2[[#This Row],[HN6]],tblAppServers[Server Name],tblAppServers[Scope],"",0,1)="OOS",
_xlfn.XLOOKUP(tblLBSum2[[#This Row],[HN7]],tblAppServers[Server Name],tblAppServers[Scope],"",0,1)="OOS",
_xlfn.XLOOKUP(tblLBSum2[[#This Row],[HN8]],tblAppServers[Server Name],tblAppServers[Scope],"",0,1)="OOS",
_xlfn.XLOOKUP(tblLBSum2[[#This Row],[HN9]],tblAppServers[Server Name],tblAppServers[Scope],"",0,1)="OOS")</f>
        <v>0</v>
      </c>
      <c r="BN2" s="116" t="str">
        <f>CONCATENATE(tblLBSum2[[#This Row],[VIP_SrcIP]],tblLBSum2[[#This Row],[SrcIP1]],tblLBSum2[[#This Row],[SrcIP2]],tblLBSum2[[#This Row],[SrcIP3]],tblLBSum2[[#This Row],[SrcIP4]],tblLBSum2[[#This Row],[SrcIP5]],tblLBSum2[[#This Row],[SrcIP6]],tblLBSum2[[#This Row],[SrcIP7]],tblLBSum2[[#This Row],[SrcIP8]],tblLBSum2[[#This Row],[SrcIP9]])</f>
        <v>0</v>
      </c>
      <c r="BO2" s="116" t="str">
        <f>CONCATENATE("ping ",TRIM(tblLBSum2[[#This Row],[VIP]]),"&gt;&gt; pingNat.txt")</f>
        <v>ping &gt;&gt; pingNat.txt</v>
      </c>
    </row>
  </sheetData>
  <conditionalFormatting sqref="D2:F2">
    <cfRule type="expression" dxfId="332" priority="27">
      <formula>INDIRECT("tblLBSum2[@OOS]")=TRUE</formula>
    </cfRule>
  </conditionalFormatting>
  <conditionalFormatting sqref="AP2">
    <cfRule type="expression" dxfId="331" priority="26">
      <formula>INDIRECT("tblLBSum2[@SrcIP5]")&lt;&gt;""</formula>
    </cfRule>
  </conditionalFormatting>
  <conditionalFormatting sqref="AQ2">
    <cfRule type="expression" dxfId="330" priority="25">
      <formula>INDIRECT("tblLBSum2[@SrcIP6]")&lt;&gt;""</formula>
    </cfRule>
  </conditionalFormatting>
  <conditionalFormatting sqref="AR2">
    <cfRule type="expression" dxfId="329" priority="24">
      <formula>INDIRECT("tblLBSum2[@SrcIP7]")&lt;&gt;""</formula>
    </cfRule>
  </conditionalFormatting>
  <conditionalFormatting sqref="AS2">
    <cfRule type="expression" dxfId="328" priority="23">
      <formula>INDIRECT("tblLBSum2[@SrcIP8]")&lt;&gt;""</formula>
    </cfRule>
  </conditionalFormatting>
  <conditionalFormatting sqref="AT2">
    <cfRule type="expression" dxfId="327" priority="22">
      <formula>INDIRECT("tblLBSum2[@SrcIP9]")&lt;&gt;""</formula>
    </cfRule>
  </conditionalFormatting>
  <conditionalFormatting sqref="G2">
    <cfRule type="expression" dxfId="326" priority="21">
      <formula>LEN(G2)&gt;4</formula>
    </cfRule>
  </conditionalFormatting>
  <conditionalFormatting sqref="D2:F2">
    <cfRule type="expression" dxfId="325" priority="20">
      <formula>INDIRECT("tblLBSum2[@Src Ext NAT IP]")&lt;&gt;""</formula>
    </cfRule>
  </conditionalFormatting>
  <conditionalFormatting sqref="D2">
    <cfRule type="expression" dxfId="324" priority="15">
      <formula>LEN(E2)=0</formula>
    </cfRule>
    <cfRule type="expression" dxfId="323" priority="16">
      <formula>INDIRECT("tblLBSum2[@Src Ext NAT IP]")&lt;&gt;""</formula>
    </cfRule>
    <cfRule type="expression" dxfId="322" priority="17">
      <formula>INDIRECT("tblLBSum2[@REQ]")&lt;&gt;""</formula>
    </cfRule>
  </conditionalFormatting>
  <conditionalFormatting sqref="AK2">
    <cfRule type="expression" dxfId="321" priority="14">
      <formula>LEN(E2)=0</formula>
    </cfRule>
  </conditionalFormatting>
  <conditionalFormatting sqref="AO2">
    <cfRule type="expression" dxfId="320" priority="13">
      <formula>INDIRECT("tblLBSum2[@SrcIP4]")&lt;&gt;""</formula>
    </cfRule>
  </conditionalFormatting>
  <conditionalFormatting sqref="AN2">
    <cfRule type="expression" dxfId="319" priority="12">
      <formula>INDIRECT("tblLBSum2[@SrcIP3]")&lt;&gt;""</formula>
    </cfRule>
  </conditionalFormatting>
  <conditionalFormatting sqref="AM2">
    <cfRule type="expression" dxfId="318" priority="11">
      <formula>INDIRECT("tblLBSum2[@SrcIP2]")&lt;&gt;""</formula>
    </cfRule>
  </conditionalFormatting>
  <conditionalFormatting sqref="AL2">
    <cfRule type="expression" dxfId="317" priority="10">
      <formula>INDIRECT("tblLBSum2[@SrcIP1]")&lt;&gt;""</formula>
    </cfRule>
  </conditionalFormatting>
  <conditionalFormatting sqref="F3:F4">
    <cfRule type="duplicateValues" dxfId="316" priority="9"/>
  </conditionalFormatting>
  <conditionalFormatting sqref="E2">
    <cfRule type="duplicateValues" dxfId="315" priority="95918"/>
  </conditionalFormatting>
  <conditionalFormatting sqref="H2:I2">
    <cfRule type="expression" dxfId="314" priority="95919">
      <formula>LEN($H2)&gt;160</formula>
    </cfRule>
    <cfRule type="duplicateValues" dxfId="313" priority="95920"/>
  </conditionalFormatting>
  <conditionalFormatting sqref="A2">
    <cfRule type="expression" dxfId="312" priority="5">
      <formula>LEFT(INDIRECT("tblLBSum2[@New DNS VIP]"),6)&lt;&gt;LEFT(#REF!,6)</formula>
    </cfRule>
  </conditionalFormatting>
  <conditionalFormatting sqref="BH1">
    <cfRule type="duplicateValues" dxfId="311" priority="4"/>
  </conditionalFormatting>
  <conditionalFormatting sqref="BM2">
    <cfRule type="expression" dxfId="310" priority="3">
      <formula>INDIRECT("tblLBSum[@OOS]")=TRUE</formula>
    </cfRule>
  </conditionalFormatting>
  <conditionalFormatting sqref="BH2:BJ2">
    <cfRule type="duplicateValues" dxfId="309" priority="2"/>
  </conditionalFormatting>
  <conditionalFormatting sqref="BL2">
    <cfRule type="duplicateValues" dxfId="308" priority="1"/>
  </conditionalFormatting>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549C7-DD83-44EA-A586-754CCDD3AC18}">
  <sheetPr codeName="Sheet22">
    <tabColor theme="9" tint="-0.249977111117893"/>
  </sheetPr>
  <dimension ref="A2:W3"/>
  <sheetViews>
    <sheetView zoomScale="86" zoomScaleNormal="86" workbookViewId="0">
      <pane ySplit="2" topLeftCell="A3" activePane="bottomLeft" state="frozen"/>
      <selection pane="bottomLeft" activeCell="B2" sqref="B2"/>
    </sheetView>
  </sheetViews>
  <sheetFormatPr defaultColWidth="9" defaultRowHeight="14.4" x14ac:dyDescent="0.3"/>
  <cols>
    <col min="1" max="1" width="17" style="139" customWidth="1"/>
    <col min="2" max="2" width="60.59765625" style="139" customWidth="1"/>
    <col min="3" max="3" width="16.5" style="139" customWidth="1"/>
    <col min="4" max="4" width="6.5" style="139" customWidth="1"/>
    <col min="5" max="5" width="12.69921875" style="139" customWidth="1"/>
    <col min="6" max="6" width="9" style="139"/>
    <col min="7" max="7" width="13.19921875" style="139" customWidth="1"/>
    <col min="8" max="8" width="26.69921875" style="139" customWidth="1"/>
    <col min="9" max="9" width="24" style="139" customWidth="1"/>
    <col min="10" max="10" width="9.69921875" style="139" customWidth="1"/>
    <col min="11" max="11" width="9" style="139"/>
    <col min="12" max="12" width="10.5" style="139" customWidth="1"/>
    <col min="13" max="13" width="9" style="139"/>
    <col min="14" max="14" width="15" style="139" customWidth="1"/>
    <col min="15" max="15" width="12.19921875" style="139" customWidth="1"/>
    <col min="16" max="16" width="13.69921875" style="139" customWidth="1"/>
    <col min="17" max="17" width="17.5" style="139" customWidth="1"/>
    <col min="18" max="18" width="16.5" style="139" customWidth="1"/>
    <col min="19" max="19" width="17.19921875" style="139" customWidth="1"/>
    <col min="20" max="20" width="20" style="139" customWidth="1"/>
    <col min="21" max="21" width="10.19921875" style="139" customWidth="1"/>
    <col min="22" max="22" width="11.19921875" style="139" customWidth="1"/>
    <col min="23" max="23" width="60.59765625" style="139" customWidth="1"/>
    <col min="24" max="16384" width="9" style="139"/>
  </cols>
  <sheetData>
    <row r="2" spans="1:23" ht="18" customHeight="1" x14ac:dyDescent="0.3">
      <c r="A2" s="140" t="s">
        <v>324</v>
      </c>
      <c r="B2" s="140" t="s">
        <v>94</v>
      </c>
      <c r="C2" s="140" t="s">
        <v>325</v>
      </c>
      <c r="D2" s="140" t="s">
        <v>326</v>
      </c>
      <c r="E2" s="140" t="s">
        <v>327</v>
      </c>
      <c r="F2" s="140" t="s">
        <v>328</v>
      </c>
      <c r="G2" s="140" t="s">
        <v>329</v>
      </c>
      <c r="H2" s="140" t="s">
        <v>330</v>
      </c>
      <c r="I2" s="140" t="s">
        <v>331</v>
      </c>
      <c r="J2" s="140" t="s">
        <v>332</v>
      </c>
      <c r="K2" s="140" t="s">
        <v>333</v>
      </c>
      <c r="L2" s="140" t="s">
        <v>334</v>
      </c>
      <c r="M2" s="140" t="s">
        <v>335</v>
      </c>
      <c r="N2" s="140" t="s">
        <v>336</v>
      </c>
      <c r="O2" s="140" t="s">
        <v>337</v>
      </c>
      <c r="P2" s="140" t="s">
        <v>338</v>
      </c>
      <c r="Q2" s="140" t="s">
        <v>339</v>
      </c>
      <c r="R2" s="140" t="s">
        <v>340</v>
      </c>
      <c r="S2" s="140" t="s">
        <v>341</v>
      </c>
      <c r="T2" s="140" t="s">
        <v>342</v>
      </c>
      <c r="U2" s="140" t="s">
        <v>343</v>
      </c>
      <c r="V2" s="140" t="s">
        <v>344</v>
      </c>
      <c r="W2" s="140" t="s">
        <v>98</v>
      </c>
    </row>
    <row r="3" spans="1:23" x14ac:dyDescent="0.3">
      <c r="A3" s="290"/>
      <c r="B3" s="290"/>
      <c r="C3" s="290"/>
      <c r="D3" s="290"/>
      <c r="E3" s="290"/>
      <c r="F3" s="290"/>
      <c r="G3" s="290"/>
      <c r="H3" s="290"/>
      <c r="I3" s="290"/>
      <c r="J3" s="290"/>
      <c r="K3" s="290"/>
      <c r="L3" s="290"/>
      <c r="M3" s="290"/>
      <c r="N3" s="290"/>
      <c r="O3" s="290"/>
      <c r="P3" s="290"/>
      <c r="Q3" s="290"/>
      <c r="R3" s="290"/>
      <c r="S3" s="290"/>
      <c r="T3" s="290"/>
      <c r="U3" s="290"/>
      <c r="V3" s="290"/>
      <c r="W3" s="290"/>
    </row>
  </sheetData>
  <conditionalFormatting sqref="E14:E1997 E3">
    <cfRule type="expression" dxfId="238" priority="6">
      <formula>$E3="PROTOCOL_UDP"</formula>
    </cfRule>
  </conditionalFormatting>
  <conditionalFormatting sqref="D3">
    <cfRule type="cellIs" dxfId="237" priority="4" operator="greaterThan">
      <formula>19999</formula>
    </cfRule>
    <cfRule type="expression" dxfId="236" priority="5">
      <formula>INDIRECT("tblLBRaw[@VIP_PORT]")=53053</formula>
    </cfRule>
  </conditionalFormatting>
  <conditionalFormatting sqref="B3:K3">
    <cfRule type="expression" dxfId="235" priority="3">
      <formula>_xlfn.SINGLE(LEFT(INDIRECT("tblAppServers[@RULES]"),4))="/Common/WP-Default-2-Tier"</formula>
    </cfRule>
  </conditionalFormatting>
  <conditionalFormatting sqref="B14:B1048576 B1:B2">
    <cfRule type="duplicateValues" dxfId="234" priority="2"/>
  </conditionalFormatting>
  <conditionalFormatting sqref="C3">
    <cfRule type="duplicateValues" dxfId="233" priority="95919"/>
    <cfRule type="duplicateValues" dxfId="232" priority="9592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LBSort">
                <anchor moveWithCells="1">
                  <from>
                    <xdr:col>0</xdr:col>
                    <xdr:colOff>251460</xdr:colOff>
                    <xdr:row>0</xdr:row>
                    <xdr:rowOff>22860</xdr:rowOff>
                  </from>
                  <to>
                    <xdr:col>0</xdr:col>
                    <xdr:colOff>1021080</xdr:colOff>
                    <xdr:row>1</xdr:row>
                    <xdr:rowOff>0</xdr:rowOff>
                  </to>
                </anchor>
              </controlPr>
            </control>
          </mc:Choice>
        </mc:AlternateContent>
        <mc:AlternateContent xmlns:mc="http://schemas.openxmlformats.org/markup-compatibility/2006">
          <mc:Choice Requires="x14">
            <control shapeId="136194" r:id="rId5" name="Button 2">
              <controlPr defaultSize="0" print="0" autoFill="0" autoPict="0" macro="[0]!LBLoad2">
                <anchor moveWithCells="1">
                  <from>
                    <xdr:col>1</xdr:col>
                    <xdr:colOff>213360</xdr:colOff>
                    <xdr:row>0</xdr:row>
                    <xdr:rowOff>22860</xdr:rowOff>
                  </from>
                  <to>
                    <xdr:col>1</xdr:col>
                    <xdr:colOff>2042160</xdr:colOff>
                    <xdr:row>1</xdr:row>
                    <xdr:rowOff>0</xdr:rowOff>
                  </to>
                </anchor>
              </controlPr>
            </control>
          </mc:Choice>
        </mc:AlternateContent>
      </controls>
    </mc:Choice>
  </mc:AlternateContent>
  <tableParts count="1">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3D4E7-5533-4053-9FFA-18C0420C506F}">
  <sheetPr codeName="Sheet21">
    <tabColor theme="5" tint="0.39997558519241921"/>
  </sheetPr>
  <dimension ref="A1:J2"/>
  <sheetViews>
    <sheetView zoomScale="73" zoomScaleNormal="73" workbookViewId="0">
      <pane ySplit="1" topLeftCell="A2" activePane="bottomLeft" state="frozen"/>
      <selection pane="bottomLeft" activeCell="C2" sqref="C2"/>
    </sheetView>
  </sheetViews>
  <sheetFormatPr defaultColWidth="11" defaultRowHeight="15.6" x14ac:dyDescent="0.3"/>
  <cols>
    <col min="1" max="1" width="25.5" customWidth="1"/>
    <col min="2" max="3" width="16.5" customWidth="1"/>
    <col min="4" max="4" width="50.19921875" customWidth="1"/>
    <col min="5" max="5" width="60.59765625" customWidth="1"/>
    <col min="6" max="7" width="14.59765625" style="41" customWidth="1"/>
    <col min="8" max="9" width="15.5" style="41" customWidth="1"/>
    <col min="10" max="10" width="5.59765625" style="42" customWidth="1"/>
  </cols>
  <sheetData>
    <row r="1" spans="1:7" s="40" customFormat="1" ht="18" customHeight="1" x14ac:dyDescent="0.3">
      <c r="A1" s="34" t="s">
        <v>158</v>
      </c>
      <c r="B1" s="108" t="s">
        <v>345</v>
      </c>
      <c r="C1" s="34" t="s">
        <v>346</v>
      </c>
      <c r="D1" s="34" t="s">
        <v>94</v>
      </c>
      <c r="E1" s="109" t="s">
        <v>127</v>
      </c>
      <c r="F1" s="100" t="s">
        <v>347</v>
      </c>
      <c r="G1" s="100" t="s">
        <v>348</v>
      </c>
    </row>
    <row r="2" spans="1:7" x14ac:dyDescent="0.3">
      <c r="A2" s="389">
        <f>_xlfn.XLOOKUP(tblSvr2LB[[#This Row],[Src_IP]],tblIPAssigner[Current IP],tblIPAssigner[Hostname],"",0,1)</f>
        <v>0</v>
      </c>
      <c r="B2" s="390"/>
      <c r="C2" s="389">
        <f>_xlfn.XLOOKUP(tblSvr2LB[[#This Row],[Src_IP]],tblIPAssigner[Current IP],tblIPAssigner[Target IP],"",0,1)</f>
        <v>0</v>
      </c>
      <c r="D2" s="391" t="str">
        <f>_xlfn.LET(_xlpm.VIP,SUBSTITUTE(SUBSTITUTE(tblSvr2LB[[#This Row],[VIP-ID]], "_com", ".com"),"_das",".das"),
    IF(ISNUMBER(SEARCH(".com",LOWER(_xlpm.VIP))),
            MID(_xlpm.VIP,1,FIND(".com",_xlpm.VIP,1)+3),
            IF(ISNUMBER(SEARCH(".das",LOWER(_xlpm.VIP))),
               MID(_xlpm.VIP,1,FIND(".das",_xlpm.VIP,1)+3),
               ""
              )
      )
    )</f>
        <v/>
      </c>
      <c r="E2" s="392"/>
      <c r="F2" s="393">
        <f>_xlfn.XLOOKUP(tblSvr2LB[[#This Row],[VIP-ID]],tblLBSum[VIP-ID],tblLBSum[VIP_SrcIP],"",0,1)</f>
        <v>0</v>
      </c>
      <c r="G2" s="394">
        <f>_xlfn.XLOOKUP(tblSvr2LB[[#This Row],[VIP-ID]],tblLBSum[VIP-ID],tblLBSum[VIP_DstIP],"",0,1)</f>
        <v>0</v>
      </c>
    </row>
  </sheetData>
  <conditionalFormatting sqref="G3166:G3351">
    <cfRule type="duplicateValues" dxfId="206" priority="26"/>
  </conditionalFormatting>
  <conditionalFormatting sqref="J6:J191">
    <cfRule type="duplicateValues" dxfId="205" priority="6"/>
  </conditionalFormatting>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821BE-87C4-7C4B-839F-6C845A001447}">
  <sheetPr codeName="Sheet10">
    <tabColor theme="9" tint="-0.499984740745262"/>
  </sheetPr>
  <dimension ref="A1:AW2"/>
  <sheetViews>
    <sheetView zoomScale="88" zoomScaleNormal="88" workbookViewId="0">
      <selection activeCell="A2" sqref="A2:AW57"/>
    </sheetView>
  </sheetViews>
  <sheetFormatPr defaultColWidth="11" defaultRowHeight="15.6" x14ac:dyDescent="0.3"/>
  <cols>
    <col min="1" max="1" width="6.69921875" style="2" bestFit="1" customWidth="1"/>
    <col min="2" max="2" width="26" customWidth="1"/>
    <col min="3" max="3" width="21.69921875" bestFit="1" customWidth="1"/>
    <col min="4" max="4" width="17.59765625" bestFit="1" customWidth="1"/>
    <col min="5" max="5" width="22.09765625" bestFit="1" customWidth="1"/>
    <col min="6" max="6" width="18.19921875" customWidth="1"/>
    <col min="7" max="7" width="17.19921875" bestFit="1" customWidth="1"/>
    <col min="8" max="8" width="20.69921875" bestFit="1" customWidth="1"/>
    <col min="9" max="9" width="14.59765625" bestFit="1" customWidth="1"/>
    <col min="10" max="10" width="17.59765625" bestFit="1" customWidth="1"/>
    <col min="11" max="11" width="18.59765625" bestFit="1" customWidth="1"/>
    <col min="13" max="18" width="17.19921875" bestFit="1" customWidth="1"/>
    <col min="19" max="20" width="16.19921875" bestFit="1" customWidth="1"/>
    <col min="22" max="22" width="22.19921875" bestFit="1" customWidth="1"/>
    <col min="23" max="23" width="19.69921875" bestFit="1" customWidth="1"/>
    <col min="24" max="25" width="17.19921875" bestFit="1" customWidth="1"/>
    <col min="26" max="26" width="12.19921875" bestFit="1" customWidth="1"/>
    <col min="27" max="31" width="17.19921875" bestFit="1" customWidth="1"/>
    <col min="32" max="34" width="16.59765625" customWidth="1"/>
    <col min="35" max="36" width="17.59765625" bestFit="1" customWidth="1"/>
    <col min="37" max="37" width="20" bestFit="1" customWidth="1"/>
    <col min="38" max="38" width="19.69921875" bestFit="1" customWidth="1"/>
    <col min="39" max="39" width="24.5" bestFit="1" customWidth="1"/>
    <col min="40" max="41" width="21.59765625" customWidth="1"/>
    <col min="42" max="42" width="19.69921875" bestFit="1" customWidth="1"/>
    <col min="48" max="48" width="19" customWidth="1"/>
  </cols>
  <sheetData>
    <row r="1" spans="1:49" s="7" customFormat="1" ht="18" customHeight="1" x14ac:dyDescent="0.3">
      <c r="A1" s="2" t="s">
        <v>349</v>
      </c>
      <c r="B1" t="s">
        <v>350</v>
      </c>
      <c r="C1" t="s">
        <v>351</v>
      </c>
      <c r="D1" t="s">
        <v>352</v>
      </c>
      <c r="E1" t="s">
        <v>353</v>
      </c>
      <c r="F1" t="s">
        <v>354</v>
      </c>
      <c r="G1" t="s">
        <v>355</v>
      </c>
      <c r="H1" t="s">
        <v>356</v>
      </c>
      <c r="I1" t="s">
        <v>357</v>
      </c>
      <c r="J1" t="s">
        <v>358</v>
      </c>
      <c r="K1" t="s">
        <v>359</v>
      </c>
      <c r="L1" t="s">
        <v>360</v>
      </c>
      <c r="M1" t="s">
        <v>361</v>
      </c>
      <c r="N1" t="s">
        <v>362</v>
      </c>
      <c r="O1" t="s">
        <v>363</v>
      </c>
      <c r="P1" t="s">
        <v>364</v>
      </c>
      <c r="Q1" t="s">
        <v>365</v>
      </c>
      <c r="R1" t="s">
        <v>366</v>
      </c>
      <c r="S1" t="s">
        <v>367</v>
      </c>
      <c r="T1" t="s">
        <v>368</v>
      </c>
      <c r="U1" t="s">
        <v>369</v>
      </c>
      <c r="V1" t="s">
        <v>370</v>
      </c>
      <c r="W1" t="s">
        <v>371</v>
      </c>
      <c r="X1" t="s">
        <v>372</v>
      </c>
      <c r="Y1" t="s">
        <v>373</v>
      </c>
      <c r="Z1" t="s">
        <v>374</v>
      </c>
      <c r="AA1" s="146" t="s">
        <v>375</v>
      </c>
      <c r="AB1" t="s">
        <v>376</v>
      </c>
      <c r="AC1" t="s">
        <v>377</v>
      </c>
      <c r="AD1" t="s">
        <v>378</v>
      </c>
      <c r="AE1" t="s">
        <v>379</v>
      </c>
      <c r="AF1" t="s">
        <v>380</v>
      </c>
      <c r="AG1" t="s">
        <v>381</v>
      </c>
      <c r="AH1" t="s">
        <v>382</v>
      </c>
      <c r="AI1" t="s">
        <v>383</v>
      </c>
      <c r="AJ1" t="s">
        <v>384</v>
      </c>
      <c r="AK1" t="s">
        <v>385</v>
      </c>
      <c r="AL1" t="s">
        <v>386</v>
      </c>
      <c r="AM1" t="s">
        <v>387</v>
      </c>
      <c r="AN1" t="s">
        <v>388</v>
      </c>
      <c r="AO1" t="s">
        <v>389</v>
      </c>
      <c r="AP1" s="158" t="s">
        <v>390</v>
      </c>
      <c r="AQ1" s="158" t="s">
        <v>391</v>
      </c>
      <c r="AR1" s="158" t="s">
        <v>392</v>
      </c>
      <c r="AS1" s="158" t="s">
        <v>393</v>
      </c>
      <c r="AT1" s="158" t="s">
        <v>394</v>
      </c>
      <c r="AU1" s="158" t="s">
        <v>395</v>
      </c>
      <c r="AV1" s="158" t="s">
        <v>396</v>
      </c>
      <c r="AW1" s="158" t="s">
        <v>397</v>
      </c>
    </row>
    <row r="2" spans="1:49" x14ac:dyDescent="0.3">
      <c r="A2" s="395"/>
      <c r="B2" s="42"/>
      <c r="C2" s="42"/>
      <c r="D2" s="42"/>
      <c r="E2" s="42"/>
      <c r="F2" s="42"/>
      <c r="G2" s="42"/>
      <c r="H2" s="42"/>
      <c r="I2" s="42"/>
      <c r="J2" s="396"/>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row>
  </sheetData>
  <phoneticPr fontId="20" type="noConversion"/>
  <conditionalFormatting sqref="B1:B1048576">
    <cfRule type="duplicateValues" dxfId="195" priority="1"/>
  </conditionalFormatting>
  <pageMargins left="0.7" right="0.7" top="0.75" bottom="0.75" header="0.3" footer="0.3"/>
  <pageSetup orientation="portrait"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71340-0F2D-4AE4-A4E9-B0B0AF5CF2A3}">
  <sheetPr codeName="Sheet17">
    <tabColor rgb="FF0070C0"/>
  </sheetPr>
  <dimension ref="A1:F2"/>
  <sheetViews>
    <sheetView workbookViewId="0">
      <pane ySplit="1" topLeftCell="A2" activePane="bottomLeft" state="frozen"/>
      <selection pane="bottomLeft" activeCell="B2" sqref="B2"/>
    </sheetView>
  </sheetViews>
  <sheetFormatPr defaultColWidth="8.69921875" defaultRowHeight="15.6" x14ac:dyDescent="0.3"/>
  <cols>
    <col min="1" max="1" width="35.5" customWidth="1"/>
    <col min="2" max="2" width="15.5" style="41" customWidth="1"/>
    <col min="3" max="3" width="35.5" style="41" customWidth="1"/>
    <col min="4" max="4" width="12.19921875" style="41" bestFit="1" customWidth="1"/>
    <col min="5" max="5" width="38.5" style="41" customWidth="1"/>
    <col min="6" max="6" width="40.19921875" style="41" customWidth="1"/>
    <col min="7" max="16384" width="8.69921875" style="41"/>
  </cols>
  <sheetData>
    <row r="1" spans="1:6" customFormat="1" ht="18" customHeight="1" x14ac:dyDescent="0.3">
      <c r="A1" s="71" t="s">
        <v>398</v>
      </c>
      <c r="B1" s="71" t="s">
        <v>399</v>
      </c>
      <c r="C1" s="71" t="s">
        <v>156</v>
      </c>
      <c r="D1" s="71" t="s">
        <v>400</v>
      </c>
      <c r="E1" s="72" t="s">
        <v>401</v>
      </c>
      <c r="F1" s="72" t="s">
        <v>402</v>
      </c>
    </row>
    <row r="2" spans="1:6" x14ac:dyDescent="0.3">
      <c r="A2" s="157"/>
      <c r="B2" s="157"/>
      <c r="C2" s="157" t="e">
        <f>IF(_xlfn.XLOOKUP(tblDNSLookUp[[#This Row],[IP Address]],tblIPAssigner[Current IP],tblIPAssigner[FQDN],"",0,1)&lt;&gt;"",
    _xlfn.XLOOKUP(tblDNSLookUp[[#This Row],[IP Address]],tblIPAssigner[Current IP],tblIPAssigner[FQDN],"",0,1),
 IF(_xlfn.XLOOKUP(tblDNSLookUp[[#This Row],[IP Address]],tblLBSum[VIP_SrcIP],tblLBSum[VIP],"",0,1)&lt;&gt;"",
    _xlfn.XLOOKUP(tblDNSLookUp[[#This Row],[IP Address]],tblLBSum[VIP_SrcIP],tblLBSum[VIP],"",0,1),
    "TBD"))</f>
        <v>#REF!</v>
      </c>
      <c r="D2" s="157" t="e">
        <f>tblDNSLookUp[[#This Row],[DNS Lookup]]=tblDNSLookUp[[#This Row],[FQDN]]</f>
        <v>#REF!</v>
      </c>
      <c r="E2" s="157"/>
      <c r="F2" s="157"/>
    </row>
  </sheetData>
  <conditionalFormatting sqref="D2">
    <cfRule type="cellIs" dxfId="143" priority="29" operator="equal">
      <formula>FALSE</formula>
    </cfRule>
  </conditionalFormatting>
  <conditionalFormatting sqref="B1:B1048576">
    <cfRule type="duplicateValues" dxfId="142" priority="1"/>
  </conditionalFormatting>
  <conditionalFormatting sqref="E2">
    <cfRule type="duplicateValues" dxfId="141" priority="110998"/>
  </conditionalFormatting>
  <conditionalFormatting sqref="A2">
    <cfRule type="duplicateValues" dxfId="140" priority="110999"/>
  </conditionalFormatting>
  <conditionalFormatting sqref="C2">
    <cfRule type="duplicateValues" dxfId="139" priority="11100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DNSExpInfo">
                <anchor moveWithCells="1" sizeWithCells="1">
                  <from>
                    <xdr:col>0</xdr:col>
                    <xdr:colOff>1409700</xdr:colOff>
                    <xdr:row>0</xdr:row>
                    <xdr:rowOff>38100</xdr:rowOff>
                  </from>
                  <to>
                    <xdr:col>0</xdr:col>
                    <xdr:colOff>2461260</xdr:colOff>
                    <xdr:row>0</xdr:row>
                    <xdr:rowOff>213360</xdr:rowOff>
                  </to>
                </anchor>
              </controlPr>
            </control>
          </mc:Choice>
        </mc:AlternateContent>
        <mc:AlternateContent xmlns:mc="http://schemas.openxmlformats.org/markup-compatibility/2006">
          <mc:Choice Requires="x14">
            <control shapeId="45058" r:id="rId5" name="Button 2">
              <controlPr defaultSize="0" print="0" autoFill="0" autoPict="0" macro="[0]!DNSImpInfo">
                <anchor moveWithCells="1" sizeWithCells="1">
                  <from>
                    <xdr:col>2</xdr:col>
                    <xdr:colOff>1409700</xdr:colOff>
                    <xdr:row>0</xdr:row>
                    <xdr:rowOff>38100</xdr:rowOff>
                  </from>
                  <to>
                    <xdr:col>2</xdr:col>
                    <xdr:colOff>2461260</xdr:colOff>
                    <xdr:row>0</xdr:row>
                    <xdr:rowOff>213360</xdr:rowOff>
                  </to>
                </anchor>
              </controlPr>
            </control>
          </mc:Choice>
        </mc:AlternateContent>
      </controls>
    </mc:Choice>
  </mc:AlternateContent>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978D-DBB9-45F7-B7A9-343C1CDC5BF3}">
  <sheetPr codeName="Sheet3">
    <tabColor theme="7" tint="0.79998168889431442"/>
  </sheetPr>
  <dimension ref="A1:U2"/>
  <sheetViews>
    <sheetView showGridLines="0" workbookViewId="0">
      <selection activeCell="B1" sqref="B1"/>
    </sheetView>
  </sheetViews>
  <sheetFormatPr defaultColWidth="9.19921875" defaultRowHeight="12.6" x14ac:dyDescent="0.2"/>
  <cols>
    <col min="1" max="1" width="7.19921875" style="57" customWidth="1"/>
    <col min="2" max="2" width="30.19921875" style="56" customWidth="1"/>
    <col min="3" max="3" width="50.19921875" style="58" customWidth="1"/>
    <col min="4" max="4" width="9.19921875" style="56" customWidth="1"/>
    <col min="5" max="5" width="15.5" style="56" customWidth="1"/>
    <col min="6" max="6" width="28.5" style="56" bestFit="1" customWidth="1"/>
    <col min="7" max="7" width="39.69921875" style="56" bestFit="1" customWidth="1"/>
    <col min="8" max="8" width="22.19921875" style="56" bestFit="1" customWidth="1"/>
    <col min="9" max="9" width="29" style="56" bestFit="1" customWidth="1"/>
    <col min="10" max="10" width="24.19921875" style="56" customWidth="1"/>
    <col min="11" max="11" width="37.19921875" style="56" bestFit="1" customWidth="1"/>
    <col min="12" max="12" width="28.5" style="56" bestFit="1" customWidth="1"/>
    <col min="13" max="13" width="45.19921875" style="56" bestFit="1" customWidth="1"/>
    <col min="14" max="14" width="28.5" style="56" bestFit="1" customWidth="1"/>
    <col min="15" max="15" width="40.09765625" style="56" bestFit="1" customWidth="1"/>
    <col min="16" max="16" width="28.69921875" style="56" customWidth="1"/>
    <col min="17" max="17" width="19.69921875" style="56" customWidth="1"/>
    <col min="18" max="18" width="21.69921875" style="56" customWidth="1"/>
    <col min="19" max="19" width="26.69921875" style="56" customWidth="1"/>
    <col min="20" max="20" width="23.19921875" style="56" customWidth="1"/>
    <col min="21" max="21" width="22.69921875" style="56" bestFit="1" customWidth="1"/>
    <col min="22" max="23" width="23.19921875" style="56" bestFit="1" customWidth="1"/>
    <col min="24" max="24" width="24.3984375" style="56" bestFit="1" customWidth="1"/>
    <col min="25" max="111" width="9.19921875" style="56"/>
    <col min="112" max="112" width="7.19921875" style="56" customWidth="1"/>
    <col min="113" max="114" width="20.19921875" style="56" customWidth="1"/>
    <col min="115" max="117" width="15.19921875" style="56" customWidth="1"/>
    <col min="118" max="118" width="9.19921875" style="56"/>
    <col min="119" max="119" width="15.19921875" style="56" customWidth="1"/>
    <col min="120" max="120" width="10.19921875" style="56" customWidth="1"/>
    <col min="121" max="121" width="12.69921875" style="56" customWidth="1"/>
    <col min="122" max="122" width="17.19921875" style="56" customWidth="1"/>
    <col min="123" max="128" width="9.19921875" style="56"/>
    <col min="129" max="129" width="13.19921875" style="56" customWidth="1"/>
    <col min="130" max="132" width="12.69921875" style="56" customWidth="1"/>
    <col min="133" max="133" width="9.19921875" style="56"/>
    <col min="134" max="134" width="11.69921875" style="56" customWidth="1"/>
    <col min="135" max="145" width="9.19921875" style="56"/>
    <col min="146" max="146" width="11.19921875" style="56" customWidth="1"/>
    <col min="147" max="147" width="13.19921875" style="56" customWidth="1"/>
    <col min="148" max="148" width="16" style="56" customWidth="1"/>
    <col min="149" max="149" width="10.19921875" style="56" customWidth="1"/>
    <col min="150" max="150" width="12.69921875" style="56" customWidth="1"/>
    <col min="151" max="151" width="14.19921875" style="56" customWidth="1"/>
    <col min="152" max="152" width="10.69921875" style="56" customWidth="1"/>
    <col min="153" max="153" width="11.69921875" style="56" customWidth="1"/>
    <col min="154" max="154" width="17.5" style="56" customWidth="1"/>
    <col min="155" max="367" width="9.19921875" style="56"/>
    <col min="368" max="368" width="7.19921875" style="56" customWidth="1"/>
    <col min="369" max="370" width="20.19921875" style="56" customWidth="1"/>
    <col min="371" max="373" width="15.19921875" style="56" customWidth="1"/>
    <col min="374" max="374" width="9.19921875" style="56"/>
    <col min="375" max="375" width="15.19921875" style="56" customWidth="1"/>
    <col min="376" max="376" width="10.19921875" style="56" customWidth="1"/>
    <col min="377" max="377" width="12.69921875" style="56" customWidth="1"/>
    <col min="378" max="378" width="17.19921875" style="56" customWidth="1"/>
    <col min="379" max="384" width="9.19921875" style="56"/>
    <col min="385" max="385" width="13.19921875" style="56" customWidth="1"/>
    <col min="386" max="388" width="12.69921875" style="56" customWidth="1"/>
    <col min="389" max="389" width="9.19921875" style="56"/>
    <col min="390" max="390" width="11.69921875" style="56" customWidth="1"/>
    <col min="391" max="401" width="9.19921875" style="56"/>
    <col min="402" max="402" width="11.19921875" style="56" customWidth="1"/>
    <col min="403" max="403" width="13.19921875" style="56" customWidth="1"/>
    <col min="404" max="404" width="16" style="56" customWidth="1"/>
    <col min="405" max="405" width="10.19921875" style="56" customWidth="1"/>
    <col min="406" max="406" width="12.69921875" style="56" customWidth="1"/>
    <col min="407" max="407" width="14.19921875" style="56" customWidth="1"/>
    <col min="408" max="408" width="10.69921875" style="56" customWidth="1"/>
    <col min="409" max="409" width="11.69921875" style="56" customWidth="1"/>
    <col min="410" max="410" width="17.5" style="56" customWidth="1"/>
    <col min="411" max="623" width="9.19921875" style="56"/>
    <col min="624" max="624" width="7.19921875" style="56" customWidth="1"/>
    <col min="625" max="626" width="20.19921875" style="56" customWidth="1"/>
    <col min="627" max="629" width="15.19921875" style="56" customWidth="1"/>
    <col min="630" max="630" width="9.19921875" style="56"/>
    <col min="631" max="631" width="15.19921875" style="56" customWidth="1"/>
    <col min="632" max="632" width="10.19921875" style="56" customWidth="1"/>
    <col min="633" max="633" width="12.69921875" style="56" customWidth="1"/>
    <col min="634" max="634" width="17.19921875" style="56" customWidth="1"/>
    <col min="635" max="640" width="9.19921875" style="56"/>
    <col min="641" max="641" width="13.19921875" style="56" customWidth="1"/>
    <col min="642" max="644" width="12.69921875" style="56" customWidth="1"/>
    <col min="645" max="645" width="9.19921875" style="56"/>
    <col min="646" max="646" width="11.69921875" style="56" customWidth="1"/>
    <col min="647" max="657" width="9.19921875" style="56"/>
    <col min="658" max="658" width="11.19921875" style="56" customWidth="1"/>
    <col min="659" max="659" width="13.19921875" style="56" customWidth="1"/>
    <col min="660" max="660" width="16" style="56" customWidth="1"/>
    <col min="661" max="661" width="10.19921875" style="56" customWidth="1"/>
    <col min="662" max="662" width="12.69921875" style="56" customWidth="1"/>
    <col min="663" max="663" width="14.19921875" style="56" customWidth="1"/>
    <col min="664" max="664" width="10.69921875" style="56" customWidth="1"/>
    <col min="665" max="665" width="11.69921875" style="56" customWidth="1"/>
    <col min="666" max="666" width="17.5" style="56" customWidth="1"/>
    <col min="667" max="879" width="9.19921875" style="56"/>
    <col min="880" max="880" width="7.19921875" style="56" customWidth="1"/>
    <col min="881" max="882" width="20.19921875" style="56" customWidth="1"/>
    <col min="883" max="885" width="15.19921875" style="56" customWidth="1"/>
    <col min="886" max="886" width="9.19921875" style="56"/>
    <col min="887" max="887" width="15.19921875" style="56" customWidth="1"/>
    <col min="888" max="888" width="10.19921875" style="56" customWidth="1"/>
    <col min="889" max="889" width="12.69921875" style="56" customWidth="1"/>
    <col min="890" max="890" width="17.19921875" style="56" customWidth="1"/>
    <col min="891" max="896" width="9.19921875" style="56"/>
    <col min="897" max="897" width="13.19921875" style="56" customWidth="1"/>
    <col min="898" max="900" width="12.69921875" style="56" customWidth="1"/>
    <col min="901" max="901" width="9.19921875" style="56"/>
    <col min="902" max="902" width="11.69921875" style="56" customWidth="1"/>
    <col min="903" max="913" width="9.19921875" style="56"/>
    <col min="914" max="914" width="11.19921875" style="56" customWidth="1"/>
    <col min="915" max="915" width="13.19921875" style="56" customWidth="1"/>
    <col min="916" max="916" width="16" style="56" customWidth="1"/>
    <col min="917" max="917" width="10.19921875" style="56" customWidth="1"/>
    <col min="918" max="918" width="12.69921875" style="56" customWidth="1"/>
    <col min="919" max="919" width="14.19921875" style="56" customWidth="1"/>
    <col min="920" max="920" width="10.69921875" style="56" customWidth="1"/>
    <col min="921" max="921" width="11.69921875" style="56" customWidth="1"/>
    <col min="922" max="922" width="17.5" style="56" customWidth="1"/>
    <col min="923" max="1135" width="9.19921875" style="56"/>
    <col min="1136" max="1136" width="7.19921875" style="56" customWidth="1"/>
    <col min="1137" max="1138" width="20.19921875" style="56" customWidth="1"/>
    <col min="1139" max="1141" width="15.19921875" style="56" customWidth="1"/>
    <col min="1142" max="1142" width="9.19921875" style="56"/>
    <col min="1143" max="1143" width="15.19921875" style="56" customWidth="1"/>
    <col min="1144" max="1144" width="10.19921875" style="56" customWidth="1"/>
    <col min="1145" max="1145" width="12.69921875" style="56" customWidth="1"/>
    <col min="1146" max="1146" width="17.19921875" style="56" customWidth="1"/>
    <col min="1147" max="1152" width="9.19921875" style="56"/>
    <col min="1153" max="1153" width="13.19921875" style="56" customWidth="1"/>
    <col min="1154" max="1156" width="12.69921875" style="56" customWidth="1"/>
    <col min="1157" max="1157" width="9.19921875" style="56"/>
    <col min="1158" max="1158" width="11.69921875" style="56" customWidth="1"/>
    <col min="1159" max="1169" width="9.19921875" style="56"/>
    <col min="1170" max="1170" width="11.19921875" style="56" customWidth="1"/>
    <col min="1171" max="1171" width="13.19921875" style="56" customWidth="1"/>
    <col min="1172" max="1172" width="16" style="56" customWidth="1"/>
    <col min="1173" max="1173" width="10.19921875" style="56" customWidth="1"/>
    <col min="1174" max="1174" width="12.69921875" style="56" customWidth="1"/>
    <col min="1175" max="1175" width="14.19921875" style="56" customWidth="1"/>
    <col min="1176" max="1176" width="10.69921875" style="56" customWidth="1"/>
    <col min="1177" max="1177" width="11.69921875" style="56" customWidth="1"/>
    <col min="1178" max="1178" width="17.5" style="56" customWidth="1"/>
    <col min="1179" max="1391" width="9.19921875" style="56"/>
    <col min="1392" max="1392" width="7.19921875" style="56" customWidth="1"/>
    <col min="1393" max="1394" width="20.19921875" style="56" customWidth="1"/>
    <col min="1395" max="1397" width="15.19921875" style="56" customWidth="1"/>
    <col min="1398" max="1398" width="9.19921875" style="56"/>
    <col min="1399" max="1399" width="15.19921875" style="56" customWidth="1"/>
    <col min="1400" max="1400" width="10.19921875" style="56" customWidth="1"/>
    <col min="1401" max="1401" width="12.69921875" style="56" customWidth="1"/>
    <col min="1402" max="1402" width="17.19921875" style="56" customWidth="1"/>
    <col min="1403" max="1408" width="9.19921875" style="56"/>
    <col min="1409" max="1409" width="13.19921875" style="56" customWidth="1"/>
    <col min="1410" max="1412" width="12.69921875" style="56" customWidth="1"/>
    <col min="1413" max="1413" width="9.19921875" style="56"/>
    <col min="1414" max="1414" width="11.69921875" style="56" customWidth="1"/>
    <col min="1415" max="1425" width="9.19921875" style="56"/>
    <col min="1426" max="1426" width="11.19921875" style="56" customWidth="1"/>
    <col min="1427" max="1427" width="13.19921875" style="56" customWidth="1"/>
    <col min="1428" max="1428" width="16" style="56" customWidth="1"/>
    <col min="1429" max="1429" width="10.19921875" style="56" customWidth="1"/>
    <col min="1430" max="1430" width="12.69921875" style="56" customWidth="1"/>
    <col min="1431" max="1431" width="14.19921875" style="56" customWidth="1"/>
    <col min="1432" max="1432" width="10.69921875" style="56" customWidth="1"/>
    <col min="1433" max="1433" width="11.69921875" style="56" customWidth="1"/>
    <col min="1434" max="1434" width="17.5" style="56" customWidth="1"/>
    <col min="1435" max="1647" width="9.19921875" style="56"/>
    <col min="1648" max="1648" width="7.19921875" style="56" customWidth="1"/>
    <col min="1649" max="1650" width="20.19921875" style="56" customWidth="1"/>
    <col min="1651" max="1653" width="15.19921875" style="56" customWidth="1"/>
    <col min="1654" max="1654" width="9.19921875" style="56"/>
    <col min="1655" max="1655" width="15.19921875" style="56" customWidth="1"/>
    <col min="1656" max="1656" width="10.19921875" style="56" customWidth="1"/>
    <col min="1657" max="1657" width="12.69921875" style="56" customWidth="1"/>
    <col min="1658" max="1658" width="17.19921875" style="56" customWidth="1"/>
    <col min="1659" max="1664" width="9.19921875" style="56"/>
    <col min="1665" max="1665" width="13.19921875" style="56" customWidth="1"/>
    <col min="1666" max="1668" width="12.69921875" style="56" customWidth="1"/>
    <col min="1669" max="1669" width="9.19921875" style="56"/>
    <col min="1670" max="1670" width="11.69921875" style="56" customWidth="1"/>
    <col min="1671" max="1681" width="9.19921875" style="56"/>
    <col min="1682" max="1682" width="11.19921875" style="56" customWidth="1"/>
    <col min="1683" max="1683" width="13.19921875" style="56" customWidth="1"/>
    <col min="1684" max="1684" width="16" style="56" customWidth="1"/>
    <col min="1685" max="1685" width="10.19921875" style="56" customWidth="1"/>
    <col min="1686" max="1686" width="12.69921875" style="56" customWidth="1"/>
    <col min="1687" max="1687" width="14.19921875" style="56" customWidth="1"/>
    <col min="1688" max="1688" width="10.69921875" style="56" customWidth="1"/>
    <col min="1689" max="1689" width="11.69921875" style="56" customWidth="1"/>
    <col min="1690" max="1690" width="17.5" style="56" customWidth="1"/>
    <col min="1691" max="1903" width="9.19921875" style="56"/>
    <col min="1904" max="1904" width="7.19921875" style="56" customWidth="1"/>
    <col min="1905" max="1906" width="20.19921875" style="56" customWidth="1"/>
    <col min="1907" max="1909" width="15.19921875" style="56" customWidth="1"/>
    <col min="1910" max="1910" width="9.19921875" style="56"/>
    <col min="1911" max="1911" width="15.19921875" style="56" customWidth="1"/>
    <col min="1912" max="1912" width="10.19921875" style="56" customWidth="1"/>
    <col min="1913" max="1913" width="12.69921875" style="56" customWidth="1"/>
    <col min="1914" max="1914" width="17.19921875" style="56" customWidth="1"/>
    <col min="1915" max="1920" width="9.19921875" style="56"/>
    <col min="1921" max="1921" width="13.19921875" style="56" customWidth="1"/>
    <col min="1922" max="1924" width="12.69921875" style="56" customWidth="1"/>
    <col min="1925" max="1925" width="9.19921875" style="56"/>
    <col min="1926" max="1926" width="11.69921875" style="56" customWidth="1"/>
    <col min="1927" max="1937" width="9.19921875" style="56"/>
    <col min="1938" max="1938" width="11.19921875" style="56" customWidth="1"/>
    <col min="1939" max="1939" width="13.19921875" style="56" customWidth="1"/>
    <col min="1940" max="1940" width="16" style="56" customWidth="1"/>
    <col min="1941" max="1941" width="10.19921875" style="56" customWidth="1"/>
    <col min="1942" max="1942" width="12.69921875" style="56" customWidth="1"/>
    <col min="1943" max="1943" width="14.19921875" style="56" customWidth="1"/>
    <col min="1944" max="1944" width="10.69921875" style="56" customWidth="1"/>
    <col min="1945" max="1945" width="11.69921875" style="56" customWidth="1"/>
    <col min="1946" max="1946" width="17.5" style="56" customWidth="1"/>
    <col min="1947" max="2159" width="9.19921875" style="56"/>
    <col min="2160" max="2160" width="7.19921875" style="56" customWidth="1"/>
    <col min="2161" max="2162" width="20.19921875" style="56" customWidth="1"/>
    <col min="2163" max="2165" width="15.19921875" style="56" customWidth="1"/>
    <col min="2166" max="2166" width="9.19921875" style="56"/>
    <col min="2167" max="2167" width="15.19921875" style="56" customWidth="1"/>
    <col min="2168" max="2168" width="10.19921875" style="56" customWidth="1"/>
    <col min="2169" max="2169" width="12.69921875" style="56" customWidth="1"/>
    <col min="2170" max="2170" width="17.19921875" style="56" customWidth="1"/>
    <col min="2171" max="2176" width="9.19921875" style="56"/>
    <col min="2177" max="2177" width="13.19921875" style="56" customWidth="1"/>
    <col min="2178" max="2180" width="12.69921875" style="56" customWidth="1"/>
    <col min="2181" max="2181" width="9.19921875" style="56"/>
    <col min="2182" max="2182" width="11.69921875" style="56" customWidth="1"/>
    <col min="2183" max="2193" width="9.19921875" style="56"/>
    <col min="2194" max="2194" width="11.19921875" style="56" customWidth="1"/>
    <col min="2195" max="2195" width="13.19921875" style="56" customWidth="1"/>
    <col min="2196" max="2196" width="16" style="56" customWidth="1"/>
    <col min="2197" max="2197" width="10.19921875" style="56" customWidth="1"/>
    <col min="2198" max="2198" width="12.69921875" style="56" customWidth="1"/>
    <col min="2199" max="2199" width="14.19921875" style="56" customWidth="1"/>
    <col min="2200" max="2200" width="10.69921875" style="56" customWidth="1"/>
    <col min="2201" max="2201" width="11.69921875" style="56" customWidth="1"/>
    <col min="2202" max="2202" width="17.5" style="56" customWidth="1"/>
    <col min="2203" max="2415" width="9.19921875" style="56"/>
    <col min="2416" max="2416" width="7.19921875" style="56" customWidth="1"/>
    <col min="2417" max="2418" width="20.19921875" style="56" customWidth="1"/>
    <col min="2419" max="2421" width="15.19921875" style="56" customWidth="1"/>
    <col min="2422" max="2422" width="9.19921875" style="56"/>
    <col min="2423" max="2423" width="15.19921875" style="56" customWidth="1"/>
    <col min="2424" max="2424" width="10.19921875" style="56" customWidth="1"/>
    <col min="2425" max="2425" width="12.69921875" style="56" customWidth="1"/>
    <col min="2426" max="2426" width="17.19921875" style="56" customWidth="1"/>
    <col min="2427" max="2432" width="9.19921875" style="56"/>
    <col min="2433" max="2433" width="13.19921875" style="56" customWidth="1"/>
    <col min="2434" max="2436" width="12.69921875" style="56" customWidth="1"/>
    <col min="2437" max="2437" width="9.19921875" style="56"/>
    <col min="2438" max="2438" width="11.69921875" style="56" customWidth="1"/>
    <col min="2439" max="2449" width="9.19921875" style="56"/>
    <col min="2450" max="2450" width="11.19921875" style="56" customWidth="1"/>
    <col min="2451" max="2451" width="13.19921875" style="56" customWidth="1"/>
    <col min="2452" max="2452" width="16" style="56" customWidth="1"/>
    <col min="2453" max="2453" width="10.19921875" style="56" customWidth="1"/>
    <col min="2454" max="2454" width="12.69921875" style="56" customWidth="1"/>
    <col min="2455" max="2455" width="14.19921875" style="56" customWidth="1"/>
    <col min="2456" max="2456" width="10.69921875" style="56" customWidth="1"/>
    <col min="2457" max="2457" width="11.69921875" style="56" customWidth="1"/>
    <col min="2458" max="2458" width="17.5" style="56" customWidth="1"/>
    <col min="2459" max="2671" width="9.19921875" style="56"/>
    <col min="2672" max="2672" width="7.19921875" style="56" customWidth="1"/>
    <col min="2673" max="2674" width="20.19921875" style="56" customWidth="1"/>
    <col min="2675" max="2677" width="15.19921875" style="56" customWidth="1"/>
    <col min="2678" max="2678" width="9.19921875" style="56"/>
    <col min="2679" max="2679" width="15.19921875" style="56" customWidth="1"/>
    <col min="2680" max="2680" width="10.19921875" style="56" customWidth="1"/>
    <col min="2681" max="2681" width="12.69921875" style="56" customWidth="1"/>
    <col min="2682" max="2682" width="17.19921875" style="56" customWidth="1"/>
    <col min="2683" max="2688" width="9.19921875" style="56"/>
    <col min="2689" max="2689" width="13.19921875" style="56" customWidth="1"/>
    <col min="2690" max="2692" width="12.69921875" style="56" customWidth="1"/>
    <col min="2693" max="2693" width="9.19921875" style="56"/>
    <col min="2694" max="2694" width="11.69921875" style="56" customWidth="1"/>
    <col min="2695" max="2705" width="9.19921875" style="56"/>
    <col min="2706" max="2706" width="11.19921875" style="56" customWidth="1"/>
    <col min="2707" max="2707" width="13.19921875" style="56" customWidth="1"/>
    <col min="2708" max="2708" width="16" style="56" customWidth="1"/>
    <col min="2709" max="2709" width="10.19921875" style="56" customWidth="1"/>
    <col min="2710" max="2710" width="12.69921875" style="56" customWidth="1"/>
    <col min="2711" max="2711" width="14.19921875" style="56" customWidth="1"/>
    <col min="2712" max="2712" width="10.69921875" style="56" customWidth="1"/>
    <col min="2713" max="2713" width="11.69921875" style="56" customWidth="1"/>
    <col min="2714" max="2714" width="17.5" style="56" customWidth="1"/>
    <col min="2715" max="2927" width="9.19921875" style="56"/>
    <col min="2928" max="2928" width="7.19921875" style="56" customWidth="1"/>
    <col min="2929" max="2930" width="20.19921875" style="56" customWidth="1"/>
    <col min="2931" max="2933" width="15.19921875" style="56" customWidth="1"/>
    <col min="2934" max="2934" width="9.19921875" style="56"/>
    <col min="2935" max="2935" width="15.19921875" style="56" customWidth="1"/>
    <col min="2936" max="2936" width="10.19921875" style="56" customWidth="1"/>
    <col min="2937" max="2937" width="12.69921875" style="56" customWidth="1"/>
    <col min="2938" max="2938" width="17.19921875" style="56" customWidth="1"/>
    <col min="2939" max="2944" width="9.19921875" style="56"/>
    <col min="2945" max="2945" width="13.19921875" style="56" customWidth="1"/>
    <col min="2946" max="2948" width="12.69921875" style="56" customWidth="1"/>
    <col min="2949" max="2949" width="9.19921875" style="56"/>
    <col min="2950" max="2950" width="11.69921875" style="56" customWidth="1"/>
    <col min="2951" max="2961" width="9.19921875" style="56"/>
    <col min="2962" max="2962" width="11.19921875" style="56" customWidth="1"/>
    <col min="2963" max="2963" width="13.19921875" style="56" customWidth="1"/>
    <col min="2964" max="2964" width="16" style="56" customWidth="1"/>
    <col min="2965" max="2965" width="10.19921875" style="56" customWidth="1"/>
    <col min="2966" max="2966" width="12.69921875" style="56" customWidth="1"/>
    <col min="2967" max="2967" width="14.19921875" style="56" customWidth="1"/>
    <col min="2968" max="2968" width="10.69921875" style="56" customWidth="1"/>
    <col min="2969" max="2969" width="11.69921875" style="56" customWidth="1"/>
    <col min="2970" max="2970" width="17.5" style="56" customWidth="1"/>
    <col min="2971" max="3183" width="9.19921875" style="56"/>
    <col min="3184" max="3184" width="7.19921875" style="56" customWidth="1"/>
    <col min="3185" max="3186" width="20.19921875" style="56" customWidth="1"/>
    <col min="3187" max="3189" width="15.19921875" style="56" customWidth="1"/>
    <col min="3190" max="3190" width="9.19921875" style="56"/>
    <col min="3191" max="3191" width="15.19921875" style="56" customWidth="1"/>
    <col min="3192" max="3192" width="10.19921875" style="56" customWidth="1"/>
    <col min="3193" max="3193" width="12.69921875" style="56" customWidth="1"/>
    <col min="3194" max="3194" width="17.19921875" style="56" customWidth="1"/>
    <col min="3195" max="3200" width="9.19921875" style="56"/>
    <col min="3201" max="3201" width="13.19921875" style="56" customWidth="1"/>
    <col min="3202" max="3204" width="12.69921875" style="56" customWidth="1"/>
    <col min="3205" max="3205" width="9.19921875" style="56"/>
    <col min="3206" max="3206" width="11.69921875" style="56" customWidth="1"/>
    <col min="3207" max="3217" width="9.19921875" style="56"/>
    <col min="3218" max="3218" width="11.19921875" style="56" customWidth="1"/>
    <col min="3219" max="3219" width="13.19921875" style="56" customWidth="1"/>
    <col min="3220" max="3220" width="16" style="56" customWidth="1"/>
    <col min="3221" max="3221" width="10.19921875" style="56" customWidth="1"/>
    <col min="3222" max="3222" width="12.69921875" style="56" customWidth="1"/>
    <col min="3223" max="3223" width="14.19921875" style="56" customWidth="1"/>
    <col min="3224" max="3224" width="10.69921875" style="56" customWidth="1"/>
    <col min="3225" max="3225" width="11.69921875" style="56" customWidth="1"/>
    <col min="3226" max="3226" width="17.5" style="56" customWidth="1"/>
    <col min="3227" max="3439" width="9.19921875" style="56"/>
    <col min="3440" max="3440" width="7.19921875" style="56" customWidth="1"/>
    <col min="3441" max="3442" width="20.19921875" style="56" customWidth="1"/>
    <col min="3443" max="3445" width="15.19921875" style="56" customWidth="1"/>
    <col min="3446" max="3446" width="9.19921875" style="56"/>
    <col min="3447" max="3447" width="15.19921875" style="56" customWidth="1"/>
    <col min="3448" max="3448" width="10.19921875" style="56" customWidth="1"/>
    <col min="3449" max="3449" width="12.69921875" style="56" customWidth="1"/>
    <col min="3450" max="3450" width="17.19921875" style="56" customWidth="1"/>
    <col min="3451" max="3456" width="9.19921875" style="56"/>
    <col min="3457" max="3457" width="13.19921875" style="56" customWidth="1"/>
    <col min="3458" max="3460" width="12.69921875" style="56" customWidth="1"/>
    <col min="3461" max="3461" width="9.19921875" style="56"/>
    <col min="3462" max="3462" width="11.69921875" style="56" customWidth="1"/>
    <col min="3463" max="3473" width="9.19921875" style="56"/>
    <col min="3474" max="3474" width="11.19921875" style="56" customWidth="1"/>
    <col min="3475" max="3475" width="13.19921875" style="56" customWidth="1"/>
    <col min="3476" max="3476" width="16" style="56" customWidth="1"/>
    <col min="3477" max="3477" width="10.19921875" style="56" customWidth="1"/>
    <col min="3478" max="3478" width="12.69921875" style="56" customWidth="1"/>
    <col min="3479" max="3479" width="14.19921875" style="56" customWidth="1"/>
    <col min="3480" max="3480" width="10.69921875" style="56" customWidth="1"/>
    <col min="3481" max="3481" width="11.69921875" style="56" customWidth="1"/>
    <col min="3482" max="3482" width="17.5" style="56" customWidth="1"/>
    <col min="3483" max="3695" width="9.19921875" style="56"/>
    <col min="3696" max="3696" width="7.19921875" style="56" customWidth="1"/>
    <col min="3697" max="3698" width="20.19921875" style="56" customWidth="1"/>
    <col min="3699" max="3701" width="15.19921875" style="56" customWidth="1"/>
    <col min="3702" max="3702" width="9.19921875" style="56"/>
    <col min="3703" max="3703" width="15.19921875" style="56" customWidth="1"/>
    <col min="3704" max="3704" width="10.19921875" style="56" customWidth="1"/>
    <col min="3705" max="3705" width="12.69921875" style="56" customWidth="1"/>
    <col min="3706" max="3706" width="17.19921875" style="56" customWidth="1"/>
    <col min="3707" max="3712" width="9.19921875" style="56"/>
    <col min="3713" max="3713" width="13.19921875" style="56" customWidth="1"/>
    <col min="3714" max="3716" width="12.69921875" style="56" customWidth="1"/>
    <col min="3717" max="3717" width="9.19921875" style="56"/>
    <col min="3718" max="3718" width="11.69921875" style="56" customWidth="1"/>
    <col min="3719" max="3729" width="9.19921875" style="56"/>
    <col min="3730" max="3730" width="11.19921875" style="56" customWidth="1"/>
    <col min="3731" max="3731" width="13.19921875" style="56" customWidth="1"/>
    <col min="3732" max="3732" width="16" style="56" customWidth="1"/>
    <col min="3733" max="3733" width="10.19921875" style="56" customWidth="1"/>
    <col min="3734" max="3734" width="12.69921875" style="56" customWidth="1"/>
    <col min="3735" max="3735" width="14.19921875" style="56" customWidth="1"/>
    <col min="3736" max="3736" width="10.69921875" style="56" customWidth="1"/>
    <col min="3737" max="3737" width="11.69921875" style="56" customWidth="1"/>
    <col min="3738" max="3738" width="17.5" style="56" customWidth="1"/>
    <col min="3739" max="3951" width="9.19921875" style="56"/>
    <col min="3952" max="3952" width="7.19921875" style="56" customWidth="1"/>
    <col min="3953" max="3954" width="20.19921875" style="56" customWidth="1"/>
    <col min="3955" max="3957" width="15.19921875" style="56" customWidth="1"/>
    <col min="3958" max="3958" width="9.19921875" style="56"/>
    <col min="3959" max="3959" width="15.19921875" style="56" customWidth="1"/>
    <col min="3960" max="3960" width="10.19921875" style="56" customWidth="1"/>
    <col min="3961" max="3961" width="12.69921875" style="56" customWidth="1"/>
    <col min="3962" max="3962" width="17.19921875" style="56" customWidth="1"/>
    <col min="3963" max="3968" width="9.19921875" style="56"/>
    <col min="3969" max="3969" width="13.19921875" style="56" customWidth="1"/>
    <col min="3970" max="3972" width="12.69921875" style="56" customWidth="1"/>
    <col min="3973" max="3973" width="9.19921875" style="56"/>
    <col min="3974" max="3974" width="11.69921875" style="56" customWidth="1"/>
    <col min="3975" max="3985" width="9.19921875" style="56"/>
    <col min="3986" max="3986" width="11.19921875" style="56" customWidth="1"/>
    <col min="3987" max="3987" width="13.19921875" style="56" customWidth="1"/>
    <col min="3988" max="3988" width="16" style="56" customWidth="1"/>
    <col min="3989" max="3989" width="10.19921875" style="56" customWidth="1"/>
    <col min="3990" max="3990" width="12.69921875" style="56" customWidth="1"/>
    <col min="3991" max="3991" width="14.19921875" style="56" customWidth="1"/>
    <col min="3992" max="3992" width="10.69921875" style="56" customWidth="1"/>
    <col min="3993" max="3993" width="11.69921875" style="56" customWidth="1"/>
    <col min="3994" max="3994" width="17.5" style="56" customWidth="1"/>
    <col min="3995" max="4207" width="9.19921875" style="56"/>
    <col min="4208" max="4208" width="7.19921875" style="56" customWidth="1"/>
    <col min="4209" max="4210" width="20.19921875" style="56" customWidth="1"/>
    <col min="4211" max="4213" width="15.19921875" style="56" customWidth="1"/>
    <col min="4214" max="4214" width="9.19921875" style="56"/>
    <col min="4215" max="4215" width="15.19921875" style="56" customWidth="1"/>
    <col min="4216" max="4216" width="10.19921875" style="56" customWidth="1"/>
    <col min="4217" max="4217" width="12.69921875" style="56" customWidth="1"/>
    <col min="4218" max="4218" width="17.19921875" style="56" customWidth="1"/>
    <col min="4219" max="4224" width="9.19921875" style="56"/>
    <col min="4225" max="4225" width="13.19921875" style="56" customWidth="1"/>
    <col min="4226" max="4228" width="12.69921875" style="56" customWidth="1"/>
    <col min="4229" max="4229" width="9.19921875" style="56"/>
    <col min="4230" max="4230" width="11.69921875" style="56" customWidth="1"/>
    <col min="4231" max="4241" width="9.19921875" style="56"/>
    <col min="4242" max="4242" width="11.19921875" style="56" customWidth="1"/>
    <col min="4243" max="4243" width="13.19921875" style="56" customWidth="1"/>
    <col min="4244" max="4244" width="16" style="56" customWidth="1"/>
    <col min="4245" max="4245" width="10.19921875" style="56" customWidth="1"/>
    <col min="4246" max="4246" width="12.69921875" style="56" customWidth="1"/>
    <col min="4247" max="4247" width="14.19921875" style="56" customWidth="1"/>
    <col min="4248" max="4248" width="10.69921875" style="56" customWidth="1"/>
    <col min="4249" max="4249" width="11.69921875" style="56" customWidth="1"/>
    <col min="4250" max="4250" width="17.5" style="56" customWidth="1"/>
    <col min="4251" max="4463" width="9.19921875" style="56"/>
    <col min="4464" max="4464" width="7.19921875" style="56" customWidth="1"/>
    <col min="4465" max="4466" width="20.19921875" style="56" customWidth="1"/>
    <col min="4467" max="4469" width="15.19921875" style="56" customWidth="1"/>
    <col min="4470" max="4470" width="9.19921875" style="56"/>
    <col min="4471" max="4471" width="15.19921875" style="56" customWidth="1"/>
    <col min="4472" max="4472" width="10.19921875" style="56" customWidth="1"/>
    <col min="4473" max="4473" width="12.69921875" style="56" customWidth="1"/>
    <col min="4474" max="4474" width="17.19921875" style="56" customWidth="1"/>
    <col min="4475" max="4480" width="9.19921875" style="56"/>
    <col min="4481" max="4481" width="13.19921875" style="56" customWidth="1"/>
    <col min="4482" max="4484" width="12.69921875" style="56" customWidth="1"/>
    <col min="4485" max="4485" width="9.19921875" style="56"/>
    <col min="4486" max="4486" width="11.69921875" style="56" customWidth="1"/>
    <col min="4487" max="4497" width="9.19921875" style="56"/>
    <col min="4498" max="4498" width="11.19921875" style="56" customWidth="1"/>
    <col min="4499" max="4499" width="13.19921875" style="56" customWidth="1"/>
    <col min="4500" max="4500" width="16" style="56" customWidth="1"/>
    <col min="4501" max="4501" width="10.19921875" style="56" customWidth="1"/>
    <col min="4502" max="4502" width="12.69921875" style="56" customWidth="1"/>
    <col min="4503" max="4503" width="14.19921875" style="56" customWidth="1"/>
    <col min="4504" max="4504" width="10.69921875" style="56" customWidth="1"/>
    <col min="4505" max="4505" width="11.69921875" style="56" customWidth="1"/>
    <col min="4506" max="4506" width="17.5" style="56" customWidth="1"/>
    <col min="4507" max="4719" width="9.19921875" style="56"/>
    <col min="4720" max="4720" width="7.19921875" style="56" customWidth="1"/>
    <col min="4721" max="4722" width="20.19921875" style="56" customWidth="1"/>
    <col min="4723" max="4725" width="15.19921875" style="56" customWidth="1"/>
    <col min="4726" max="4726" width="9.19921875" style="56"/>
    <col min="4727" max="4727" width="15.19921875" style="56" customWidth="1"/>
    <col min="4728" max="4728" width="10.19921875" style="56" customWidth="1"/>
    <col min="4729" max="4729" width="12.69921875" style="56" customWidth="1"/>
    <col min="4730" max="4730" width="17.19921875" style="56" customWidth="1"/>
    <col min="4731" max="4736" width="9.19921875" style="56"/>
    <col min="4737" max="4737" width="13.19921875" style="56" customWidth="1"/>
    <col min="4738" max="4740" width="12.69921875" style="56" customWidth="1"/>
    <col min="4741" max="4741" width="9.19921875" style="56"/>
    <col min="4742" max="4742" width="11.69921875" style="56" customWidth="1"/>
    <col min="4743" max="4753" width="9.19921875" style="56"/>
    <col min="4754" max="4754" width="11.19921875" style="56" customWidth="1"/>
    <col min="4755" max="4755" width="13.19921875" style="56" customWidth="1"/>
    <col min="4756" max="4756" width="16" style="56" customWidth="1"/>
    <col min="4757" max="4757" width="10.19921875" style="56" customWidth="1"/>
    <col min="4758" max="4758" width="12.69921875" style="56" customWidth="1"/>
    <col min="4759" max="4759" width="14.19921875" style="56" customWidth="1"/>
    <col min="4760" max="4760" width="10.69921875" style="56" customWidth="1"/>
    <col min="4761" max="4761" width="11.69921875" style="56" customWidth="1"/>
    <col min="4762" max="4762" width="17.5" style="56" customWidth="1"/>
    <col min="4763" max="4975" width="9.19921875" style="56"/>
    <col min="4976" max="4976" width="7.19921875" style="56" customWidth="1"/>
    <col min="4977" max="4978" width="20.19921875" style="56" customWidth="1"/>
    <col min="4979" max="4981" width="15.19921875" style="56" customWidth="1"/>
    <col min="4982" max="4982" width="9.19921875" style="56"/>
    <col min="4983" max="4983" width="15.19921875" style="56" customWidth="1"/>
    <col min="4984" max="4984" width="10.19921875" style="56" customWidth="1"/>
    <col min="4985" max="4985" width="12.69921875" style="56" customWidth="1"/>
    <col min="4986" max="4986" width="17.19921875" style="56" customWidth="1"/>
    <col min="4987" max="4992" width="9.19921875" style="56"/>
    <col min="4993" max="4993" width="13.19921875" style="56" customWidth="1"/>
    <col min="4994" max="4996" width="12.69921875" style="56" customWidth="1"/>
    <col min="4997" max="4997" width="9.19921875" style="56"/>
    <col min="4998" max="4998" width="11.69921875" style="56" customWidth="1"/>
    <col min="4999" max="5009" width="9.19921875" style="56"/>
    <col min="5010" max="5010" width="11.19921875" style="56" customWidth="1"/>
    <col min="5011" max="5011" width="13.19921875" style="56" customWidth="1"/>
    <col min="5012" max="5012" width="16" style="56" customWidth="1"/>
    <col min="5013" max="5013" width="10.19921875" style="56" customWidth="1"/>
    <col min="5014" max="5014" width="12.69921875" style="56" customWidth="1"/>
    <col min="5015" max="5015" width="14.19921875" style="56" customWidth="1"/>
    <col min="5016" max="5016" width="10.69921875" style="56" customWidth="1"/>
    <col min="5017" max="5017" width="11.69921875" style="56" customWidth="1"/>
    <col min="5018" max="5018" width="17.5" style="56" customWidth="1"/>
    <col min="5019" max="5231" width="9.19921875" style="56"/>
    <col min="5232" max="5232" width="7.19921875" style="56" customWidth="1"/>
    <col min="5233" max="5234" width="20.19921875" style="56" customWidth="1"/>
    <col min="5235" max="5237" width="15.19921875" style="56" customWidth="1"/>
    <col min="5238" max="5238" width="9.19921875" style="56"/>
    <col min="5239" max="5239" width="15.19921875" style="56" customWidth="1"/>
    <col min="5240" max="5240" width="10.19921875" style="56" customWidth="1"/>
    <col min="5241" max="5241" width="12.69921875" style="56" customWidth="1"/>
    <col min="5242" max="5242" width="17.19921875" style="56" customWidth="1"/>
    <col min="5243" max="5248" width="9.19921875" style="56"/>
    <col min="5249" max="5249" width="13.19921875" style="56" customWidth="1"/>
    <col min="5250" max="5252" width="12.69921875" style="56" customWidth="1"/>
    <col min="5253" max="5253" width="9.19921875" style="56"/>
    <col min="5254" max="5254" width="11.69921875" style="56" customWidth="1"/>
    <col min="5255" max="5265" width="9.19921875" style="56"/>
    <col min="5266" max="5266" width="11.19921875" style="56" customWidth="1"/>
    <col min="5267" max="5267" width="13.19921875" style="56" customWidth="1"/>
    <col min="5268" max="5268" width="16" style="56" customWidth="1"/>
    <col min="5269" max="5269" width="10.19921875" style="56" customWidth="1"/>
    <col min="5270" max="5270" width="12.69921875" style="56" customWidth="1"/>
    <col min="5271" max="5271" width="14.19921875" style="56" customWidth="1"/>
    <col min="5272" max="5272" width="10.69921875" style="56" customWidth="1"/>
    <col min="5273" max="5273" width="11.69921875" style="56" customWidth="1"/>
    <col min="5274" max="5274" width="17.5" style="56" customWidth="1"/>
    <col min="5275" max="5487" width="9.19921875" style="56"/>
    <col min="5488" max="5488" width="7.19921875" style="56" customWidth="1"/>
    <col min="5489" max="5490" width="20.19921875" style="56" customWidth="1"/>
    <col min="5491" max="5493" width="15.19921875" style="56" customWidth="1"/>
    <col min="5494" max="5494" width="9.19921875" style="56"/>
    <col min="5495" max="5495" width="15.19921875" style="56" customWidth="1"/>
    <col min="5496" max="5496" width="10.19921875" style="56" customWidth="1"/>
    <col min="5497" max="5497" width="12.69921875" style="56" customWidth="1"/>
    <col min="5498" max="5498" width="17.19921875" style="56" customWidth="1"/>
    <col min="5499" max="5504" width="9.19921875" style="56"/>
    <col min="5505" max="5505" width="13.19921875" style="56" customWidth="1"/>
    <col min="5506" max="5508" width="12.69921875" style="56" customWidth="1"/>
    <col min="5509" max="5509" width="9.19921875" style="56"/>
    <col min="5510" max="5510" width="11.69921875" style="56" customWidth="1"/>
    <col min="5511" max="5521" width="9.19921875" style="56"/>
    <col min="5522" max="5522" width="11.19921875" style="56" customWidth="1"/>
    <col min="5523" max="5523" width="13.19921875" style="56" customWidth="1"/>
    <col min="5524" max="5524" width="16" style="56" customWidth="1"/>
    <col min="5525" max="5525" width="10.19921875" style="56" customWidth="1"/>
    <col min="5526" max="5526" width="12.69921875" style="56" customWidth="1"/>
    <col min="5527" max="5527" width="14.19921875" style="56" customWidth="1"/>
    <col min="5528" max="5528" width="10.69921875" style="56" customWidth="1"/>
    <col min="5529" max="5529" width="11.69921875" style="56" customWidth="1"/>
    <col min="5530" max="5530" width="17.5" style="56" customWidth="1"/>
    <col min="5531" max="5743" width="9.19921875" style="56"/>
    <col min="5744" max="5744" width="7.19921875" style="56" customWidth="1"/>
    <col min="5745" max="5746" width="20.19921875" style="56" customWidth="1"/>
    <col min="5747" max="5749" width="15.19921875" style="56" customWidth="1"/>
    <col min="5750" max="5750" width="9.19921875" style="56"/>
    <col min="5751" max="5751" width="15.19921875" style="56" customWidth="1"/>
    <col min="5752" max="5752" width="10.19921875" style="56" customWidth="1"/>
    <col min="5753" max="5753" width="12.69921875" style="56" customWidth="1"/>
    <col min="5754" max="5754" width="17.19921875" style="56" customWidth="1"/>
    <col min="5755" max="5760" width="9.19921875" style="56"/>
    <col min="5761" max="5761" width="13.19921875" style="56" customWidth="1"/>
    <col min="5762" max="5764" width="12.69921875" style="56" customWidth="1"/>
    <col min="5765" max="5765" width="9.19921875" style="56"/>
    <col min="5766" max="5766" width="11.69921875" style="56" customWidth="1"/>
    <col min="5767" max="5777" width="9.19921875" style="56"/>
    <col min="5778" max="5778" width="11.19921875" style="56" customWidth="1"/>
    <col min="5779" max="5779" width="13.19921875" style="56" customWidth="1"/>
    <col min="5780" max="5780" width="16" style="56" customWidth="1"/>
    <col min="5781" max="5781" width="10.19921875" style="56" customWidth="1"/>
    <col min="5782" max="5782" width="12.69921875" style="56" customWidth="1"/>
    <col min="5783" max="5783" width="14.19921875" style="56" customWidth="1"/>
    <col min="5784" max="5784" width="10.69921875" style="56" customWidth="1"/>
    <col min="5785" max="5785" width="11.69921875" style="56" customWidth="1"/>
    <col min="5786" max="5786" width="17.5" style="56" customWidth="1"/>
    <col min="5787" max="5999" width="9.19921875" style="56"/>
    <col min="6000" max="6000" width="7.19921875" style="56" customWidth="1"/>
    <col min="6001" max="6002" width="20.19921875" style="56" customWidth="1"/>
    <col min="6003" max="6005" width="15.19921875" style="56" customWidth="1"/>
    <col min="6006" max="6006" width="9.19921875" style="56"/>
    <col min="6007" max="6007" width="15.19921875" style="56" customWidth="1"/>
    <col min="6008" max="6008" width="10.19921875" style="56" customWidth="1"/>
    <col min="6009" max="6009" width="12.69921875" style="56" customWidth="1"/>
    <col min="6010" max="6010" width="17.19921875" style="56" customWidth="1"/>
    <col min="6011" max="6016" width="9.19921875" style="56"/>
    <col min="6017" max="6017" width="13.19921875" style="56" customWidth="1"/>
    <col min="6018" max="6020" width="12.69921875" style="56" customWidth="1"/>
    <col min="6021" max="6021" width="9.19921875" style="56"/>
    <col min="6022" max="6022" width="11.69921875" style="56" customWidth="1"/>
    <col min="6023" max="6033" width="9.19921875" style="56"/>
    <col min="6034" max="6034" width="11.19921875" style="56" customWidth="1"/>
    <col min="6035" max="6035" width="13.19921875" style="56" customWidth="1"/>
    <col min="6036" max="6036" width="16" style="56" customWidth="1"/>
    <col min="6037" max="6037" width="10.19921875" style="56" customWidth="1"/>
    <col min="6038" max="6038" width="12.69921875" style="56" customWidth="1"/>
    <col min="6039" max="6039" width="14.19921875" style="56" customWidth="1"/>
    <col min="6040" max="6040" width="10.69921875" style="56" customWidth="1"/>
    <col min="6041" max="6041" width="11.69921875" style="56" customWidth="1"/>
    <col min="6042" max="6042" width="17.5" style="56" customWidth="1"/>
    <col min="6043" max="6255" width="9.19921875" style="56"/>
    <col min="6256" max="6256" width="7.19921875" style="56" customWidth="1"/>
    <col min="6257" max="6258" width="20.19921875" style="56" customWidth="1"/>
    <col min="6259" max="6261" width="15.19921875" style="56" customWidth="1"/>
    <col min="6262" max="6262" width="9.19921875" style="56"/>
    <col min="6263" max="6263" width="15.19921875" style="56" customWidth="1"/>
    <col min="6264" max="6264" width="10.19921875" style="56" customWidth="1"/>
    <col min="6265" max="6265" width="12.69921875" style="56" customWidth="1"/>
    <col min="6266" max="6266" width="17.19921875" style="56" customWidth="1"/>
    <col min="6267" max="6272" width="9.19921875" style="56"/>
    <col min="6273" max="6273" width="13.19921875" style="56" customWidth="1"/>
    <col min="6274" max="6276" width="12.69921875" style="56" customWidth="1"/>
    <col min="6277" max="6277" width="9.19921875" style="56"/>
    <col min="6278" max="6278" width="11.69921875" style="56" customWidth="1"/>
    <col min="6279" max="6289" width="9.19921875" style="56"/>
    <col min="6290" max="6290" width="11.19921875" style="56" customWidth="1"/>
    <col min="6291" max="6291" width="13.19921875" style="56" customWidth="1"/>
    <col min="6292" max="6292" width="16" style="56" customWidth="1"/>
    <col min="6293" max="6293" width="10.19921875" style="56" customWidth="1"/>
    <col min="6294" max="6294" width="12.69921875" style="56" customWidth="1"/>
    <col min="6295" max="6295" width="14.19921875" style="56" customWidth="1"/>
    <col min="6296" max="6296" width="10.69921875" style="56" customWidth="1"/>
    <col min="6297" max="6297" width="11.69921875" style="56" customWidth="1"/>
    <col min="6298" max="6298" width="17.5" style="56" customWidth="1"/>
    <col min="6299" max="6511" width="9.19921875" style="56"/>
    <col min="6512" max="6512" width="7.19921875" style="56" customWidth="1"/>
    <col min="6513" max="6514" width="20.19921875" style="56" customWidth="1"/>
    <col min="6515" max="6517" width="15.19921875" style="56" customWidth="1"/>
    <col min="6518" max="6518" width="9.19921875" style="56"/>
    <col min="6519" max="6519" width="15.19921875" style="56" customWidth="1"/>
    <col min="6520" max="6520" width="10.19921875" style="56" customWidth="1"/>
    <col min="6521" max="6521" width="12.69921875" style="56" customWidth="1"/>
    <col min="6522" max="6522" width="17.19921875" style="56" customWidth="1"/>
    <col min="6523" max="6528" width="9.19921875" style="56"/>
    <col min="6529" max="6529" width="13.19921875" style="56" customWidth="1"/>
    <col min="6530" max="6532" width="12.69921875" style="56" customWidth="1"/>
    <col min="6533" max="6533" width="9.19921875" style="56"/>
    <col min="6534" max="6534" width="11.69921875" style="56" customWidth="1"/>
    <col min="6535" max="6545" width="9.19921875" style="56"/>
    <col min="6546" max="6546" width="11.19921875" style="56" customWidth="1"/>
    <col min="6547" max="6547" width="13.19921875" style="56" customWidth="1"/>
    <col min="6548" max="6548" width="16" style="56" customWidth="1"/>
    <col min="6549" max="6549" width="10.19921875" style="56" customWidth="1"/>
    <col min="6550" max="6550" width="12.69921875" style="56" customWidth="1"/>
    <col min="6551" max="6551" width="14.19921875" style="56" customWidth="1"/>
    <col min="6552" max="6552" width="10.69921875" style="56" customWidth="1"/>
    <col min="6553" max="6553" width="11.69921875" style="56" customWidth="1"/>
    <col min="6554" max="6554" width="17.5" style="56" customWidth="1"/>
    <col min="6555" max="6767" width="9.19921875" style="56"/>
    <col min="6768" max="6768" width="7.19921875" style="56" customWidth="1"/>
    <col min="6769" max="6770" width="20.19921875" style="56" customWidth="1"/>
    <col min="6771" max="6773" width="15.19921875" style="56" customWidth="1"/>
    <col min="6774" max="6774" width="9.19921875" style="56"/>
    <col min="6775" max="6775" width="15.19921875" style="56" customWidth="1"/>
    <col min="6776" max="6776" width="10.19921875" style="56" customWidth="1"/>
    <col min="6777" max="6777" width="12.69921875" style="56" customWidth="1"/>
    <col min="6778" max="6778" width="17.19921875" style="56" customWidth="1"/>
    <col min="6779" max="6784" width="9.19921875" style="56"/>
    <col min="6785" max="6785" width="13.19921875" style="56" customWidth="1"/>
    <col min="6786" max="6788" width="12.69921875" style="56" customWidth="1"/>
    <col min="6789" max="6789" width="9.19921875" style="56"/>
    <col min="6790" max="6790" width="11.69921875" style="56" customWidth="1"/>
    <col min="6791" max="6801" width="9.19921875" style="56"/>
    <col min="6802" max="6802" width="11.19921875" style="56" customWidth="1"/>
    <col min="6803" max="6803" width="13.19921875" style="56" customWidth="1"/>
    <col min="6804" max="6804" width="16" style="56" customWidth="1"/>
    <col min="6805" max="6805" width="10.19921875" style="56" customWidth="1"/>
    <col min="6806" max="6806" width="12.69921875" style="56" customWidth="1"/>
    <col min="6807" max="6807" width="14.19921875" style="56" customWidth="1"/>
    <col min="6808" max="6808" width="10.69921875" style="56" customWidth="1"/>
    <col min="6809" max="6809" width="11.69921875" style="56" customWidth="1"/>
    <col min="6810" max="6810" width="17.5" style="56" customWidth="1"/>
    <col min="6811" max="7023" width="9.19921875" style="56"/>
    <col min="7024" max="7024" width="7.19921875" style="56" customWidth="1"/>
    <col min="7025" max="7026" width="20.19921875" style="56" customWidth="1"/>
    <col min="7027" max="7029" width="15.19921875" style="56" customWidth="1"/>
    <col min="7030" max="7030" width="9.19921875" style="56"/>
    <col min="7031" max="7031" width="15.19921875" style="56" customWidth="1"/>
    <col min="7032" max="7032" width="10.19921875" style="56" customWidth="1"/>
    <col min="7033" max="7033" width="12.69921875" style="56" customWidth="1"/>
    <col min="7034" max="7034" width="17.19921875" style="56" customWidth="1"/>
    <col min="7035" max="7040" width="9.19921875" style="56"/>
    <col min="7041" max="7041" width="13.19921875" style="56" customWidth="1"/>
    <col min="7042" max="7044" width="12.69921875" style="56" customWidth="1"/>
    <col min="7045" max="7045" width="9.19921875" style="56"/>
    <col min="7046" max="7046" width="11.69921875" style="56" customWidth="1"/>
    <col min="7047" max="7057" width="9.19921875" style="56"/>
    <col min="7058" max="7058" width="11.19921875" style="56" customWidth="1"/>
    <col min="7059" max="7059" width="13.19921875" style="56" customWidth="1"/>
    <col min="7060" max="7060" width="16" style="56" customWidth="1"/>
    <col min="7061" max="7061" width="10.19921875" style="56" customWidth="1"/>
    <col min="7062" max="7062" width="12.69921875" style="56" customWidth="1"/>
    <col min="7063" max="7063" width="14.19921875" style="56" customWidth="1"/>
    <col min="7064" max="7064" width="10.69921875" style="56" customWidth="1"/>
    <col min="7065" max="7065" width="11.69921875" style="56" customWidth="1"/>
    <col min="7066" max="7066" width="17.5" style="56" customWidth="1"/>
    <col min="7067" max="7279" width="9.19921875" style="56"/>
    <col min="7280" max="7280" width="7.19921875" style="56" customWidth="1"/>
    <col min="7281" max="7282" width="20.19921875" style="56" customWidth="1"/>
    <col min="7283" max="7285" width="15.19921875" style="56" customWidth="1"/>
    <col min="7286" max="7286" width="9.19921875" style="56"/>
    <col min="7287" max="7287" width="15.19921875" style="56" customWidth="1"/>
    <col min="7288" max="7288" width="10.19921875" style="56" customWidth="1"/>
    <col min="7289" max="7289" width="12.69921875" style="56" customWidth="1"/>
    <col min="7290" max="7290" width="17.19921875" style="56" customWidth="1"/>
    <col min="7291" max="7296" width="9.19921875" style="56"/>
    <col min="7297" max="7297" width="13.19921875" style="56" customWidth="1"/>
    <col min="7298" max="7300" width="12.69921875" style="56" customWidth="1"/>
    <col min="7301" max="7301" width="9.19921875" style="56"/>
    <col min="7302" max="7302" width="11.69921875" style="56" customWidth="1"/>
    <col min="7303" max="7313" width="9.19921875" style="56"/>
    <col min="7314" max="7314" width="11.19921875" style="56" customWidth="1"/>
    <col min="7315" max="7315" width="13.19921875" style="56" customWidth="1"/>
    <col min="7316" max="7316" width="16" style="56" customWidth="1"/>
    <col min="7317" max="7317" width="10.19921875" style="56" customWidth="1"/>
    <col min="7318" max="7318" width="12.69921875" style="56" customWidth="1"/>
    <col min="7319" max="7319" width="14.19921875" style="56" customWidth="1"/>
    <col min="7320" max="7320" width="10.69921875" style="56" customWidth="1"/>
    <col min="7321" max="7321" width="11.69921875" style="56" customWidth="1"/>
    <col min="7322" max="7322" width="17.5" style="56" customWidth="1"/>
    <col min="7323" max="7535" width="9.19921875" style="56"/>
    <col min="7536" max="7536" width="7.19921875" style="56" customWidth="1"/>
    <col min="7537" max="7538" width="20.19921875" style="56" customWidth="1"/>
    <col min="7539" max="7541" width="15.19921875" style="56" customWidth="1"/>
    <col min="7542" max="7542" width="9.19921875" style="56"/>
    <col min="7543" max="7543" width="15.19921875" style="56" customWidth="1"/>
    <col min="7544" max="7544" width="10.19921875" style="56" customWidth="1"/>
    <col min="7545" max="7545" width="12.69921875" style="56" customWidth="1"/>
    <col min="7546" max="7546" width="17.19921875" style="56" customWidth="1"/>
    <col min="7547" max="7552" width="9.19921875" style="56"/>
    <col min="7553" max="7553" width="13.19921875" style="56" customWidth="1"/>
    <col min="7554" max="7556" width="12.69921875" style="56" customWidth="1"/>
    <col min="7557" max="7557" width="9.19921875" style="56"/>
    <col min="7558" max="7558" width="11.69921875" style="56" customWidth="1"/>
    <col min="7559" max="7569" width="9.19921875" style="56"/>
    <col min="7570" max="7570" width="11.19921875" style="56" customWidth="1"/>
    <col min="7571" max="7571" width="13.19921875" style="56" customWidth="1"/>
    <col min="7572" max="7572" width="16" style="56" customWidth="1"/>
    <col min="7573" max="7573" width="10.19921875" style="56" customWidth="1"/>
    <col min="7574" max="7574" width="12.69921875" style="56" customWidth="1"/>
    <col min="7575" max="7575" width="14.19921875" style="56" customWidth="1"/>
    <col min="7576" max="7576" width="10.69921875" style="56" customWidth="1"/>
    <col min="7577" max="7577" width="11.69921875" style="56" customWidth="1"/>
    <col min="7578" max="7578" width="17.5" style="56" customWidth="1"/>
    <col min="7579" max="7791" width="9.19921875" style="56"/>
    <col min="7792" max="7792" width="7.19921875" style="56" customWidth="1"/>
    <col min="7793" max="7794" width="20.19921875" style="56" customWidth="1"/>
    <col min="7795" max="7797" width="15.19921875" style="56" customWidth="1"/>
    <col min="7798" max="7798" width="9.19921875" style="56"/>
    <col min="7799" max="7799" width="15.19921875" style="56" customWidth="1"/>
    <col min="7800" max="7800" width="10.19921875" style="56" customWidth="1"/>
    <col min="7801" max="7801" width="12.69921875" style="56" customWidth="1"/>
    <col min="7802" max="7802" width="17.19921875" style="56" customWidth="1"/>
    <col min="7803" max="7808" width="9.19921875" style="56"/>
    <col min="7809" max="7809" width="13.19921875" style="56" customWidth="1"/>
    <col min="7810" max="7812" width="12.69921875" style="56" customWidth="1"/>
    <col min="7813" max="7813" width="9.19921875" style="56"/>
    <col min="7814" max="7814" width="11.69921875" style="56" customWidth="1"/>
    <col min="7815" max="7825" width="9.19921875" style="56"/>
    <col min="7826" max="7826" width="11.19921875" style="56" customWidth="1"/>
    <col min="7827" max="7827" width="13.19921875" style="56" customWidth="1"/>
    <col min="7828" max="7828" width="16" style="56" customWidth="1"/>
    <col min="7829" max="7829" width="10.19921875" style="56" customWidth="1"/>
    <col min="7830" max="7830" width="12.69921875" style="56" customWidth="1"/>
    <col min="7831" max="7831" width="14.19921875" style="56" customWidth="1"/>
    <col min="7832" max="7832" width="10.69921875" style="56" customWidth="1"/>
    <col min="7833" max="7833" width="11.69921875" style="56" customWidth="1"/>
    <col min="7834" max="7834" width="17.5" style="56" customWidth="1"/>
    <col min="7835" max="8047" width="9.19921875" style="56"/>
    <col min="8048" max="8048" width="7.19921875" style="56" customWidth="1"/>
    <col min="8049" max="8050" width="20.19921875" style="56" customWidth="1"/>
    <col min="8051" max="8053" width="15.19921875" style="56" customWidth="1"/>
    <col min="8054" max="8054" width="9.19921875" style="56"/>
    <col min="8055" max="8055" width="15.19921875" style="56" customWidth="1"/>
    <col min="8056" max="8056" width="10.19921875" style="56" customWidth="1"/>
    <col min="8057" max="8057" width="12.69921875" style="56" customWidth="1"/>
    <col min="8058" max="8058" width="17.19921875" style="56" customWidth="1"/>
    <col min="8059" max="8064" width="9.19921875" style="56"/>
    <col min="8065" max="8065" width="13.19921875" style="56" customWidth="1"/>
    <col min="8066" max="8068" width="12.69921875" style="56" customWidth="1"/>
    <col min="8069" max="8069" width="9.19921875" style="56"/>
    <col min="8070" max="8070" width="11.69921875" style="56" customWidth="1"/>
    <col min="8071" max="8081" width="9.19921875" style="56"/>
    <col min="8082" max="8082" width="11.19921875" style="56" customWidth="1"/>
    <col min="8083" max="8083" width="13.19921875" style="56" customWidth="1"/>
    <col min="8084" max="8084" width="16" style="56" customWidth="1"/>
    <col min="8085" max="8085" width="10.19921875" style="56" customWidth="1"/>
    <col min="8086" max="8086" width="12.69921875" style="56" customWidth="1"/>
    <col min="8087" max="8087" width="14.19921875" style="56" customWidth="1"/>
    <col min="8088" max="8088" width="10.69921875" style="56" customWidth="1"/>
    <col min="8089" max="8089" width="11.69921875" style="56" customWidth="1"/>
    <col min="8090" max="8090" width="17.5" style="56" customWidth="1"/>
    <col min="8091" max="8303" width="9.19921875" style="56"/>
    <col min="8304" max="8304" width="7.19921875" style="56" customWidth="1"/>
    <col min="8305" max="8306" width="20.19921875" style="56" customWidth="1"/>
    <col min="8307" max="8309" width="15.19921875" style="56" customWidth="1"/>
    <col min="8310" max="8310" width="9.19921875" style="56"/>
    <col min="8311" max="8311" width="15.19921875" style="56" customWidth="1"/>
    <col min="8312" max="8312" width="10.19921875" style="56" customWidth="1"/>
    <col min="8313" max="8313" width="12.69921875" style="56" customWidth="1"/>
    <col min="8314" max="8314" width="17.19921875" style="56" customWidth="1"/>
    <col min="8315" max="8320" width="9.19921875" style="56"/>
    <col min="8321" max="8321" width="13.19921875" style="56" customWidth="1"/>
    <col min="8322" max="8324" width="12.69921875" style="56" customWidth="1"/>
    <col min="8325" max="8325" width="9.19921875" style="56"/>
    <col min="8326" max="8326" width="11.69921875" style="56" customWidth="1"/>
    <col min="8327" max="8337" width="9.19921875" style="56"/>
    <col min="8338" max="8338" width="11.19921875" style="56" customWidth="1"/>
    <col min="8339" max="8339" width="13.19921875" style="56" customWidth="1"/>
    <col min="8340" max="8340" width="16" style="56" customWidth="1"/>
    <col min="8341" max="8341" width="10.19921875" style="56" customWidth="1"/>
    <col min="8342" max="8342" width="12.69921875" style="56" customWidth="1"/>
    <col min="8343" max="8343" width="14.19921875" style="56" customWidth="1"/>
    <col min="8344" max="8344" width="10.69921875" style="56" customWidth="1"/>
    <col min="8345" max="8345" width="11.69921875" style="56" customWidth="1"/>
    <col min="8346" max="8346" width="17.5" style="56" customWidth="1"/>
    <col min="8347" max="8559" width="9.19921875" style="56"/>
    <col min="8560" max="8560" width="7.19921875" style="56" customWidth="1"/>
    <col min="8561" max="8562" width="20.19921875" style="56" customWidth="1"/>
    <col min="8563" max="8565" width="15.19921875" style="56" customWidth="1"/>
    <col min="8566" max="8566" width="9.19921875" style="56"/>
    <col min="8567" max="8567" width="15.19921875" style="56" customWidth="1"/>
    <col min="8568" max="8568" width="10.19921875" style="56" customWidth="1"/>
    <col min="8569" max="8569" width="12.69921875" style="56" customWidth="1"/>
    <col min="8570" max="8570" width="17.19921875" style="56" customWidth="1"/>
    <col min="8571" max="8576" width="9.19921875" style="56"/>
    <col min="8577" max="8577" width="13.19921875" style="56" customWidth="1"/>
    <col min="8578" max="8580" width="12.69921875" style="56" customWidth="1"/>
    <col min="8581" max="8581" width="9.19921875" style="56"/>
    <col min="8582" max="8582" width="11.69921875" style="56" customWidth="1"/>
    <col min="8583" max="8593" width="9.19921875" style="56"/>
    <col min="8594" max="8594" width="11.19921875" style="56" customWidth="1"/>
    <col min="8595" max="8595" width="13.19921875" style="56" customWidth="1"/>
    <col min="8596" max="8596" width="16" style="56" customWidth="1"/>
    <col min="8597" max="8597" width="10.19921875" style="56" customWidth="1"/>
    <col min="8598" max="8598" width="12.69921875" style="56" customWidth="1"/>
    <col min="8599" max="8599" width="14.19921875" style="56" customWidth="1"/>
    <col min="8600" max="8600" width="10.69921875" style="56" customWidth="1"/>
    <col min="8601" max="8601" width="11.69921875" style="56" customWidth="1"/>
    <col min="8602" max="8602" width="17.5" style="56" customWidth="1"/>
    <col min="8603" max="8815" width="9.19921875" style="56"/>
    <col min="8816" max="8816" width="7.19921875" style="56" customWidth="1"/>
    <col min="8817" max="8818" width="20.19921875" style="56" customWidth="1"/>
    <col min="8819" max="8821" width="15.19921875" style="56" customWidth="1"/>
    <col min="8822" max="8822" width="9.19921875" style="56"/>
    <col min="8823" max="8823" width="15.19921875" style="56" customWidth="1"/>
    <col min="8824" max="8824" width="10.19921875" style="56" customWidth="1"/>
    <col min="8825" max="8825" width="12.69921875" style="56" customWidth="1"/>
    <col min="8826" max="8826" width="17.19921875" style="56" customWidth="1"/>
    <col min="8827" max="8832" width="9.19921875" style="56"/>
    <col min="8833" max="8833" width="13.19921875" style="56" customWidth="1"/>
    <col min="8834" max="8836" width="12.69921875" style="56" customWidth="1"/>
    <col min="8837" max="8837" width="9.19921875" style="56"/>
    <col min="8838" max="8838" width="11.69921875" style="56" customWidth="1"/>
    <col min="8839" max="8849" width="9.19921875" style="56"/>
    <col min="8850" max="8850" width="11.19921875" style="56" customWidth="1"/>
    <col min="8851" max="8851" width="13.19921875" style="56" customWidth="1"/>
    <col min="8852" max="8852" width="16" style="56" customWidth="1"/>
    <col min="8853" max="8853" width="10.19921875" style="56" customWidth="1"/>
    <col min="8854" max="8854" width="12.69921875" style="56" customWidth="1"/>
    <col min="8855" max="8855" width="14.19921875" style="56" customWidth="1"/>
    <col min="8856" max="8856" width="10.69921875" style="56" customWidth="1"/>
    <col min="8857" max="8857" width="11.69921875" style="56" customWidth="1"/>
    <col min="8858" max="8858" width="17.5" style="56" customWidth="1"/>
    <col min="8859" max="9071" width="9.19921875" style="56"/>
    <col min="9072" max="9072" width="7.19921875" style="56" customWidth="1"/>
    <col min="9073" max="9074" width="20.19921875" style="56" customWidth="1"/>
    <col min="9075" max="9077" width="15.19921875" style="56" customWidth="1"/>
    <col min="9078" max="9078" width="9.19921875" style="56"/>
    <col min="9079" max="9079" width="15.19921875" style="56" customWidth="1"/>
    <col min="9080" max="9080" width="10.19921875" style="56" customWidth="1"/>
    <col min="9081" max="9081" width="12.69921875" style="56" customWidth="1"/>
    <col min="9082" max="9082" width="17.19921875" style="56" customWidth="1"/>
    <col min="9083" max="9088" width="9.19921875" style="56"/>
    <col min="9089" max="9089" width="13.19921875" style="56" customWidth="1"/>
    <col min="9090" max="9092" width="12.69921875" style="56" customWidth="1"/>
    <col min="9093" max="9093" width="9.19921875" style="56"/>
    <col min="9094" max="9094" width="11.69921875" style="56" customWidth="1"/>
    <col min="9095" max="9105" width="9.19921875" style="56"/>
    <col min="9106" max="9106" width="11.19921875" style="56" customWidth="1"/>
    <col min="9107" max="9107" width="13.19921875" style="56" customWidth="1"/>
    <col min="9108" max="9108" width="16" style="56" customWidth="1"/>
    <col min="9109" max="9109" width="10.19921875" style="56" customWidth="1"/>
    <col min="9110" max="9110" width="12.69921875" style="56" customWidth="1"/>
    <col min="9111" max="9111" width="14.19921875" style="56" customWidth="1"/>
    <col min="9112" max="9112" width="10.69921875" style="56" customWidth="1"/>
    <col min="9113" max="9113" width="11.69921875" style="56" customWidth="1"/>
    <col min="9114" max="9114" width="17.5" style="56" customWidth="1"/>
    <col min="9115" max="9327" width="9.19921875" style="56"/>
    <col min="9328" max="9328" width="7.19921875" style="56" customWidth="1"/>
    <col min="9329" max="9330" width="20.19921875" style="56" customWidth="1"/>
    <col min="9331" max="9333" width="15.19921875" style="56" customWidth="1"/>
    <col min="9334" max="9334" width="9.19921875" style="56"/>
    <col min="9335" max="9335" width="15.19921875" style="56" customWidth="1"/>
    <col min="9336" max="9336" width="10.19921875" style="56" customWidth="1"/>
    <col min="9337" max="9337" width="12.69921875" style="56" customWidth="1"/>
    <col min="9338" max="9338" width="17.19921875" style="56" customWidth="1"/>
    <col min="9339" max="9344" width="9.19921875" style="56"/>
    <col min="9345" max="9345" width="13.19921875" style="56" customWidth="1"/>
    <col min="9346" max="9348" width="12.69921875" style="56" customWidth="1"/>
    <col min="9349" max="9349" width="9.19921875" style="56"/>
    <col min="9350" max="9350" width="11.69921875" style="56" customWidth="1"/>
    <col min="9351" max="9361" width="9.19921875" style="56"/>
    <col min="9362" max="9362" width="11.19921875" style="56" customWidth="1"/>
    <col min="9363" max="9363" width="13.19921875" style="56" customWidth="1"/>
    <col min="9364" max="9364" width="16" style="56" customWidth="1"/>
    <col min="9365" max="9365" width="10.19921875" style="56" customWidth="1"/>
    <col min="9366" max="9366" width="12.69921875" style="56" customWidth="1"/>
    <col min="9367" max="9367" width="14.19921875" style="56" customWidth="1"/>
    <col min="9368" max="9368" width="10.69921875" style="56" customWidth="1"/>
    <col min="9369" max="9369" width="11.69921875" style="56" customWidth="1"/>
    <col min="9370" max="9370" width="17.5" style="56" customWidth="1"/>
    <col min="9371" max="9583" width="9.19921875" style="56"/>
    <col min="9584" max="9584" width="7.19921875" style="56" customWidth="1"/>
    <col min="9585" max="9586" width="20.19921875" style="56" customWidth="1"/>
    <col min="9587" max="9589" width="15.19921875" style="56" customWidth="1"/>
    <col min="9590" max="9590" width="9.19921875" style="56"/>
    <col min="9591" max="9591" width="15.19921875" style="56" customWidth="1"/>
    <col min="9592" max="9592" width="10.19921875" style="56" customWidth="1"/>
    <col min="9593" max="9593" width="12.69921875" style="56" customWidth="1"/>
    <col min="9594" max="9594" width="17.19921875" style="56" customWidth="1"/>
    <col min="9595" max="9600" width="9.19921875" style="56"/>
    <col min="9601" max="9601" width="13.19921875" style="56" customWidth="1"/>
    <col min="9602" max="9604" width="12.69921875" style="56" customWidth="1"/>
    <col min="9605" max="9605" width="9.19921875" style="56"/>
    <col min="9606" max="9606" width="11.69921875" style="56" customWidth="1"/>
    <col min="9607" max="9617" width="9.19921875" style="56"/>
    <col min="9618" max="9618" width="11.19921875" style="56" customWidth="1"/>
    <col min="9619" max="9619" width="13.19921875" style="56" customWidth="1"/>
    <col min="9620" max="9620" width="16" style="56" customWidth="1"/>
    <col min="9621" max="9621" width="10.19921875" style="56" customWidth="1"/>
    <col min="9622" max="9622" width="12.69921875" style="56" customWidth="1"/>
    <col min="9623" max="9623" width="14.19921875" style="56" customWidth="1"/>
    <col min="9624" max="9624" width="10.69921875" style="56" customWidth="1"/>
    <col min="9625" max="9625" width="11.69921875" style="56" customWidth="1"/>
    <col min="9626" max="9626" width="17.5" style="56" customWidth="1"/>
    <col min="9627" max="9839" width="9.19921875" style="56"/>
    <col min="9840" max="9840" width="7.19921875" style="56" customWidth="1"/>
    <col min="9841" max="9842" width="20.19921875" style="56" customWidth="1"/>
    <col min="9843" max="9845" width="15.19921875" style="56" customWidth="1"/>
    <col min="9846" max="9846" width="9.19921875" style="56"/>
    <col min="9847" max="9847" width="15.19921875" style="56" customWidth="1"/>
    <col min="9848" max="9848" width="10.19921875" style="56" customWidth="1"/>
    <col min="9849" max="9849" width="12.69921875" style="56" customWidth="1"/>
    <col min="9850" max="9850" width="17.19921875" style="56" customWidth="1"/>
    <col min="9851" max="9856" width="9.19921875" style="56"/>
    <col min="9857" max="9857" width="13.19921875" style="56" customWidth="1"/>
    <col min="9858" max="9860" width="12.69921875" style="56" customWidth="1"/>
    <col min="9861" max="9861" width="9.19921875" style="56"/>
    <col min="9862" max="9862" width="11.69921875" style="56" customWidth="1"/>
    <col min="9863" max="9873" width="9.19921875" style="56"/>
    <col min="9874" max="9874" width="11.19921875" style="56" customWidth="1"/>
    <col min="9875" max="9875" width="13.19921875" style="56" customWidth="1"/>
    <col min="9876" max="9876" width="16" style="56" customWidth="1"/>
    <col min="9877" max="9877" width="10.19921875" style="56" customWidth="1"/>
    <col min="9878" max="9878" width="12.69921875" style="56" customWidth="1"/>
    <col min="9879" max="9879" width="14.19921875" style="56" customWidth="1"/>
    <col min="9880" max="9880" width="10.69921875" style="56" customWidth="1"/>
    <col min="9881" max="9881" width="11.69921875" style="56" customWidth="1"/>
    <col min="9882" max="9882" width="17.5" style="56" customWidth="1"/>
    <col min="9883" max="10095" width="9.19921875" style="56"/>
    <col min="10096" max="10096" width="7.19921875" style="56" customWidth="1"/>
    <col min="10097" max="10098" width="20.19921875" style="56" customWidth="1"/>
    <col min="10099" max="10101" width="15.19921875" style="56" customWidth="1"/>
    <col min="10102" max="10102" width="9.19921875" style="56"/>
    <col min="10103" max="10103" width="15.19921875" style="56" customWidth="1"/>
    <col min="10104" max="10104" width="10.19921875" style="56" customWidth="1"/>
    <col min="10105" max="10105" width="12.69921875" style="56" customWidth="1"/>
    <col min="10106" max="10106" width="17.19921875" style="56" customWidth="1"/>
    <col min="10107" max="10112" width="9.19921875" style="56"/>
    <col min="10113" max="10113" width="13.19921875" style="56" customWidth="1"/>
    <col min="10114" max="10116" width="12.69921875" style="56" customWidth="1"/>
    <col min="10117" max="10117" width="9.19921875" style="56"/>
    <col min="10118" max="10118" width="11.69921875" style="56" customWidth="1"/>
    <col min="10119" max="10129" width="9.19921875" style="56"/>
    <col min="10130" max="10130" width="11.19921875" style="56" customWidth="1"/>
    <col min="10131" max="10131" width="13.19921875" style="56" customWidth="1"/>
    <col min="10132" max="10132" width="16" style="56" customWidth="1"/>
    <col min="10133" max="10133" width="10.19921875" style="56" customWidth="1"/>
    <col min="10134" max="10134" width="12.69921875" style="56" customWidth="1"/>
    <col min="10135" max="10135" width="14.19921875" style="56" customWidth="1"/>
    <col min="10136" max="10136" width="10.69921875" style="56" customWidth="1"/>
    <col min="10137" max="10137" width="11.69921875" style="56" customWidth="1"/>
    <col min="10138" max="10138" width="17.5" style="56" customWidth="1"/>
    <col min="10139" max="10351" width="9.19921875" style="56"/>
    <col min="10352" max="10352" width="7.19921875" style="56" customWidth="1"/>
    <col min="10353" max="10354" width="20.19921875" style="56" customWidth="1"/>
    <col min="10355" max="10357" width="15.19921875" style="56" customWidth="1"/>
    <col min="10358" max="10358" width="9.19921875" style="56"/>
    <col min="10359" max="10359" width="15.19921875" style="56" customWidth="1"/>
    <col min="10360" max="10360" width="10.19921875" style="56" customWidth="1"/>
    <col min="10361" max="10361" width="12.69921875" style="56" customWidth="1"/>
    <col min="10362" max="10362" width="17.19921875" style="56" customWidth="1"/>
    <col min="10363" max="10368" width="9.19921875" style="56"/>
    <col min="10369" max="10369" width="13.19921875" style="56" customWidth="1"/>
    <col min="10370" max="10372" width="12.69921875" style="56" customWidth="1"/>
    <col min="10373" max="10373" width="9.19921875" style="56"/>
    <col min="10374" max="10374" width="11.69921875" style="56" customWidth="1"/>
    <col min="10375" max="10385" width="9.19921875" style="56"/>
    <col min="10386" max="10386" width="11.19921875" style="56" customWidth="1"/>
    <col min="10387" max="10387" width="13.19921875" style="56" customWidth="1"/>
    <col min="10388" max="10388" width="16" style="56" customWidth="1"/>
    <col min="10389" max="10389" width="10.19921875" style="56" customWidth="1"/>
    <col min="10390" max="10390" width="12.69921875" style="56" customWidth="1"/>
    <col min="10391" max="10391" width="14.19921875" style="56" customWidth="1"/>
    <col min="10392" max="10392" width="10.69921875" style="56" customWidth="1"/>
    <col min="10393" max="10393" width="11.69921875" style="56" customWidth="1"/>
    <col min="10394" max="10394" width="17.5" style="56" customWidth="1"/>
    <col min="10395" max="10607" width="9.19921875" style="56"/>
    <col min="10608" max="10608" width="7.19921875" style="56" customWidth="1"/>
    <col min="10609" max="10610" width="20.19921875" style="56" customWidth="1"/>
    <col min="10611" max="10613" width="15.19921875" style="56" customWidth="1"/>
    <col min="10614" max="10614" width="9.19921875" style="56"/>
    <col min="10615" max="10615" width="15.19921875" style="56" customWidth="1"/>
    <col min="10616" max="10616" width="10.19921875" style="56" customWidth="1"/>
    <col min="10617" max="10617" width="12.69921875" style="56" customWidth="1"/>
    <col min="10618" max="10618" width="17.19921875" style="56" customWidth="1"/>
    <col min="10619" max="10624" width="9.19921875" style="56"/>
    <col min="10625" max="10625" width="13.19921875" style="56" customWidth="1"/>
    <col min="10626" max="10628" width="12.69921875" style="56" customWidth="1"/>
    <col min="10629" max="10629" width="9.19921875" style="56"/>
    <col min="10630" max="10630" width="11.69921875" style="56" customWidth="1"/>
    <col min="10631" max="10641" width="9.19921875" style="56"/>
    <col min="10642" max="10642" width="11.19921875" style="56" customWidth="1"/>
    <col min="10643" max="10643" width="13.19921875" style="56" customWidth="1"/>
    <col min="10644" max="10644" width="16" style="56" customWidth="1"/>
    <col min="10645" max="10645" width="10.19921875" style="56" customWidth="1"/>
    <col min="10646" max="10646" width="12.69921875" style="56" customWidth="1"/>
    <col min="10647" max="10647" width="14.19921875" style="56" customWidth="1"/>
    <col min="10648" max="10648" width="10.69921875" style="56" customWidth="1"/>
    <col min="10649" max="10649" width="11.69921875" style="56" customWidth="1"/>
    <col min="10650" max="10650" width="17.5" style="56" customWidth="1"/>
    <col min="10651" max="10863" width="9.19921875" style="56"/>
    <col min="10864" max="10864" width="7.19921875" style="56" customWidth="1"/>
    <col min="10865" max="10866" width="20.19921875" style="56" customWidth="1"/>
    <col min="10867" max="10869" width="15.19921875" style="56" customWidth="1"/>
    <col min="10870" max="10870" width="9.19921875" style="56"/>
    <col min="10871" max="10871" width="15.19921875" style="56" customWidth="1"/>
    <col min="10872" max="10872" width="10.19921875" style="56" customWidth="1"/>
    <col min="10873" max="10873" width="12.69921875" style="56" customWidth="1"/>
    <col min="10874" max="10874" width="17.19921875" style="56" customWidth="1"/>
    <col min="10875" max="10880" width="9.19921875" style="56"/>
    <col min="10881" max="10881" width="13.19921875" style="56" customWidth="1"/>
    <col min="10882" max="10884" width="12.69921875" style="56" customWidth="1"/>
    <col min="10885" max="10885" width="9.19921875" style="56"/>
    <col min="10886" max="10886" width="11.69921875" style="56" customWidth="1"/>
    <col min="10887" max="10897" width="9.19921875" style="56"/>
    <col min="10898" max="10898" width="11.19921875" style="56" customWidth="1"/>
    <col min="10899" max="10899" width="13.19921875" style="56" customWidth="1"/>
    <col min="10900" max="10900" width="16" style="56" customWidth="1"/>
    <col min="10901" max="10901" width="10.19921875" style="56" customWidth="1"/>
    <col min="10902" max="10902" width="12.69921875" style="56" customWidth="1"/>
    <col min="10903" max="10903" width="14.19921875" style="56" customWidth="1"/>
    <col min="10904" max="10904" width="10.69921875" style="56" customWidth="1"/>
    <col min="10905" max="10905" width="11.69921875" style="56" customWidth="1"/>
    <col min="10906" max="10906" width="17.5" style="56" customWidth="1"/>
    <col min="10907" max="11119" width="9.19921875" style="56"/>
    <col min="11120" max="11120" width="7.19921875" style="56" customWidth="1"/>
    <col min="11121" max="11122" width="20.19921875" style="56" customWidth="1"/>
    <col min="11123" max="11125" width="15.19921875" style="56" customWidth="1"/>
    <col min="11126" max="11126" width="9.19921875" style="56"/>
    <col min="11127" max="11127" width="15.19921875" style="56" customWidth="1"/>
    <col min="11128" max="11128" width="10.19921875" style="56" customWidth="1"/>
    <col min="11129" max="11129" width="12.69921875" style="56" customWidth="1"/>
    <col min="11130" max="11130" width="17.19921875" style="56" customWidth="1"/>
    <col min="11131" max="11136" width="9.19921875" style="56"/>
    <col min="11137" max="11137" width="13.19921875" style="56" customWidth="1"/>
    <col min="11138" max="11140" width="12.69921875" style="56" customWidth="1"/>
    <col min="11141" max="11141" width="9.19921875" style="56"/>
    <col min="11142" max="11142" width="11.69921875" style="56" customWidth="1"/>
    <col min="11143" max="11153" width="9.19921875" style="56"/>
    <col min="11154" max="11154" width="11.19921875" style="56" customWidth="1"/>
    <col min="11155" max="11155" width="13.19921875" style="56" customWidth="1"/>
    <col min="11156" max="11156" width="16" style="56" customWidth="1"/>
    <col min="11157" max="11157" width="10.19921875" style="56" customWidth="1"/>
    <col min="11158" max="11158" width="12.69921875" style="56" customWidth="1"/>
    <col min="11159" max="11159" width="14.19921875" style="56" customWidth="1"/>
    <col min="11160" max="11160" width="10.69921875" style="56" customWidth="1"/>
    <col min="11161" max="11161" width="11.69921875" style="56" customWidth="1"/>
    <col min="11162" max="11162" width="17.5" style="56" customWidth="1"/>
    <col min="11163" max="11375" width="9.19921875" style="56"/>
    <col min="11376" max="11376" width="7.19921875" style="56" customWidth="1"/>
    <col min="11377" max="11378" width="20.19921875" style="56" customWidth="1"/>
    <col min="11379" max="11381" width="15.19921875" style="56" customWidth="1"/>
    <col min="11382" max="11382" width="9.19921875" style="56"/>
    <col min="11383" max="11383" width="15.19921875" style="56" customWidth="1"/>
    <col min="11384" max="11384" width="10.19921875" style="56" customWidth="1"/>
    <col min="11385" max="11385" width="12.69921875" style="56" customWidth="1"/>
    <col min="11386" max="11386" width="17.19921875" style="56" customWidth="1"/>
    <col min="11387" max="11392" width="9.19921875" style="56"/>
    <col min="11393" max="11393" width="13.19921875" style="56" customWidth="1"/>
    <col min="11394" max="11396" width="12.69921875" style="56" customWidth="1"/>
    <col min="11397" max="11397" width="9.19921875" style="56"/>
    <col min="11398" max="11398" width="11.69921875" style="56" customWidth="1"/>
    <col min="11399" max="11409" width="9.19921875" style="56"/>
    <col min="11410" max="11410" width="11.19921875" style="56" customWidth="1"/>
    <col min="11411" max="11411" width="13.19921875" style="56" customWidth="1"/>
    <col min="11412" max="11412" width="16" style="56" customWidth="1"/>
    <col min="11413" max="11413" width="10.19921875" style="56" customWidth="1"/>
    <col min="11414" max="11414" width="12.69921875" style="56" customWidth="1"/>
    <col min="11415" max="11415" width="14.19921875" style="56" customWidth="1"/>
    <col min="11416" max="11416" width="10.69921875" style="56" customWidth="1"/>
    <col min="11417" max="11417" width="11.69921875" style="56" customWidth="1"/>
    <col min="11418" max="11418" width="17.5" style="56" customWidth="1"/>
    <col min="11419" max="11631" width="9.19921875" style="56"/>
    <col min="11632" max="11632" width="7.19921875" style="56" customWidth="1"/>
    <col min="11633" max="11634" width="20.19921875" style="56" customWidth="1"/>
    <col min="11635" max="11637" width="15.19921875" style="56" customWidth="1"/>
    <col min="11638" max="11638" width="9.19921875" style="56"/>
    <col min="11639" max="11639" width="15.19921875" style="56" customWidth="1"/>
    <col min="11640" max="11640" width="10.19921875" style="56" customWidth="1"/>
    <col min="11641" max="11641" width="12.69921875" style="56" customWidth="1"/>
    <col min="11642" max="11642" width="17.19921875" style="56" customWidth="1"/>
    <col min="11643" max="11648" width="9.19921875" style="56"/>
    <col min="11649" max="11649" width="13.19921875" style="56" customWidth="1"/>
    <col min="11650" max="11652" width="12.69921875" style="56" customWidth="1"/>
    <col min="11653" max="11653" width="9.19921875" style="56"/>
    <col min="11654" max="11654" width="11.69921875" style="56" customWidth="1"/>
    <col min="11655" max="11665" width="9.19921875" style="56"/>
    <col min="11666" max="11666" width="11.19921875" style="56" customWidth="1"/>
    <col min="11667" max="11667" width="13.19921875" style="56" customWidth="1"/>
    <col min="11668" max="11668" width="16" style="56" customWidth="1"/>
    <col min="11669" max="11669" width="10.19921875" style="56" customWidth="1"/>
    <col min="11670" max="11670" width="12.69921875" style="56" customWidth="1"/>
    <col min="11671" max="11671" width="14.19921875" style="56" customWidth="1"/>
    <col min="11672" max="11672" width="10.69921875" style="56" customWidth="1"/>
    <col min="11673" max="11673" width="11.69921875" style="56" customWidth="1"/>
    <col min="11674" max="11674" width="17.5" style="56" customWidth="1"/>
    <col min="11675" max="11887" width="9.19921875" style="56"/>
    <col min="11888" max="11888" width="7.19921875" style="56" customWidth="1"/>
    <col min="11889" max="11890" width="20.19921875" style="56" customWidth="1"/>
    <col min="11891" max="11893" width="15.19921875" style="56" customWidth="1"/>
    <col min="11894" max="11894" width="9.19921875" style="56"/>
    <col min="11895" max="11895" width="15.19921875" style="56" customWidth="1"/>
    <col min="11896" max="11896" width="10.19921875" style="56" customWidth="1"/>
    <col min="11897" max="11897" width="12.69921875" style="56" customWidth="1"/>
    <col min="11898" max="11898" width="17.19921875" style="56" customWidth="1"/>
    <col min="11899" max="11904" width="9.19921875" style="56"/>
    <col min="11905" max="11905" width="13.19921875" style="56" customWidth="1"/>
    <col min="11906" max="11908" width="12.69921875" style="56" customWidth="1"/>
    <col min="11909" max="11909" width="9.19921875" style="56"/>
    <col min="11910" max="11910" width="11.69921875" style="56" customWidth="1"/>
    <col min="11911" max="11921" width="9.19921875" style="56"/>
    <col min="11922" max="11922" width="11.19921875" style="56" customWidth="1"/>
    <col min="11923" max="11923" width="13.19921875" style="56" customWidth="1"/>
    <col min="11924" max="11924" width="16" style="56" customWidth="1"/>
    <col min="11925" max="11925" width="10.19921875" style="56" customWidth="1"/>
    <col min="11926" max="11926" width="12.69921875" style="56" customWidth="1"/>
    <col min="11927" max="11927" width="14.19921875" style="56" customWidth="1"/>
    <col min="11928" max="11928" width="10.69921875" style="56" customWidth="1"/>
    <col min="11929" max="11929" width="11.69921875" style="56" customWidth="1"/>
    <col min="11930" max="11930" width="17.5" style="56" customWidth="1"/>
    <col min="11931" max="12143" width="9.19921875" style="56"/>
    <col min="12144" max="12144" width="7.19921875" style="56" customWidth="1"/>
    <col min="12145" max="12146" width="20.19921875" style="56" customWidth="1"/>
    <col min="12147" max="12149" width="15.19921875" style="56" customWidth="1"/>
    <col min="12150" max="12150" width="9.19921875" style="56"/>
    <col min="12151" max="12151" width="15.19921875" style="56" customWidth="1"/>
    <col min="12152" max="12152" width="10.19921875" style="56" customWidth="1"/>
    <col min="12153" max="12153" width="12.69921875" style="56" customWidth="1"/>
    <col min="12154" max="12154" width="17.19921875" style="56" customWidth="1"/>
    <col min="12155" max="12160" width="9.19921875" style="56"/>
    <col min="12161" max="12161" width="13.19921875" style="56" customWidth="1"/>
    <col min="12162" max="12164" width="12.69921875" style="56" customWidth="1"/>
    <col min="12165" max="12165" width="9.19921875" style="56"/>
    <col min="12166" max="12166" width="11.69921875" style="56" customWidth="1"/>
    <col min="12167" max="12177" width="9.19921875" style="56"/>
    <col min="12178" max="12178" width="11.19921875" style="56" customWidth="1"/>
    <col min="12179" max="12179" width="13.19921875" style="56" customWidth="1"/>
    <col min="12180" max="12180" width="16" style="56" customWidth="1"/>
    <col min="12181" max="12181" width="10.19921875" style="56" customWidth="1"/>
    <col min="12182" max="12182" width="12.69921875" style="56" customWidth="1"/>
    <col min="12183" max="12183" width="14.19921875" style="56" customWidth="1"/>
    <col min="12184" max="12184" width="10.69921875" style="56" customWidth="1"/>
    <col min="12185" max="12185" width="11.69921875" style="56" customWidth="1"/>
    <col min="12186" max="12186" width="17.5" style="56" customWidth="1"/>
    <col min="12187" max="12399" width="9.19921875" style="56"/>
    <col min="12400" max="12400" width="7.19921875" style="56" customWidth="1"/>
    <col min="12401" max="12402" width="20.19921875" style="56" customWidth="1"/>
    <col min="12403" max="12405" width="15.19921875" style="56" customWidth="1"/>
    <col min="12406" max="12406" width="9.19921875" style="56"/>
    <col min="12407" max="12407" width="15.19921875" style="56" customWidth="1"/>
    <col min="12408" max="12408" width="10.19921875" style="56" customWidth="1"/>
    <col min="12409" max="12409" width="12.69921875" style="56" customWidth="1"/>
    <col min="12410" max="12410" width="17.19921875" style="56" customWidth="1"/>
    <col min="12411" max="12416" width="9.19921875" style="56"/>
    <col min="12417" max="12417" width="13.19921875" style="56" customWidth="1"/>
    <col min="12418" max="12420" width="12.69921875" style="56" customWidth="1"/>
    <col min="12421" max="12421" width="9.19921875" style="56"/>
    <col min="12422" max="12422" width="11.69921875" style="56" customWidth="1"/>
    <col min="12423" max="12433" width="9.19921875" style="56"/>
    <col min="12434" max="12434" width="11.19921875" style="56" customWidth="1"/>
    <col min="12435" max="12435" width="13.19921875" style="56" customWidth="1"/>
    <col min="12436" max="12436" width="16" style="56" customWidth="1"/>
    <col min="12437" max="12437" width="10.19921875" style="56" customWidth="1"/>
    <col min="12438" max="12438" width="12.69921875" style="56" customWidth="1"/>
    <col min="12439" max="12439" width="14.19921875" style="56" customWidth="1"/>
    <col min="12440" max="12440" width="10.69921875" style="56" customWidth="1"/>
    <col min="12441" max="12441" width="11.69921875" style="56" customWidth="1"/>
    <col min="12442" max="12442" width="17.5" style="56" customWidth="1"/>
    <col min="12443" max="12655" width="9.19921875" style="56"/>
    <col min="12656" max="12656" width="7.19921875" style="56" customWidth="1"/>
    <col min="12657" max="12658" width="20.19921875" style="56" customWidth="1"/>
    <col min="12659" max="12661" width="15.19921875" style="56" customWidth="1"/>
    <col min="12662" max="12662" width="9.19921875" style="56"/>
    <col min="12663" max="12663" width="15.19921875" style="56" customWidth="1"/>
    <col min="12664" max="12664" width="10.19921875" style="56" customWidth="1"/>
    <col min="12665" max="12665" width="12.69921875" style="56" customWidth="1"/>
    <col min="12666" max="12666" width="17.19921875" style="56" customWidth="1"/>
    <col min="12667" max="12672" width="9.19921875" style="56"/>
    <col min="12673" max="12673" width="13.19921875" style="56" customWidth="1"/>
    <col min="12674" max="12676" width="12.69921875" style="56" customWidth="1"/>
    <col min="12677" max="12677" width="9.19921875" style="56"/>
    <col min="12678" max="12678" width="11.69921875" style="56" customWidth="1"/>
    <col min="12679" max="12689" width="9.19921875" style="56"/>
    <col min="12690" max="12690" width="11.19921875" style="56" customWidth="1"/>
    <col min="12691" max="12691" width="13.19921875" style="56" customWidth="1"/>
    <col min="12692" max="12692" width="16" style="56" customWidth="1"/>
    <col min="12693" max="12693" width="10.19921875" style="56" customWidth="1"/>
    <col min="12694" max="12694" width="12.69921875" style="56" customWidth="1"/>
    <col min="12695" max="12695" width="14.19921875" style="56" customWidth="1"/>
    <col min="12696" max="12696" width="10.69921875" style="56" customWidth="1"/>
    <col min="12697" max="12697" width="11.69921875" style="56" customWidth="1"/>
    <col min="12698" max="12698" width="17.5" style="56" customWidth="1"/>
    <col min="12699" max="12911" width="9.19921875" style="56"/>
    <col min="12912" max="12912" width="7.19921875" style="56" customWidth="1"/>
    <col min="12913" max="12914" width="20.19921875" style="56" customWidth="1"/>
    <col min="12915" max="12917" width="15.19921875" style="56" customWidth="1"/>
    <col min="12918" max="12918" width="9.19921875" style="56"/>
    <col min="12919" max="12919" width="15.19921875" style="56" customWidth="1"/>
    <col min="12920" max="12920" width="10.19921875" style="56" customWidth="1"/>
    <col min="12921" max="12921" width="12.69921875" style="56" customWidth="1"/>
    <col min="12922" max="12922" width="17.19921875" style="56" customWidth="1"/>
    <col min="12923" max="12928" width="9.19921875" style="56"/>
    <col min="12929" max="12929" width="13.19921875" style="56" customWidth="1"/>
    <col min="12930" max="12932" width="12.69921875" style="56" customWidth="1"/>
    <col min="12933" max="12933" width="9.19921875" style="56"/>
    <col min="12934" max="12934" width="11.69921875" style="56" customWidth="1"/>
    <col min="12935" max="12945" width="9.19921875" style="56"/>
    <col min="12946" max="12946" width="11.19921875" style="56" customWidth="1"/>
    <col min="12947" max="12947" width="13.19921875" style="56" customWidth="1"/>
    <col min="12948" max="12948" width="16" style="56" customWidth="1"/>
    <col min="12949" max="12949" width="10.19921875" style="56" customWidth="1"/>
    <col min="12950" max="12950" width="12.69921875" style="56" customWidth="1"/>
    <col min="12951" max="12951" width="14.19921875" style="56" customWidth="1"/>
    <col min="12952" max="12952" width="10.69921875" style="56" customWidth="1"/>
    <col min="12953" max="12953" width="11.69921875" style="56" customWidth="1"/>
    <col min="12954" max="12954" width="17.5" style="56" customWidth="1"/>
    <col min="12955" max="13167" width="9.19921875" style="56"/>
    <col min="13168" max="13168" width="7.19921875" style="56" customWidth="1"/>
    <col min="13169" max="13170" width="20.19921875" style="56" customWidth="1"/>
    <col min="13171" max="13173" width="15.19921875" style="56" customWidth="1"/>
    <col min="13174" max="13174" width="9.19921875" style="56"/>
    <col min="13175" max="13175" width="15.19921875" style="56" customWidth="1"/>
    <col min="13176" max="13176" width="10.19921875" style="56" customWidth="1"/>
    <col min="13177" max="13177" width="12.69921875" style="56" customWidth="1"/>
    <col min="13178" max="13178" width="17.19921875" style="56" customWidth="1"/>
    <col min="13179" max="13184" width="9.19921875" style="56"/>
    <col min="13185" max="13185" width="13.19921875" style="56" customWidth="1"/>
    <col min="13186" max="13188" width="12.69921875" style="56" customWidth="1"/>
    <col min="13189" max="13189" width="9.19921875" style="56"/>
    <col min="13190" max="13190" width="11.69921875" style="56" customWidth="1"/>
    <col min="13191" max="13201" width="9.19921875" style="56"/>
    <col min="13202" max="13202" width="11.19921875" style="56" customWidth="1"/>
    <col min="13203" max="13203" width="13.19921875" style="56" customWidth="1"/>
    <col min="13204" max="13204" width="16" style="56" customWidth="1"/>
    <col min="13205" max="13205" width="10.19921875" style="56" customWidth="1"/>
    <col min="13206" max="13206" width="12.69921875" style="56" customWidth="1"/>
    <col min="13207" max="13207" width="14.19921875" style="56" customWidth="1"/>
    <col min="13208" max="13208" width="10.69921875" style="56" customWidth="1"/>
    <col min="13209" max="13209" width="11.69921875" style="56" customWidth="1"/>
    <col min="13210" max="13210" width="17.5" style="56" customWidth="1"/>
    <col min="13211" max="13423" width="9.19921875" style="56"/>
    <col min="13424" max="13424" width="7.19921875" style="56" customWidth="1"/>
    <col min="13425" max="13426" width="20.19921875" style="56" customWidth="1"/>
    <col min="13427" max="13429" width="15.19921875" style="56" customWidth="1"/>
    <col min="13430" max="13430" width="9.19921875" style="56"/>
    <col min="13431" max="13431" width="15.19921875" style="56" customWidth="1"/>
    <col min="13432" max="13432" width="10.19921875" style="56" customWidth="1"/>
    <col min="13433" max="13433" width="12.69921875" style="56" customWidth="1"/>
    <col min="13434" max="13434" width="17.19921875" style="56" customWidth="1"/>
    <col min="13435" max="13440" width="9.19921875" style="56"/>
    <col min="13441" max="13441" width="13.19921875" style="56" customWidth="1"/>
    <col min="13442" max="13444" width="12.69921875" style="56" customWidth="1"/>
    <col min="13445" max="13445" width="9.19921875" style="56"/>
    <col min="13446" max="13446" width="11.69921875" style="56" customWidth="1"/>
    <col min="13447" max="13457" width="9.19921875" style="56"/>
    <col min="13458" max="13458" width="11.19921875" style="56" customWidth="1"/>
    <col min="13459" max="13459" width="13.19921875" style="56" customWidth="1"/>
    <col min="13460" max="13460" width="16" style="56" customWidth="1"/>
    <col min="13461" max="13461" width="10.19921875" style="56" customWidth="1"/>
    <col min="13462" max="13462" width="12.69921875" style="56" customWidth="1"/>
    <col min="13463" max="13463" width="14.19921875" style="56" customWidth="1"/>
    <col min="13464" max="13464" width="10.69921875" style="56" customWidth="1"/>
    <col min="13465" max="13465" width="11.69921875" style="56" customWidth="1"/>
    <col min="13466" max="13466" width="17.5" style="56" customWidth="1"/>
    <col min="13467" max="13679" width="9.19921875" style="56"/>
    <col min="13680" max="13680" width="7.19921875" style="56" customWidth="1"/>
    <col min="13681" max="13682" width="20.19921875" style="56" customWidth="1"/>
    <col min="13683" max="13685" width="15.19921875" style="56" customWidth="1"/>
    <col min="13686" max="13686" width="9.19921875" style="56"/>
    <col min="13687" max="13687" width="15.19921875" style="56" customWidth="1"/>
    <col min="13688" max="13688" width="10.19921875" style="56" customWidth="1"/>
    <col min="13689" max="13689" width="12.69921875" style="56" customWidth="1"/>
    <col min="13690" max="13690" width="17.19921875" style="56" customWidth="1"/>
    <col min="13691" max="13696" width="9.19921875" style="56"/>
    <col min="13697" max="13697" width="13.19921875" style="56" customWidth="1"/>
    <col min="13698" max="13700" width="12.69921875" style="56" customWidth="1"/>
    <col min="13701" max="13701" width="9.19921875" style="56"/>
    <col min="13702" max="13702" width="11.69921875" style="56" customWidth="1"/>
    <col min="13703" max="13713" width="9.19921875" style="56"/>
    <col min="13714" max="13714" width="11.19921875" style="56" customWidth="1"/>
    <col min="13715" max="13715" width="13.19921875" style="56" customWidth="1"/>
    <col min="13716" max="13716" width="16" style="56" customWidth="1"/>
    <col min="13717" max="13717" width="10.19921875" style="56" customWidth="1"/>
    <col min="13718" max="13718" width="12.69921875" style="56" customWidth="1"/>
    <col min="13719" max="13719" width="14.19921875" style="56" customWidth="1"/>
    <col min="13720" max="13720" width="10.69921875" style="56" customWidth="1"/>
    <col min="13721" max="13721" width="11.69921875" style="56" customWidth="1"/>
    <col min="13722" max="13722" width="17.5" style="56" customWidth="1"/>
    <col min="13723" max="13935" width="9.19921875" style="56"/>
    <col min="13936" max="13936" width="7.19921875" style="56" customWidth="1"/>
    <col min="13937" max="13938" width="20.19921875" style="56" customWidth="1"/>
    <col min="13939" max="13941" width="15.19921875" style="56" customWidth="1"/>
    <col min="13942" max="13942" width="9.19921875" style="56"/>
    <col min="13943" max="13943" width="15.19921875" style="56" customWidth="1"/>
    <col min="13944" max="13944" width="10.19921875" style="56" customWidth="1"/>
    <col min="13945" max="13945" width="12.69921875" style="56" customWidth="1"/>
    <col min="13946" max="13946" width="17.19921875" style="56" customWidth="1"/>
    <col min="13947" max="13952" width="9.19921875" style="56"/>
    <col min="13953" max="13953" width="13.19921875" style="56" customWidth="1"/>
    <col min="13954" max="13956" width="12.69921875" style="56" customWidth="1"/>
    <col min="13957" max="13957" width="9.19921875" style="56"/>
    <col min="13958" max="13958" width="11.69921875" style="56" customWidth="1"/>
    <col min="13959" max="13969" width="9.19921875" style="56"/>
    <col min="13970" max="13970" width="11.19921875" style="56" customWidth="1"/>
    <col min="13971" max="13971" width="13.19921875" style="56" customWidth="1"/>
    <col min="13972" max="13972" width="16" style="56" customWidth="1"/>
    <col min="13973" max="13973" width="10.19921875" style="56" customWidth="1"/>
    <col min="13974" max="13974" width="12.69921875" style="56" customWidth="1"/>
    <col min="13975" max="13975" width="14.19921875" style="56" customWidth="1"/>
    <col min="13976" max="13976" width="10.69921875" style="56" customWidth="1"/>
    <col min="13977" max="13977" width="11.69921875" style="56" customWidth="1"/>
    <col min="13978" max="13978" width="17.5" style="56" customWidth="1"/>
    <col min="13979" max="14191" width="9.19921875" style="56"/>
    <col min="14192" max="14192" width="7.19921875" style="56" customWidth="1"/>
    <col min="14193" max="14194" width="20.19921875" style="56" customWidth="1"/>
    <col min="14195" max="14197" width="15.19921875" style="56" customWidth="1"/>
    <col min="14198" max="14198" width="9.19921875" style="56"/>
    <col min="14199" max="14199" width="15.19921875" style="56" customWidth="1"/>
    <col min="14200" max="14200" width="10.19921875" style="56" customWidth="1"/>
    <col min="14201" max="14201" width="12.69921875" style="56" customWidth="1"/>
    <col min="14202" max="14202" width="17.19921875" style="56" customWidth="1"/>
    <col min="14203" max="14208" width="9.19921875" style="56"/>
    <col min="14209" max="14209" width="13.19921875" style="56" customWidth="1"/>
    <col min="14210" max="14212" width="12.69921875" style="56" customWidth="1"/>
    <col min="14213" max="14213" width="9.19921875" style="56"/>
    <col min="14214" max="14214" width="11.69921875" style="56" customWidth="1"/>
    <col min="14215" max="14225" width="9.19921875" style="56"/>
    <col min="14226" max="14226" width="11.19921875" style="56" customWidth="1"/>
    <col min="14227" max="14227" width="13.19921875" style="56" customWidth="1"/>
    <col min="14228" max="14228" width="16" style="56" customWidth="1"/>
    <col min="14229" max="14229" width="10.19921875" style="56" customWidth="1"/>
    <col min="14230" max="14230" width="12.69921875" style="56" customWidth="1"/>
    <col min="14231" max="14231" width="14.19921875" style="56" customWidth="1"/>
    <col min="14232" max="14232" width="10.69921875" style="56" customWidth="1"/>
    <col min="14233" max="14233" width="11.69921875" style="56" customWidth="1"/>
    <col min="14234" max="14234" width="17.5" style="56" customWidth="1"/>
    <col min="14235" max="14447" width="9.19921875" style="56"/>
    <col min="14448" max="14448" width="7.19921875" style="56" customWidth="1"/>
    <col min="14449" max="14450" width="20.19921875" style="56" customWidth="1"/>
    <col min="14451" max="14453" width="15.19921875" style="56" customWidth="1"/>
    <col min="14454" max="14454" width="9.19921875" style="56"/>
    <col min="14455" max="14455" width="15.19921875" style="56" customWidth="1"/>
    <col min="14456" max="14456" width="10.19921875" style="56" customWidth="1"/>
    <col min="14457" max="14457" width="12.69921875" style="56" customWidth="1"/>
    <col min="14458" max="14458" width="17.19921875" style="56" customWidth="1"/>
    <col min="14459" max="14464" width="9.19921875" style="56"/>
    <col min="14465" max="14465" width="13.19921875" style="56" customWidth="1"/>
    <col min="14466" max="14468" width="12.69921875" style="56" customWidth="1"/>
    <col min="14469" max="14469" width="9.19921875" style="56"/>
    <col min="14470" max="14470" width="11.69921875" style="56" customWidth="1"/>
    <col min="14471" max="14481" width="9.19921875" style="56"/>
    <col min="14482" max="14482" width="11.19921875" style="56" customWidth="1"/>
    <col min="14483" max="14483" width="13.19921875" style="56" customWidth="1"/>
    <col min="14484" max="14484" width="16" style="56" customWidth="1"/>
    <col min="14485" max="14485" width="10.19921875" style="56" customWidth="1"/>
    <col min="14486" max="14486" width="12.69921875" style="56" customWidth="1"/>
    <col min="14487" max="14487" width="14.19921875" style="56" customWidth="1"/>
    <col min="14488" max="14488" width="10.69921875" style="56" customWidth="1"/>
    <col min="14489" max="14489" width="11.69921875" style="56" customWidth="1"/>
    <col min="14490" max="14490" width="17.5" style="56" customWidth="1"/>
    <col min="14491" max="14703" width="9.19921875" style="56"/>
    <col min="14704" max="14704" width="7.19921875" style="56" customWidth="1"/>
    <col min="14705" max="14706" width="20.19921875" style="56" customWidth="1"/>
    <col min="14707" max="14709" width="15.19921875" style="56" customWidth="1"/>
    <col min="14710" max="14710" width="9.19921875" style="56"/>
    <col min="14711" max="14711" width="15.19921875" style="56" customWidth="1"/>
    <col min="14712" max="14712" width="10.19921875" style="56" customWidth="1"/>
    <col min="14713" max="14713" width="12.69921875" style="56" customWidth="1"/>
    <col min="14714" max="14714" width="17.19921875" style="56" customWidth="1"/>
    <col min="14715" max="14720" width="9.19921875" style="56"/>
    <col min="14721" max="14721" width="13.19921875" style="56" customWidth="1"/>
    <col min="14722" max="14724" width="12.69921875" style="56" customWidth="1"/>
    <col min="14725" max="14725" width="9.19921875" style="56"/>
    <col min="14726" max="14726" width="11.69921875" style="56" customWidth="1"/>
    <col min="14727" max="14737" width="9.19921875" style="56"/>
    <col min="14738" max="14738" width="11.19921875" style="56" customWidth="1"/>
    <col min="14739" max="14739" width="13.19921875" style="56" customWidth="1"/>
    <col min="14740" max="14740" width="16" style="56" customWidth="1"/>
    <col min="14741" max="14741" width="10.19921875" style="56" customWidth="1"/>
    <col min="14742" max="14742" width="12.69921875" style="56" customWidth="1"/>
    <col min="14743" max="14743" width="14.19921875" style="56" customWidth="1"/>
    <col min="14744" max="14744" width="10.69921875" style="56" customWidth="1"/>
    <col min="14745" max="14745" width="11.69921875" style="56" customWidth="1"/>
    <col min="14746" max="14746" width="17.5" style="56" customWidth="1"/>
    <col min="14747" max="14959" width="9.19921875" style="56"/>
    <col min="14960" max="14960" width="7.19921875" style="56" customWidth="1"/>
    <col min="14961" max="14962" width="20.19921875" style="56" customWidth="1"/>
    <col min="14963" max="14965" width="15.19921875" style="56" customWidth="1"/>
    <col min="14966" max="14966" width="9.19921875" style="56"/>
    <col min="14967" max="14967" width="15.19921875" style="56" customWidth="1"/>
    <col min="14968" max="14968" width="10.19921875" style="56" customWidth="1"/>
    <col min="14969" max="14969" width="12.69921875" style="56" customWidth="1"/>
    <col min="14970" max="14970" width="17.19921875" style="56" customWidth="1"/>
    <col min="14971" max="14976" width="9.19921875" style="56"/>
    <col min="14977" max="14977" width="13.19921875" style="56" customWidth="1"/>
    <col min="14978" max="14980" width="12.69921875" style="56" customWidth="1"/>
    <col min="14981" max="14981" width="9.19921875" style="56"/>
    <col min="14982" max="14982" width="11.69921875" style="56" customWidth="1"/>
    <col min="14983" max="14993" width="9.19921875" style="56"/>
    <col min="14994" max="14994" width="11.19921875" style="56" customWidth="1"/>
    <col min="14995" max="14995" width="13.19921875" style="56" customWidth="1"/>
    <col min="14996" max="14996" width="16" style="56" customWidth="1"/>
    <col min="14997" max="14997" width="10.19921875" style="56" customWidth="1"/>
    <col min="14998" max="14998" width="12.69921875" style="56" customWidth="1"/>
    <col min="14999" max="14999" width="14.19921875" style="56" customWidth="1"/>
    <col min="15000" max="15000" width="10.69921875" style="56" customWidth="1"/>
    <col min="15001" max="15001" width="11.69921875" style="56" customWidth="1"/>
    <col min="15002" max="15002" width="17.5" style="56" customWidth="1"/>
    <col min="15003" max="15215" width="9.19921875" style="56"/>
    <col min="15216" max="15216" width="7.19921875" style="56" customWidth="1"/>
    <col min="15217" max="15218" width="20.19921875" style="56" customWidth="1"/>
    <col min="15219" max="15221" width="15.19921875" style="56" customWidth="1"/>
    <col min="15222" max="15222" width="9.19921875" style="56"/>
    <col min="15223" max="15223" width="15.19921875" style="56" customWidth="1"/>
    <col min="15224" max="15224" width="10.19921875" style="56" customWidth="1"/>
    <col min="15225" max="15225" width="12.69921875" style="56" customWidth="1"/>
    <col min="15226" max="15226" width="17.19921875" style="56" customWidth="1"/>
    <col min="15227" max="15232" width="9.19921875" style="56"/>
    <col min="15233" max="15233" width="13.19921875" style="56" customWidth="1"/>
    <col min="15234" max="15236" width="12.69921875" style="56" customWidth="1"/>
    <col min="15237" max="15237" width="9.19921875" style="56"/>
    <col min="15238" max="15238" width="11.69921875" style="56" customWidth="1"/>
    <col min="15239" max="15249" width="9.19921875" style="56"/>
    <col min="15250" max="15250" width="11.19921875" style="56" customWidth="1"/>
    <col min="15251" max="15251" width="13.19921875" style="56" customWidth="1"/>
    <col min="15252" max="15252" width="16" style="56" customWidth="1"/>
    <col min="15253" max="15253" width="10.19921875" style="56" customWidth="1"/>
    <col min="15254" max="15254" width="12.69921875" style="56" customWidth="1"/>
    <col min="15255" max="15255" width="14.19921875" style="56" customWidth="1"/>
    <col min="15256" max="15256" width="10.69921875" style="56" customWidth="1"/>
    <col min="15257" max="15257" width="11.69921875" style="56" customWidth="1"/>
    <col min="15258" max="15258" width="17.5" style="56" customWidth="1"/>
    <col min="15259" max="15471" width="9.19921875" style="56"/>
    <col min="15472" max="15472" width="7.19921875" style="56" customWidth="1"/>
    <col min="15473" max="15474" width="20.19921875" style="56" customWidth="1"/>
    <col min="15475" max="15477" width="15.19921875" style="56" customWidth="1"/>
    <col min="15478" max="15478" width="9.19921875" style="56"/>
    <col min="15479" max="15479" width="15.19921875" style="56" customWidth="1"/>
    <col min="15480" max="15480" width="10.19921875" style="56" customWidth="1"/>
    <col min="15481" max="15481" width="12.69921875" style="56" customWidth="1"/>
    <col min="15482" max="15482" width="17.19921875" style="56" customWidth="1"/>
    <col min="15483" max="15488" width="9.19921875" style="56"/>
    <col min="15489" max="15489" width="13.19921875" style="56" customWidth="1"/>
    <col min="15490" max="15492" width="12.69921875" style="56" customWidth="1"/>
    <col min="15493" max="15493" width="9.19921875" style="56"/>
    <col min="15494" max="15494" width="11.69921875" style="56" customWidth="1"/>
    <col min="15495" max="15505" width="9.19921875" style="56"/>
    <col min="15506" max="15506" width="11.19921875" style="56" customWidth="1"/>
    <col min="15507" max="15507" width="13.19921875" style="56" customWidth="1"/>
    <col min="15508" max="15508" width="16" style="56" customWidth="1"/>
    <col min="15509" max="15509" width="10.19921875" style="56" customWidth="1"/>
    <col min="15510" max="15510" width="12.69921875" style="56" customWidth="1"/>
    <col min="15511" max="15511" width="14.19921875" style="56" customWidth="1"/>
    <col min="15512" max="15512" width="10.69921875" style="56" customWidth="1"/>
    <col min="15513" max="15513" width="11.69921875" style="56" customWidth="1"/>
    <col min="15514" max="15514" width="17.5" style="56" customWidth="1"/>
    <col min="15515" max="15727" width="9.19921875" style="56"/>
    <col min="15728" max="15728" width="7.19921875" style="56" customWidth="1"/>
    <col min="15729" max="15730" width="20.19921875" style="56" customWidth="1"/>
    <col min="15731" max="15733" width="15.19921875" style="56" customWidth="1"/>
    <col min="15734" max="15734" width="9.19921875" style="56"/>
    <col min="15735" max="15735" width="15.19921875" style="56" customWidth="1"/>
    <col min="15736" max="15736" width="10.19921875" style="56" customWidth="1"/>
    <col min="15737" max="15737" width="12.69921875" style="56" customWidth="1"/>
    <col min="15738" max="15738" width="17.19921875" style="56" customWidth="1"/>
    <col min="15739" max="15744" width="9.19921875" style="56"/>
    <col min="15745" max="15745" width="13.19921875" style="56" customWidth="1"/>
    <col min="15746" max="15748" width="12.69921875" style="56" customWidth="1"/>
    <col min="15749" max="15749" width="9.19921875" style="56"/>
    <col min="15750" max="15750" width="11.69921875" style="56" customWidth="1"/>
    <col min="15751" max="15761" width="9.19921875" style="56"/>
    <col min="15762" max="15762" width="11.19921875" style="56" customWidth="1"/>
    <col min="15763" max="15763" width="13.19921875" style="56" customWidth="1"/>
    <col min="15764" max="15764" width="16" style="56" customWidth="1"/>
    <col min="15765" max="15765" width="10.19921875" style="56" customWidth="1"/>
    <col min="15766" max="15766" width="12.69921875" style="56" customWidth="1"/>
    <col min="15767" max="15767" width="14.19921875" style="56" customWidth="1"/>
    <col min="15768" max="15768" width="10.69921875" style="56" customWidth="1"/>
    <col min="15769" max="15769" width="11.69921875" style="56" customWidth="1"/>
    <col min="15770" max="15770" width="17.5" style="56" customWidth="1"/>
    <col min="15771" max="15983" width="9.19921875" style="56"/>
    <col min="15984" max="15984" width="7.19921875" style="56" customWidth="1"/>
    <col min="15985" max="15986" width="20.19921875" style="56" customWidth="1"/>
    <col min="15987" max="15989" width="15.19921875" style="56" customWidth="1"/>
    <col min="15990" max="15990" width="9.19921875" style="56"/>
    <col min="15991" max="15991" width="15.19921875" style="56" customWidth="1"/>
    <col min="15992" max="15992" width="10.19921875" style="56" customWidth="1"/>
    <col min="15993" max="15993" width="12.69921875" style="56" customWidth="1"/>
    <col min="15994" max="15994" width="17.19921875" style="56" customWidth="1"/>
    <col min="15995" max="16000" width="9.19921875" style="56"/>
    <col min="16001" max="16001" width="13.19921875" style="56" customWidth="1"/>
    <col min="16002" max="16004" width="12.69921875" style="56" customWidth="1"/>
    <col min="16005" max="16005" width="9.19921875" style="56"/>
    <col min="16006" max="16006" width="11.69921875" style="56" customWidth="1"/>
    <col min="16007" max="16017" width="9.19921875" style="56"/>
    <col min="16018" max="16018" width="11.19921875" style="56" customWidth="1"/>
    <col min="16019" max="16019" width="13.19921875" style="56" customWidth="1"/>
    <col min="16020" max="16020" width="16" style="56" customWidth="1"/>
    <col min="16021" max="16021" width="10.19921875" style="56" customWidth="1"/>
    <col min="16022" max="16022" width="12.69921875" style="56" customWidth="1"/>
    <col min="16023" max="16023" width="14.19921875" style="56" customWidth="1"/>
    <col min="16024" max="16024" width="10.69921875" style="56" customWidth="1"/>
    <col min="16025" max="16025" width="11.69921875" style="56" customWidth="1"/>
    <col min="16026" max="16026" width="17.5" style="56" customWidth="1"/>
    <col min="16027" max="16384" width="9.19921875" style="56"/>
  </cols>
  <sheetData>
    <row r="1" spans="1:21" s="55" customFormat="1" ht="18" customHeight="1" x14ac:dyDescent="0.2">
      <c r="A1" s="66" t="s">
        <v>349</v>
      </c>
      <c r="B1" s="66" t="s">
        <v>350</v>
      </c>
      <c r="C1" s="121" t="s">
        <v>403</v>
      </c>
      <c r="D1" s="66" t="s">
        <v>404</v>
      </c>
      <c r="E1" s="66" t="s">
        <v>351</v>
      </c>
      <c r="F1" s="66" t="s">
        <v>405</v>
      </c>
      <c r="G1" s="66" t="s">
        <v>406</v>
      </c>
      <c r="H1" s="66" t="s">
        <v>407</v>
      </c>
      <c r="I1" s="66" t="s">
        <v>408</v>
      </c>
      <c r="J1" s="66" t="s">
        <v>409</v>
      </c>
      <c r="K1" s="66" t="s">
        <v>410</v>
      </c>
      <c r="L1" s="66" t="s">
        <v>411</v>
      </c>
      <c r="M1" s="66" t="s">
        <v>412</v>
      </c>
      <c r="N1" s="66" t="s">
        <v>413</v>
      </c>
      <c r="O1" s="66" t="s">
        <v>414</v>
      </c>
      <c r="P1" s="66" t="s">
        <v>415</v>
      </c>
      <c r="Q1" s="66" t="s">
        <v>385</v>
      </c>
      <c r="R1" s="167" t="s">
        <v>390</v>
      </c>
      <c r="S1" s="166" t="s">
        <v>391</v>
      </c>
      <c r="T1" s="166" t="s">
        <v>392</v>
      </c>
      <c r="U1" s="166" t="s">
        <v>393</v>
      </c>
    </row>
    <row r="2" spans="1:21" x14ac:dyDescent="0.2">
      <c r="A2" s="166"/>
      <c r="B2" s="166"/>
      <c r="C2" s="422"/>
      <c r="D2" s="166"/>
      <c r="E2" s="166"/>
      <c r="F2" s="423"/>
      <c r="G2" s="166"/>
      <c r="H2" s="166"/>
      <c r="I2" s="166"/>
      <c r="J2" s="166"/>
      <c r="K2" s="166"/>
      <c r="L2" s="166"/>
      <c r="M2" s="166"/>
      <c r="N2" s="166"/>
      <c r="O2" s="166"/>
      <c r="P2" s="166"/>
      <c r="Q2" s="166"/>
      <c r="R2" s="167"/>
      <c r="S2" s="166"/>
      <c r="T2" s="166"/>
      <c r="U2" s="166"/>
    </row>
  </sheetData>
  <sheetProtection selectLockedCells="1" selectUnlockedCells="1"/>
  <phoneticPr fontId="20" type="noConversion"/>
  <conditionalFormatting sqref="F2:U2">
    <cfRule type="cellIs" dxfId="130" priority="1" operator="equal">
      <formula>"Null"</formula>
    </cfRule>
    <cfRule type="cellIs" dxfId="129" priority="2" operator="equal">
      <formula>""</formula>
    </cfRule>
    <cfRule type="cellIs" dxfId="128" priority="3" operator="equal">
      <formula>"NA"</formula>
    </cfRule>
  </conditionalFormatting>
  <conditionalFormatting sqref="F2">
    <cfRule type="duplicateValues" dxfId="127" priority="133172"/>
  </conditionalFormatting>
  <dataValidations disablePrompts="1" count="1">
    <dataValidation type="list" allowBlank="1" showDropDown="1" showInputMessage="1" showErrorMessage="1" sqref="EN2 OJ2 YF2 AIB2 ARX2 BBT2 BLP2 BVL2 CFH2 CPD2 CYZ2 DIV2 DSR2 ECN2 EMJ2 EWF2 FGB2 FPX2 FZT2 GJP2 GTL2 HDH2 HND2 HWZ2 IGV2 IQR2 JAN2 JKJ2 JUF2 KEB2 KNX2 KXT2 LHP2 LRL2 MBH2 MLD2 MUZ2 NEV2 NOR2 NYN2 OIJ2 OSF2 PCB2 PLX2 PVT2 QFP2 QPL2 QZH2 RJD2 RSZ2 SCV2 SMR2 SWN2 TGJ2 TQF2 UAB2 UJX2 UTT2 VDP2 VNL2 VXH2 WHD2 WQZ2 DP65513:DP65538 NL65513:NL65538 XH65513:XH65538 AHD65513:AHD65538 AQZ65513:AQZ65538 BAV65513:BAV65538 BKR65513:BKR65538 BUN65513:BUN65538 CEJ65513:CEJ65538 COF65513:COF65538 CYB65513:CYB65538 DHX65513:DHX65538 DRT65513:DRT65538 EBP65513:EBP65538 ELL65513:ELL65538 EVH65513:EVH65538 FFD65513:FFD65538 FOZ65513:FOZ65538 FYV65513:FYV65538 GIR65513:GIR65538 GSN65513:GSN65538 HCJ65513:HCJ65538 HMF65513:HMF65538 HWB65513:HWB65538 IFX65513:IFX65538 IPT65513:IPT65538 IZP65513:IZP65538 JJL65513:JJL65538 JTH65513:JTH65538 KDD65513:KDD65538 KMZ65513:KMZ65538 KWV65513:KWV65538 LGR65513:LGR65538 LQN65513:LQN65538 MAJ65513:MAJ65538 MKF65513:MKF65538 MUB65513:MUB65538 NDX65513:NDX65538 NNT65513:NNT65538 NXP65513:NXP65538 OHL65513:OHL65538 ORH65513:ORH65538 PBD65513:PBD65538 PKZ65513:PKZ65538 PUV65513:PUV65538 QER65513:QER65538 QON65513:QON65538 QYJ65513:QYJ65538 RIF65513:RIF65538 RSB65513:RSB65538 SBX65513:SBX65538 SLT65513:SLT65538 SVP65513:SVP65538 TFL65513:TFL65538 TPH65513:TPH65538 TZD65513:TZD65538 UIZ65513:UIZ65538 USV65513:USV65538 VCR65513:VCR65538 VMN65513:VMN65538 VWJ65513:VWJ65538 WGF65513:WGF65538 WQB65513:WQB65538 DP131049:DP131074 NL131049:NL131074 XH131049:XH131074 AHD131049:AHD131074 AQZ131049:AQZ131074 BAV131049:BAV131074 BKR131049:BKR131074 BUN131049:BUN131074 CEJ131049:CEJ131074 COF131049:COF131074 CYB131049:CYB131074 DHX131049:DHX131074 DRT131049:DRT131074 EBP131049:EBP131074 ELL131049:ELL131074 EVH131049:EVH131074 FFD131049:FFD131074 FOZ131049:FOZ131074 FYV131049:FYV131074 GIR131049:GIR131074 GSN131049:GSN131074 HCJ131049:HCJ131074 HMF131049:HMF131074 HWB131049:HWB131074 IFX131049:IFX131074 IPT131049:IPT131074 IZP131049:IZP131074 JJL131049:JJL131074 JTH131049:JTH131074 KDD131049:KDD131074 KMZ131049:KMZ131074 KWV131049:KWV131074 LGR131049:LGR131074 LQN131049:LQN131074 MAJ131049:MAJ131074 MKF131049:MKF131074 MUB131049:MUB131074 NDX131049:NDX131074 NNT131049:NNT131074 NXP131049:NXP131074 OHL131049:OHL131074 ORH131049:ORH131074 PBD131049:PBD131074 PKZ131049:PKZ131074 PUV131049:PUV131074 QER131049:QER131074 QON131049:QON131074 QYJ131049:QYJ131074 RIF131049:RIF131074 RSB131049:RSB131074 SBX131049:SBX131074 SLT131049:SLT131074 SVP131049:SVP131074 TFL131049:TFL131074 TPH131049:TPH131074 TZD131049:TZD131074 UIZ131049:UIZ131074 USV131049:USV131074 VCR131049:VCR131074 VMN131049:VMN131074 VWJ131049:VWJ131074 WGF131049:WGF131074 WQB131049:WQB131074 DP196585:DP196610 NL196585:NL196610 XH196585:XH196610 AHD196585:AHD196610 AQZ196585:AQZ196610 BAV196585:BAV196610 BKR196585:BKR196610 BUN196585:BUN196610 CEJ196585:CEJ196610 COF196585:COF196610 CYB196585:CYB196610 DHX196585:DHX196610 DRT196585:DRT196610 EBP196585:EBP196610 ELL196585:ELL196610 EVH196585:EVH196610 FFD196585:FFD196610 FOZ196585:FOZ196610 FYV196585:FYV196610 GIR196585:GIR196610 GSN196585:GSN196610 HCJ196585:HCJ196610 HMF196585:HMF196610 HWB196585:HWB196610 IFX196585:IFX196610 IPT196585:IPT196610 IZP196585:IZP196610 JJL196585:JJL196610 JTH196585:JTH196610 KDD196585:KDD196610 KMZ196585:KMZ196610 KWV196585:KWV196610 LGR196585:LGR196610 LQN196585:LQN196610 MAJ196585:MAJ196610 MKF196585:MKF196610 MUB196585:MUB196610 NDX196585:NDX196610 NNT196585:NNT196610 NXP196585:NXP196610 OHL196585:OHL196610 ORH196585:ORH196610 PBD196585:PBD196610 PKZ196585:PKZ196610 PUV196585:PUV196610 QER196585:QER196610 QON196585:QON196610 QYJ196585:QYJ196610 RIF196585:RIF196610 RSB196585:RSB196610 SBX196585:SBX196610 SLT196585:SLT196610 SVP196585:SVP196610 TFL196585:TFL196610 TPH196585:TPH196610 TZD196585:TZD196610 UIZ196585:UIZ196610 USV196585:USV196610 VCR196585:VCR196610 VMN196585:VMN196610 VWJ196585:VWJ196610 WGF196585:WGF196610 WQB196585:WQB196610 DP262121:DP262146 NL262121:NL262146 XH262121:XH262146 AHD262121:AHD262146 AQZ262121:AQZ262146 BAV262121:BAV262146 BKR262121:BKR262146 BUN262121:BUN262146 CEJ262121:CEJ262146 COF262121:COF262146 CYB262121:CYB262146 DHX262121:DHX262146 DRT262121:DRT262146 EBP262121:EBP262146 ELL262121:ELL262146 EVH262121:EVH262146 FFD262121:FFD262146 FOZ262121:FOZ262146 FYV262121:FYV262146 GIR262121:GIR262146 GSN262121:GSN262146 HCJ262121:HCJ262146 HMF262121:HMF262146 HWB262121:HWB262146 IFX262121:IFX262146 IPT262121:IPT262146 IZP262121:IZP262146 JJL262121:JJL262146 JTH262121:JTH262146 KDD262121:KDD262146 KMZ262121:KMZ262146 KWV262121:KWV262146 LGR262121:LGR262146 LQN262121:LQN262146 MAJ262121:MAJ262146 MKF262121:MKF262146 MUB262121:MUB262146 NDX262121:NDX262146 NNT262121:NNT262146 NXP262121:NXP262146 OHL262121:OHL262146 ORH262121:ORH262146 PBD262121:PBD262146 PKZ262121:PKZ262146 PUV262121:PUV262146 QER262121:QER262146 QON262121:QON262146 QYJ262121:QYJ262146 RIF262121:RIF262146 RSB262121:RSB262146 SBX262121:SBX262146 SLT262121:SLT262146 SVP262121:SVP262146 TFL262121:TFL262146 TPH262121:TPH262146 TZD262121:TZD262146 UIZ262121:UIZ262146 USV262121:USV262146 VCR262121:VCR262146 VMN262121:VMN262146 VWJ262121:VWJ262146 WGF262121:WGF262146 WQB262121:WQB262146 DP327657:DP327682 NL327657:NL327682 XH327657:XH327682 AHD327657:AHD327682 AQZ327657:AQZ327682 BAV327657:BAV327682 BKR327657:BKR327682 BUN327657:BUN327682 CEJ327657:CEJ327682 COF327657:COF327682 CYB327657:CYB327682 DHX327657:DHX327682 DRT327657:DRT327682 EBP327657:EBP327682 ELL327657:ELL327682 EVH327657:EVH327682 FFD327657:FFD327682 FOZ327657:FOZ327682 FYV327657:FYV327682 GIR327657:GIR327682 GSN327657:GSN327682 HCJ327657:HCJ327682 HMF327657:HMF327682 HWB327657:HWB327682 IFX327657:IFX327682 IPT327657:IPT327682 IZP327657:IZP327682 JJL327657:JJL327682 JTH327657:JTH327682 KDD327657:KDD327682 KMZ327657:KMZ327682 KWV327657:KWV327682 LGR327657:LGR327682 LQN327657:LQN327682 MAJ327657:MAJ327682 MKF327657:MKF327682 MUB327657:MUB327682 NDX327657:NDX327682 NNT327657:NNT327682 NXP327657:NXP327682 OHL327657:OHL327682 ORH327657:ORH327682 PBD327657:PBD327682 PKZ327657:PKZ327682 PUV327657:PUV327682 QER327657:QER327682 QON327657:QON327682 QYJ327657:QYJ327682 RIF327657:RIF327682 RSB327657:RSB327682 SBX327657:SBX327682 SLT327657:SLT327682 SVP327657:SVP327682 TFL327657:TFL327682 TPH327657:TPH327682 TZD327657:TZD327682 UIZ327657:UIZ327682 USV327657:USV327682 VCR327657:VCR327682 VMN327657:VMN327682 VWJ327657:VWJ327682 WGF327657:WGF327682 WQB327657:WQB327682 DP393193:DP393218 NL393193:NL393218 XH393193:XH393218 AHD393193:AHD393218 AQZ393193:AQZ393218 BAV393193:BAV393218 BKR393193:BKR393218 BUN393193:BUN393218 CEJ393193:CEJ393218 COF393193:COF393218 CYB393193:CYB393218 DHX393193:DHX393218 DRT393193:DRT393218 EBP393193:EBP393218 ELL393193:ELL393218 EVH393193:EVH393218 FFD393193:FFD393218 FOZ393193:FOZ393218 FYV393193:FYV393218 GIR393193:GIR393218 GSN393193:GSN393218 HCJ393193:HCJ393218 HMF393193:HMF393218 HWB393193:HWB393218 IFX393193:IFX393218 IPT393193:IPT393218 IZP393193:IZP393218 JJL393193:JJL393218 JTH393193:JTH393218 KDD393193:KDD393218 KMZ393193:KMZ393218 KWV393193:KWV393218 LGR393193:LGR393218 LQN393193:LQN393218 MAJ393193:MAJ393218 MKF393193:MKF393218 MUB393193:MUB393218 NDX393193:NDX393218 NNT393193:NNT393218 NXP393193:NXP393218 OHL393193:OHL393218 ORH393193:ORH393218 PBD393193:PBD393218 PKZ393193:PKZ393218 PUV393193:PUV393218 QER393193:QER393218 QON393193:QON393218 QYJ393193:QYJ393218 RIF393193:RIF393218 RSB393193:RSB393218 SBX393193:SBX393218 SLT393193:SLT393218 SVP393193:SVP393218 TFL393193:TFL393218 TPH393193:TPH393218 TZD393193:TZD393218 UIZ393193:UIZ393218 USV393193:USV393218 VCR393193:VCR393218 VMN393193:VMN393218 VWJ393193:VWJ393218 WGF393193:WGF393218 WQB393193:WQB393218 DP458729:DP458754 NL458729:NL458754 XH458729:XH458754 AHD458729:AHD458754 AQZ458729:AQZ458754 BAV458729:BAV458754 BKR458729:BKR458754 BUN458729:BUN458754 CEJ458729:CEJ458754 COF458729:COF458754 CYB458729:CYB458754 DHX458729:DHX458754 DRT458729:DRT458754 EBP458729:EBP458754 ELL458729:ELL458754 EVH458729:EVH458754 FFD458729:FFD458754 FOZ458729:FOZ458754 FYV458729:FYV458754 GIR458729:GIR458754 GSN458729:GSN458754 HCJ458729:HCJ458754 HMF458729:HMF458754 HWB458729:HWB458754 IFX458729:IFX458754 IPT458729:IPT458754 IZP458729:IZP458754 JJL458729:JJL458754 JTH458729:JTH458754 KDD458729:KDD458754 KMZ458729:KMZ458754 KWV458729:KWV458754 LGR458729:LGR458754 LQN458729:LQN458754 MAJ458729:MAJ458754 MKF458729:MKF458754 MUB458729:MUB458754 NDX458729:NDX458754 NNT458729:NNT458754 NXP458729:NXP458754 OHL458729:OHL458754 ORH458729:ORH458754 PBD458729:PBD458754 PKZ458729:PKZ458754 PUV458729:PUV458754 QER458729:QER458754 QON458729:QON458754 QYJ458729:QYJ458754 RIF458729:RIF458754 RSB458729:RSB458754 SBX458729:SBX458754 SLT458729:SLT458754 SVP458729:SVP458754 TFL458729:TFL458754 TPH458729:TPH458754 TZD458729:TZD458754 UIZ458729:UIZ458754 USV458729:USV458754 VCR458729:VCR458754 VMN458729:VMN458754 VWJ458729:VWJ458754 WGF458729:WGF458754 WQB458729:WQB458754 DP524265:DP524290 NL524265:NL524290 XH524265:XH524290 AHD524265:AHD524290 AQZ524265:AQZ524290 BAV524265:BAV524290 BKR524265:BKR524290 BUN524265:BUN524290 CEJ524265:CEJ524290 COF524265:COF524290 CYB524265:CYB524290 DHX524265:DHX524290 DRT524265:DRT524290 EBP524265:EBP524290 ELL524265:ELL524290 EVH524265:EVH524290 FFD524265:FFD524290 FOZ524265:FOZ524290 FYV524265:FYV524290 GIR524265:GIR524290 GSN524265:GSN524290 HCJ524265:HCJ524290 HMF524265:HMF524290 HWB524265:HWB524290 IFX524265:IFX524290 IPT524265:IPT524290 IZP524265:IZP524290 JJL524265:JJL524290 JTH524265:JTH524290 KDD524265:KDD524290 KMZ524265:KMZ524290 KWV524265:KWV524290 LGR524265:LGR524290 LQN524265:LQN524290 MAJ524265:MAJ524290 MKF524265:MKF524290 MUB524265:MUB524290 NDX524265:NDX524290 NNT524265:NNT524290 NXP524265:NXP524290 OHL524265:OHL524290 ORH524265:ORH524290 PBD524265:PBD524290 PKZ524265:PKZ524290 PUV524265:PUV524290 QER524265:QER524290 QON524265:QON524290 QYJ524265:QYJ524290 RIF524265:RIF524290 RSB524265:RSB524290 SBX524265:SBX524290 SLT524265:SLT524290 SVP524265:SVP524290 TFL524265:TFL524290 TPH524265:TPH524290 TZD524265:TZD524290 UIZ524265:UIZ524290 USV524265:USV524290 VCR524265:VCR524290 VMN524265:VMN524290 VWJ524265:VWJ524290 WGF524265:WGF524290 WQB524265:WQB524290 DP589801:DP589826 NL589801:NL589826 XH589801:XH589826 AHD589801:AHD589826 AQZ589801:AQZ589826 BAV589801:BAV589826 BKR589801:BKR589826 BUN589801:BUN589826 CEJ589801:CEJ589826 COF589801:COF589826 CYB589801:CYB589826 DHX589801:DHX589826 DRT589801:DRT589826 EBP589801:EBP589826 ELL589801:ELL589826 EVH589801:EVH589826 FFD589801:FFD589826 FOZ589801:FOZ589826 FYV589801:FYV589826 GIR589801:GIR589826 GSN589801:GSN589826 HCJ589801:HCJ589826 HMF589801:HMF589826 HWB589801:HWB589826 IFX589801:IFX589826 IPT589801:IPT589826 IZP589801:IZP589826 JJL589801:JJL589826 JTH589801:JTH589826 KDD589801:KDD589826 KMZ589801:KMZ589826 KWV589801:KWV589826 LGR589801:LGR589826 LQN589801:LQN589826 MAJ589801:MAJ589826 MKF589801:MKF589826 MUB589801:MUB589826 NDX589801:NDX589826 NNT589801:NNT589826 NXP589801:NXP589826 OHL589801:OHL589826 ORH589801:ORH589826 PBD589801:PBD589826 PKZ589801:PKZ589826 PUV589801:PUV589826 QER589801:QER589826 QON589801:QON589826 QYJ589801:QYJ589826 RIF589801:RIF589826 RSB589801:RSB589826 SBX589801:SBX589826 SLT589801:SLT589826 SVP589801:SVP589826 TFL589801:TFL589826 TPH589801:TPH589826 TZD589801:TZD589826 UIZ589801:UIZ589826 USV589801:USV589826 VCR589801:VCR589826 VMN589801:VMN589826 VWJ589801:VWJ589826 WGF589801:WGF589826 WQB589801:WQB589826 DP655337:DP655362 NL655337:NL655362 XH655337:XH655362 AHD655337:AHD655362 AQZ655337:AQZ655362 BAV655337:BAV655362 BKR655337:BKR655362 BUN655337:BUN655362 CEJ655337:CEJ655362 COF655337:COF655362 CYB655337:CYB655362 DHX655337:DHX655362 DRT655337:DRT655362 EBP655337:EBP655362 ELL655337:ELL655362 EVH655337:EVH655362 FFD655337:FFD655362 FOZ655337:FOZ655362 FYV655337:FYV655362 GIR655337:GIR655362 GSN655337:GSN655362 HCJ655337:HCJ655362 HMF655337:HMF655362 HWB655337:HWB655362 IFX655337:IFX655362 IPT655337:IPT655362 IZP655337:IZP655362 JJL655337:JJL655362 JTH655337:JTH655362 KDD655337:KDD655362 KMZ655337:KMZ655362 KWV655337:KWV655362 LGR655337:LGR655362 LQN655337:LQN655362 MAJ655337:MAJ655362 MKF655337:MKF655362 MUB655337:MUB655362 NDX655337:NDX655362 NNT655337:NNT655362 NXP655337:NXP655362 OHL655337:OHL655362 ORH655337:ORH655362 PBD655337:PBD655362 PKZ655337:PKZ655362 PUV655337:PUV655362 QER655337:QER655362 QON655337:QON655362 QYJ655337:QYJ655362 RIF655337:RIF655362 RSB655337:RSB655362 SBX655337:SBX655362 SLT655337:SLT655362 SVP655337:SVP655362 TFL655337:TFL655362 TPH655337:TPH655362 TZD655337:TZD655362 UIZ655337:UIZ655362 USV655337:USV655362 VCR655337:VCR655362 VMN655337:VMN655362 VWJ655337:VWJ655362 WGF655337:WGF655362 WQB655337:WQB655362 DP720873:DP720898 NL720873:NL720898 XH720873:XH720898 AHD720873:AHD720898 AQZ720873:AQZ720898 BAV720873:BAV720898 BKR720873:BKR720898 BUN720873:BUN720898 CEJ720873:CEJ720898 COF720873:COF720898 CYB720873:CYB720898 DHX720873:DHX720898 DRT720873:DRT720898 EBP720873:EBP720898 ELL720873:ELL720898 EVH720873:EVH720898 FFD720873:FFD720898 FOZ720873:FOZ720898 FYV720873:FYV720898 GIR720873:GIR720898 GSN720873:GSN720898 HCJ720873:HCJ720898 HMF720873:HMF720898 HWB720873:HWB720898 IFX720873:IFX720898 IPT720873:IPT720898 IZP720873:IZP720898 JJL720873:JJL720898 JTH720873:JTH720898 KDD720873:KDD720898 KMZ720873:KMZ720898 KWV720873:KWV720898 LGR720873:LGR720898 LQN720873:LQN720898 MAJ720873:MAJ720898 MKF720873:MKF720898 MUB720873:MUB720898 NDX720873:NDX720898 NNT720873:NNT720898 NXP720873:NXP720898 OHL720873:OHL720898 ORH720873:ORH720898 PBD720873:PBD720898 PKZ720873:PKZ720898 PUV720873:PUV720898 QER720873:QER720898 QON720873:QON720898 QYJ720873:QYJ720898 RIF720873:RIF720898 RSB720873:RSB720898 SBX720873:SBX720898 SLT720873:SLT720898 SVP720873:SVP720898 TFL720873:TFL720898 TPH720873:TPH720898 TZD720873:TZD720898 UIZ720873:UIZ720898 USV720873:USV720898 VCR720873:VCR720898 VMN720873:VMN720898 VWJ720873:VWJ720898 WGF720873:WGF720898 WQB720873:WQB720898 DP786409:DP786434 NL786409:NL786434 XH786409:XH786434 AHD786409:AHD786434 AQZ786409:AQZ786434 BAV786409:BAV786434 BKR786409:BKR786434 BUN786409:BUN786434 CEJ786409:CEJ786434 COF786409:COF786434 CYB786409:CYB786434 DHX786409:DHX786434 DRT786409:DRT786434 EBP786409:EBP786434 ELL786409:ELL786434 EVH786409:EVH786434 FFD786409:FFD786434 FOZ786409:FOZ786434 FYV786409:FYV786434 GIR786409:GIR786434 GSN786409:GSN786434 HCJ786409:HCJ786434 HMF786409:HMF786434 HWB786409:HWB786434 IFX786409:IFX786434 IPT786409:IPT786434 IZP786409:IZP786434 JJL786409:JJL786434 JTH786409:JTH786434 KDD786409:KDD786434 KMZ786409:KMZ786434 KWV786409:KWV786434 LGR786409:LGR786434 LQN786409:LQN786434 MAJ786409:MAJ786434 MKF786409:MKF786434 MUB786409:MUB786434 NDX786409:NDX786434 NNT786409:NNT786434 NXP786409:NXP786434 OHL786409:OHL786434 ORH786409:ORH786434 PBD786409:PBD786434 PKZ786409:PKZ786434 PUV786409:PUV786434 QER786409:QER786434 QON786409:QON786434 QYJ786409:QYJ786434 RIF786409:RIF786434 RSB786409:RSB786434 SBX786409:SBX786434 SLT786409:SLT786434 SVP786409:SVP786434 TFL786409:TFL786434 TPH786409:TPH786434 TZD786409:TZD786434 UIZ786409:UIZ786434 USV786409:USV786434 VCR786409:VCR786434 VMN786409:VMN786434 VWJ786409:VWJ786434 WGF786409:WGF786434 WQB786409:WQB786434 DP851945:DP851970 NL851945:NL851970 XH851945:XH851970 AHD851945:AHD851970 AQZ851945:AQZ851970 BAV851945:BAV851970 BKR851945:BKR851970 BUN851945:BUN851970 CEJ851945:CEJ851970 COF851945:COF851970 CYB851945:CYB851970 DHX851945:DHX851970 DRT851945:DRT851970 EBP851945:EBP851970 ELL851945:ELL851970 EVH851945:EVH851970 FFD851945:FFD851970 FOZ851945:FOZ851970 FYV851945:FYV851970 GIR851945:GIR851970 GSN851945:GSN851970 HCJ851945:HCJ851970 HMF851945:HMF851970 HWB851945:HWB851970 IFX851945:IFX851970 IPT851945:IPT851970 IZP851945:IZP851970 JJL851945:JJL851970 JTH851945:JTH851970 KDD851945:KDD851970 KMZ851945:KMZ851970 KWV851945:KWV851970 LGR851945:LGR851970 LQN851945:LQN851970 MAJ851945:MAJ851970 MKF851945:MKF851970 MUB851945:MUB851970 NDX851945:NDX851970 NNT851945:NNT851970 NXP851945:NXP851970 OHL851945:OHL851970 ORH851945:ORH851970 PBD851945:PBD851970 PKZ851945:PKZ851970 PUV851945:PUV851970 QER851945:QER851970 QON851945:QON851970 QYJ851945:QYJ851970 RIF851945:RIF851970 RSB851945:RSB851970 SBX851945:SBX851970 SLT851945:SLT851970 SVP851945:SVP851970 TFL851945:TFL851970 TPH851945:TPH851970 TZD851945:TZD851970 UIZ851945:UIZ851970 USV851945:USV851970 VCR851945:VCR851970 VMN851945:VMN851970 VWJ851945:VWJ851970 WGF851945:WGF851970 WQB851945:WQB851970 DP917481:DP917506 NL917481:NL917506 XH917481:XH917506 AHD917481:AHD917506 AQZ917481:AQZ917506 BAV917481:BAV917506 BKR917481:BKR917506 BUN917481:BUN917506 CEJ917481:CEJ917506 COF917481:COF917506 CYB917481:CYB917506 DHX917481:DHX917506 DRT917481:DRT917506 EBP917481:EBP917506 ELL917481:ELL917506 EVH917481:EVH917506 FFD917481:FFD917506 FOZ917481:FOZ917506 FYV917481:FYV917506 GIR917481:GIR917506 GSN917481:GSN917506 HCJ917481:HCJ917506 HMF917481:HMF917506 HWB917481:HWB917506 IFX917481:IFX917506 IPT917481:IPT917506 IZP917481:IZP917506 JJL917481:JJL917506 JTH917481:JTH917506 KDD917481:KDD917506 KMZ917481:KMZ917506 KWV917481:KWV917506 LGR917481:LGR917506 LQN917481:LQN917506 MAJ917481:MAJ917506 MKF917481:MKF917506 MUB917481:MUB917506 NDX917481:NDX917506 NNT917481:NNT917506 NXP917481:NXP917506 OHL917481:OHL917506 ORH917481:ORH917506 PBD917481:PBD917506 PKZ917481:PKZ917506 PUV917481:PUV917506 QER917481:QER917506 QON917481:QON917506 QYJ917481:QYJ917506 RIF917481:RIF917506 RSB917481:RSB917506 SBX917481:SBX917506 SLT917481:SLT917506 SVP917481:SVP917506 TFL917481:TFL917506 TPH917481:TPH917506 TZD917481:TZD917506 UIZ917481:UIZ917506 USV917481:USV917506 VCR917481:VCR917506 VMN917481:VMN917506 VWJ917481:VWJ917506 WGF917481:WGF917506 WQB917481:WQB917506 DP983017:DP983042 NL983017:NL983042 XH983017:XH983042 AHD983017:AHD983042 AQZ983017:AQZ983042 BAV983017:BAV983042 BKR983017:BKR983042 BUN983017:BUN983042 CEJ983017:CEJ983042 COF983017:COF983042 CYB983017:CYB983042 DHX983017:DHX983042 DRT983017:DRT983042 EBP983017:EBP983042 ELL983017:ELL983042 EVH983017:EVH983042 FFD983017:FFD983042 FOZ983017:FOZ983042 FYV983017:FYV983042 GIR983017:GIR983042 GSN983017:GSN983042 HCJ983017:HCJ983042 HMF983017:HMF983042 HWB983017:HWB983042 IFX983017:IFX983042 IPT983017:IPT983042 IZP983017:IZP983042 JJL983017:JJL983042 JTH983017:JTH983042 KDD983017:KDD983042 KMZ983017:KMZ983042 KWV983017:KWV983042 LGR983017:LGR983042 LQN983017:LQN983042 MAJ983017:MAJ983042 MKF983017:MKF983042 MUB983017:MUB983042 NDX983017:NDX983042 NNT983017:NNT983042 NXP983017:NXP983042 OHL983017:OHL983042 ORH983017:ORH983042 PBD983017:PBD983042 PKZ983017:PKZ983042 PUV983017:PUV983042 QER983017:QER983042 QON983017:QON983042 QYJ983017:QYJ983042 RIF983017:RIF983042 RSB983017:RSB983042 SBX983017:SBX983042 SLT983017:SLT983042 SVP983017:SVP983042 TFL983017:TFL983042 TPH983017:TPH983042 TZD983017:TZD983042 UIZ983017:UIZ983042 USV983017:USV983042 VCR983017:VCR983042 VMN983017:VMN983042 VWJ983017:VWJ983042 WGF983017:WGF983042 WQB983017:WQB983042 EI2 OE2 YA2 AHW2 ARS2 BBO2 BLK2 BVG2 CFC2 COY2 CYU2 DIQ2 DSM2 ECI2 EME2 EWA2 FFW2 FPS2 FZO2 GJK2 GTG2 HDC2 HMY2 HWU2 IGQ2 IQM2 JAI2 JKE2 JUA2 KDW2 KNS2 KXO2 LHK2 LRG2 MBC2 MKY2 MUU2 NEQ2 NOM2 NYI2 OIE2 OSA2 PBW2 PLS2 PVO2 QFK2 QPG2 QZC2 RIY2 RSU2 SCQ2 SMM2 SWI2 TGE2 TQA2 TZW2 UJS2 UTO2 VDK2 VNG2 VXC2 WGY2 WQU2 DK65513:DK65538 NG65513:NG65538 XC65513:XC65538 AGY65513:AGY65538 AQU65513:AQU65538 BAQ65513:BAQ65538 BKM65513:BKM65538 BUI65513:BUI65538 CEE65513:CEE65538 COA65513:COA65538 CXW65513:CXW65538 DHS65513:DHS65538 DRO65513:DRO65538 EBK65513:EBK65538 ELG65513:ELG65538 EVC65513:EVC65538 FEY65513:FEY65538 FOU65513:FOU65538 FYQ65513:FYQ65538 GIM65513:GIM65538 GSI65513:GSI65538 HCE65513:HCE65538 HMA65513:HMA65538 HVW65513:HVW65538 IFS65513:IFS65538 IPO65513:IPO65538 IZK65513:IZK65538 JJG65513:JJG65538 JTC65513:JTC65538 KCY65513:KCY65538 KMU65513:KMU65538 KWQ65513:KWQ65538 LGM65513:LGM65538 LQI65513:LQI65538 MAE65513:MAE65538 MKA65513:MKA65538 MTW65513:MTW65538 NDS65513:NDS65538 NNO65513:NNO65538 NXK65513:NXK65538 OHG65513:OHG65538 ORC65513:ORC65538 PAY65513:PAY65538 PKU65513:PKU65538 PUQ65513:PUQ65538 QEM65513:QEM65538 QOI65513:QOI65538 QYE65513:QYE65538 RIA65513:RIA65538 RRW65513:RRW65538 SBS65513:SBS65538 SLO65513:SLO65538 SVK65513:SVK65538 TFG65513:TFG65538 TPC65513:TPC65538 TYY65513:TYY65538 UIU65513:UIU65538 USQ65513:USQ65538 VCM65513:VCM65538 VMI65513:VMI65538 VWE65513:VWE65538 WGA65513:WGA65538 WPW65513:WPW65538 DK131049:DK131074 NG131049:NG131074 XC131049:XC131074 AGY131049:AGY131074 AQU131049:AQU131074 BAQ131049:BAQ131074 BKM131049:BKM131074 BUI131049:BUI131074 CEE131049:CEE131074 COA131049:COA131074 CXW131049:CXW131074 DHS131049:DHS131074 DRO131049:DRO131074 EBK131049:EBK131074 ELG131049:ELG131074 EVC131049:EVC131074 FEY131049:FEY131074 FOU131049:FOU131074 FYQ131049:FYQ131074 GIM131049:GIM131074 GSI131049:GSI131074 HCE131049:HCE131074 HMA131049:HMA131074 HVW131049:HVW131074 IFS131049:IFS131074 IPO131049:IPO131074 IZK131049:IZK131074 JJG131049:JJG131074 JTC131049:JTC131074 KCY131049:KCY131074 KMU131049:KMU131074 KWQ131049:KWQ131074 LGM131049:LGM131074 LQI131049:LQI131074 MAE131049:MAE131074 MKA131049:MKA131074 MTW131049:MTW131074 NDS131049:NDS131074 NNO131049:NNO131074 NXK131049:NXK131074 OHG131049:OHG131074 ORC131049:ORC131074 PAY131049:PAY131074 PKU131049:PKU131074 PUQ131049:PUQ131074 QEM131049:QEM131074 QOI131049:QOI131074 QYE131049:QYE131074 RIA131049:RIA131074 RRW131049:RRW131074 SBS131049:SBS131074 SLO131049:SLO131074 SVK131049:SVK131074 TFG131049:TFG131074 TPC131049:TPC131074 TYY131049:TYY131074 UIU131049:UIU131074 USQ131049:USQ131074 VCM131049:VCM131074 VMI131049:VMI131074 VWE131049:VWE131074 WGA131049:WGA131074 WPW131049:WPW131074 DK196585:DK196610 NG196585:NG196610 XC196585:XC196610 AGY196585:AGY196610 AQU196585:AQU196610 BAQ196585:BAQ196610 BKM196585:BKM196610 BUI196585:BUI196610 CEE196585:CEE196610 COA196585:COA196610 CXW196585:CXW196610 DHS196585:DHS196610 DRO196585:DRO196610 EBK196585:EBK196610 ELG196585:ELG196610 EVC196585:EVC196610 FEY196585:FEY196610 FOU196585:FOU196610 FYQ196585:FYQ196610 GIM196585:GIM196610 GSI196585:GSI196610 HCE196585:HCE196610 HMA196585:HMA196610 HVW196585:HVW196610 IFS196585:IFS196610 IPO196585:IPO196610 IZK196585:IZK196610 JJG196585:JJG196610 JTC196585:JTC196610 KCY196585:KCY196610 KMU196585:KMU196610 KWQ196585:KWQ196610 LGM196585:LGM196610 LQI196585:LQI196610 MAE196585:MAE196610 MKA196585:MKA196610 MTW196585:MTW196610 NDS196585:NDS196610 NNO196585:NNO196610 NXK196585:NXK196610 OHG196585:OHG196610 ORC196585:ORC196610 PAY196585:PAY196610 PKU196585:PKU196610 PUQ196585:PUQ196610 QEM196585:QEM196610 QOI196585:QOI196610 QYE196585:QYE196610 RIA196585:RIA196610 RRW196585:RRW196610 SBS196585:SBS196610 SLO196585:SLO196610 SVK196585:SVK196610 TFG196585:TFG196610 TPC196585:TPC196610 TYY196585:TYY196610 UIU196585:UIU196610 USQ196585:USQ196610 VCM196585:VCM196610 VMI196585:VMI196610 VWE196585:VWE196610 WGA196585:WGA196610 WPW196585:WPW196610 DK262121:DK262146 NG262121:NG262146 XC262121:XC262146 AGY262121:AGY262146 AQU262121:AQU262146 BAQ262121:BAQ262146 BKM262121:BKM262146 BUI262121:BUI262146 CEE262121:CEE262146 COA262121:COA262146 CXW262121:CXW262146 DHS262121:DHS262146 DRO262121:DRO262146 EBK262121:EBK262146 ELG262121:ELG262146 EVC262121:EVC262146 FEY262121:FEY262146 FOU262121:FOU262146 FYQ262121:FYQ262146 GIM262121:GIM262146 GSI262121:GSI262146 HCE262121:HCE262146 HMA262121:HMA262146 HVW262121:HVW262146 IFS262121:IFS262146 IPO262121:IPO262146 IZK262121:IZK262146 JJG262121:JJG262146 JTC262121:JTC262146 KCY262121:KCY262146 KMU262121:KMU262146 KWQ262121:KWQ262146 LGM262121:LGM262146 LQI262121:LQI262146 MAE262121:MAE262146 MKA262121:MKA262146 MTW262121:MTW262146 NDS262121:NDS262146 NNO262121:NNO262146 NXK262121:NXK262146 OHG262121:OHG262146 ORC262121:ORC262146 PAY262121:PAY262146 PKU262121:PKU262146 PUQ262121:PUQ262146 QEM262121:QEM262146 QOI262121:QOI262146 QYE262121:QYE262146 RIA262121:RIA262146 RRW262121:RRW262146 SBS262121:SBS262146 SLO262121:SLO262146 SVK262121:SVK262146 TFG262121:TFG262146 TPC262121:TPC262146 TYY262121:TYY262146 UIU262121:UIU262146 USQ262121:USQ262146 VCM262121:VCM262146 VMI262121:VMI262146 VWE262121:VWE262146 WGA262121:WGA262146 WPW262121:WPW262146 DK327657:DK327682 NG327657:NG327682 XC327657:XC327682 AGY327657:AGY327682 AQU327657:AQU327682 BAQ327657:BAQ327682 BKM327657:BKM327682 BUI327657:BUI327682 CEE327657:CEE327682 COA327657:COA327682 CXW327657:CXW327682 DHS327657:DHS327682 DRO327657:DRO327682 EBK327657:EBK327682 ELG327657:ELG327682 EVC327657:EVC327682 FEY327657:FEY327682 FOU327657:FOU327682 FYQ327657:FYQ327682 GIM327657:GIM327682 GSI327657:GSI327682 HCE327657:HCE327682 HMA327657:HMA327682 HVW327657:HVW327682 IFS327657:IFS327682 IPO327657:IPO327682 IZK327657:IZK327682 JJG327657:JJG327682 JTC327657:JTC327682 KCY327657:KCY327682 KMU327657:KMU327682 KWQ327657:KWQ327682 LGM327657:LGM327682 LQI327657:LQI327682 MAE327657:MAE327682 MKA327657:MKA327682 MTW327657:MTW327682 NDS327657:NDS327682 NNO327657:NNO327682 NXK327657:NXK327682 OHG327657:OHG327682 ORC327657:ORC327682 PAY327657:PAY327682 PKU327657:PKU327682 PUQ327657:PUQ327682 QEM327657:QEM327682 QOI327657:QOI327682 QYE327657:QYE327682 RIA327657:RIA327682 RRW327657:RRW327682 SBS327657:SBS327682 SLO327657:SLO327682 SVK327657:SVK327682 TFG327657:TFG327682 TPC327657:TPC327682 TYY327657:TYY327682 UIU327657:UIU327682 USQ327657:USQ327682 VCM327657:VCM327682 VMI327657:VMI327682 VWE327657:VWE327682 WGA327657:WGA327682 WPW327657:WPW327682 DK393193:DK393218 NG393193:NG393218 XC393193:XC393218 AGY393193:AGY393218 AQU393193:AQU393218 BAQ393193:BAQ393218 BKM393193:BKM393218 BUI393193:BUI393218 CEE393193:CEE393218 COA393193:COA393218 CXW393193:CXW393218 DHS393193:DHS393218 DRO393193:DRO393218 EBK393193:EBK393218 ELG393193:ELG393218 EVC393193:EVC393218 FEY393193:FEY393218 FOU393193:FOU393218 FYQ393193:FYQ393218 GIM393193:GIM393218 GSI393193:GSI393218 HCE393193:HCE393218 HMA393193:HMA393218 HVW393193:HVW393218 IFS393193:IFS393218 IPO393193:IPO393218 IZK393193:IZK393218 JJG393193:JJG393218 JTC393193:JTC393218 KCY393193:KCY393218 KMU393193:KMU393218 KWQ393193:KWQ393218 LGM393193:LGM393218 LQI393193:LQI393218 MAE393193:MAE393218 MKA393193:MKA393218 MTW393193:MTW393218 NDS393193:NDS393218 NNO393193:NNO393218 NXK393193:NXK393218 OHG393193:OHG393218 ORC393193:ORC393218 PAY393193:PAY393218 PKU393193:PKU393218 PUQ393193:PUQ393218 QEM393193:QEM393218 QOI393193:QOI393218 QYE393193:QYE393218 RIA393193:RIA393218 RRW393193:RRW393218 SBS393193:SBS393218 SLO393193:SLO393218 SVK393193:SVK393218 TFG393193:TFG393218 TPC393193:TPC393218 TYY393193:TYY393218 UIU393193:UIU393218 USQ393193:USQ393218 VCM393193:VCM393218 VMI393193:VMI393218 VWE393193:VWE393218 WGA393193:WGA393218 WPW393193:WPW393218 DK458729:DK458754 NG458729:NG458754 XC458729:XC458754 AGY458729:AGY458754 AQU458729:AQU458754 BAQ458729:BAQ458754 BKM458729:BKM458754 BUI458729:BUI458754 CEE458729:CEE458754 COA458729:COA458754 CXW458729:CXW458754 DHS458729:DHS458754 DRO458729:DRO458754 EBK458729:EBK458754 ELG458729:ELG458754 EVC458729:EVC458754 FEY458729:FEY458754 FOU458729:FOU458754 FYQ458729:FYQ458754 GIM458729:GIM458754 GSI458729:GSI458754 HCE458729:HCE458754 HMA458729:HMA458754 HVW458729:HVW458754 IFS458729:IFS458754 IPO458729:IPO458754 IZK458729:IZK458754 JJG458729:JJG458754 JTC458729:JTC458754 KCY458729:KCY458754 KMU458729:KMU458754 KWQ458729:KWQ458754 LGM458729:LGM458754 LQI458729:LQI458754 MAE458729:MAE458754 MKA458729:MKA458754 MTW458729:MTW458754 NDS458729:NDS458754 NNO458729:NNO458754 NXK458729:NXK458754 OHG458729:OHG458754 ORC458729:ORC458754 PAY458729:PAY458754 PKU458729:PKU458754 PUQ458729:PUQ458754 QEM458729:QEM458754 QOI458729:QOI458754 QYE458729:QYE458754 RIA458729:RIA458754 RRW458729:RRW458754 SBS458729:SBS458754 SLO458729:SLO458754 SVK458729:SVK458754 TFG458729:TFG458754 TPC458729:TPC458754 TYY458729:TYY458754 UIU458729:UIU458754 USQ458729:USQ458754 VCM458729:VCM458754 VMI458729:VMI458754 VWE458729:VWE458754 WGA458729:WGA458754 WPW458729:WPW458754 DK524265:DK524290 NG524265:NG524290 XC524265:XC524290 AGY524265:AGY524290 AQU524265:AQU524290 BAQ524265:BAQ524290 BKM524265:BKM524290 BUI524265:BUI524290 CEE524265:CEE524290 COA524265:COA524290 CXW524265:CXW524290 DHS524265:DHS524290 DRO524265:DRO524290 EBK524265:EBK524290 ELG524265:ELG524290 EVC524265:EVC524290 FEY524265:FEY524290 FOU524265:FOU524290 FYQ524265:FYQ524290 GIM524265:GIM524290 GSI524265:GSI524290 HCE524265:HCE524290 HMA524265:HMA524290 HVW524265:HVW524290 IFS524265:IFS524290 IPO524265:IPO524290 IZK524265:IZK524290 JJG524265:JJG524290 JTC524265:JTC524290 KCY524265:KCY524290 KMU524265:KMU524290 KWQ524265:KWQ524290 LGM524265:LGM524290 LQI524265:LQI524290 MAE524265:MAE524290 MKA524265:MKA524290 MTW524265:MTW524290 NDS524265:NDS524290 NNO524265:NNO524290 NXK524265:NXK524290 OHG524265:OHG524290 ORC524265:ORC524290 PAY524265:PAY524290 PKU524265:PKU524290 PUQ524265:PUQ524290 QEM524265:QEM524290 QOI524265:QOI524290 QYE524265:QYE524290 RIA524265:RIA524290 RRW524265:RRW524290 SBS524265:SBS524290 SLO524265:SLO524290 SVK524265:SVK524290 TFG524265:TFG524290 TPC524265:TPC524290 TYY524265:TYY524290 UIU524265:UIU524290 USQ524265:USQ524290 VCM524265:VCM524290 VMI524265:VMI524290 VWE524265:VWE524290 WGA524265:WGA524290 WPW524265:WPW524290 DK589801:DK589826 NG589801:NG589826 XC589801:XC589826 AGY589801:AGY589826 AQU589801:AQU589826 BAQ589801:BAQ589826 BKM589801:BKM589826 BUI589801:BUI589826 CEE589801:CEE589826 COA589801:COA589826 CXW589801:CXW589826 DHS589801:DHS589826 DRO589801:DRO589826 EBK589801:EBK589826 ELG589801:ELG589826 EVC589801:EVC589826 FEY589801:FEY589826 FOU589801:FOU589826 FYQ589801:FYQ589826 GIM589801:GIM589826 GSI589801:GSI589826 HCE589801:HCE589826 HMA589801:HMA589826 HVW589801:HVW589826 IFS589801:IFS589826 IPO589801:IPO589826 IZK589801:IZK589826 JJG589801:JJG589826 JTC589801:JTC589826 KCY589801:KCY589826 KMU589801:KMU589826 KWQ589801:KWQ589826 LGM589801:LGM589826 LQI589801:LQI589826 MAE589801:MAE589826 MKA589801:MKA589826 MTW589801:MTW589826 NDS589801:NDS589826 NNO589801:NNO589826 NXK589801:NXK589826 OHG589801:OHG589826 ORC589801:ORC589826 PAY589801:PAY589826 PKU589801:PKU589826 PUQ589801:PUQ589826 QEM589801:QEM589826 QOI589801:QOI589826 QYE589801:QYE589826 RIA589801:RIA589826 RRW589801:RRW589826 SBS589801:SBS589826 SLO589801:SLO589826 SVK589801:SVK589826 TFG589801:TFG589826 TPC589801:TPC589826 TYY589801:TYY589826 UIU589801:UIU589826 USQ589801:USQ589826 VCM589801:VCM589826 VMI589801:VMI589826 VWE589801:VWE589826 WGA589801:WGA589826 WPW589801:WPW589826 DK655337:DK655362 NG655337:NG655362 XC655337:XC655362 AGY655337:AGY655362 AQU655337:AQU655362 BAQ655337:BAQ655362 BKM655337:BKM655362 BUI655337:BUI655362 CEE655337:CEE655362 COA655337:COA655362 CXW655337:CXW655362 DHS655337:DHS655362 DRO655337:DRO655362 EBK655337:EBK655362 ELG655337:ELG655362 EVC655337:EVC655362 FEY655337:FEY655362 FOU655337:FOU655362 FYQ655337:FYQ655362 GIM655337:GIM655362 GSI655337:GSI655362 HCE655337:HCE655362 HMA655337:HMA655362 HVW655337:HVW655362 IFS655337:IFS655362 IPO655337:IPO655362 IZK655337:IZK655362 JJG655337:JJG655362 JTC655337:JTC655362 KCY655337:KCY655362 KMU655337:KMU655362 KWQ655337:KWQ655362 LGM655337:LGM655362 LQI655337:LQI655362 MAE655337:MAE655362 MKA655337:MKA655362 MTW655337:MTW655362 NDS655337:NDS655362 NNO655337:NNO655362 NXK655337:NXK655362 OHG655337:OHG655362 ORC655337:ORC655362 PAY655337:PAY655362 PKU655337:PKU655362 PUQ655337:PUQ655362 QEM655337:QEM655362 QOI655337:QOI655362 QYE655337:QYE655362 RIA655337:RIA655362 RRW655337:RRW655362 SBS655337:SBS655362 SLO655337:SLO655362 SVK655337:SVK655362 TFG655337:TFG655362 TPC655337:TPC655362 TYY655337:TYY655362 UIU655337:UIU655362 USQ655337:USQ655362 VCM655337:VCM655362 VMI655337:VMI655362 VWE655337:VWE655362 WGA655337:WGA655362 WPW655337:WPW655362 DK720873:DK720898 NG720873:NG720898 XC720873:XC720898 AGY720873:AGY720898 AQU720873:AQU720898 BAQ720873:BAQ720898 BKM720873:BKM720898 BUI720873:BUI720898 CEE720873:CEE720898 COA720873:COA720898 CXW720873:CXW720898 DHS720873:DHS720898 DRO720873:DRO720898 EBK720873:EBK720898 ELG720873:ELG720898 EVC720873:EVC720898 FEY720873:FEY720898 FOU720873:FOU720898 FYQ720873:FYQ720898 GIM720873:GIM720898 GSI720873:GSI720898 HCE720873:HCE720898 HMA720873:HMA720898 HVW720873:HVW720898 IFS720873:IFS720898 IPO720873:IPO720898 IZK720873:IZK720898 JJG720873:JJG720898 JTC720873:JTC720898 KCY720873:KCY720898 KMU720873:KMU720898 KWQ720873:KWQ720898 LGM720873:LGM720898 LQI720873:LQI720898 MAE720873:MAE720898 MKA720873:MKA720898 MTW720873:MTW720898 NDS720873:NDS720898 NNO720873:NNO720898 NXK720873:NXK720898 OHG720873:OHG720898 ORC720873:ORC720898 PAY720873:PAY720898 PKU720873:PKU720898 PUQ720873:PUQ720898 QEM720873:QEM720898 QOI720873:QOI720898 QYE720873:QYE720898 RIA720873:RIA720898 RRW720873:RRW720898 SBS720873:SBS720898 SLO720873:SLO720898 SVK720873:SVK720898 TFG720873:TFG720898 TPC720873:TPC720898 TYY720873:TYY720898 UIU720873:UIU720898 USQ720873:USQ720898 VCM720873:VCM720898 VMI720873:VMI720898 VWE720873:VWE720898 WGA720873:WGA720898 WPW720873:WPW720898 DK786409:DK786434 NG786409:NG786434 XC786409:XC786434 AGY786409:AGY786434 AQU786409:AQU786434 BAQ786409:BAQ786434 BKM786409:BKM786434 BUI786409:BUI786434 CEE786409:CEE786434 COA786409:COA786434 CXW786409:CXW786434 DHS786409:DHS786434 DRO786409:DRO786434 EBK786409:EBK786434 ELG786409:ELG786434 EVC786409:EVC786434 FEY786409:FEY786434 FOU786409:FOU786434 FYQ786409:FYQ786434 GIM786409:GIM786434 GSI786409:GSI786434 HCE786409:HCE786434 HMA786409:HMA786434 HVW786409:HVW786434 IFS786409:IFS786434 IPO786409:IPO786434 IZK786409:IZK786434 JJG786409:JJG786434 JTC786409:JTC786434 KCY786409:KCY786434 KMU786409:KMU786434 KWQ786409:KWQ786434 LGM786409:LGM786434 LQI786409:LQI786434 MAE786409:MAE786434 MKA786409:MKA786434 MTW786409:MTW786434 NDS786409:NDS786434 NNO786409:NNO786434 NXK786409:NXK786434 OHG786409:OHG786434 ORC786409:ORC786434 PAY786409:PAY786434 PKU786409:PKU786434 PUQ786409:PUQ786434 QEM786409:QEM786434 QOI786409:QOI786434 QYE786409:QYE786434 RIA786409:RIA786434 RRW786409:RRW786434 SBS786409:SBS786434 SLO786409:SLO786434 SVK786409:SVK786434 TFG786409:TFG786434 TPC786409:TPC786434 TYY786409:TYY786434 UIU786409:UIU786434 USQ786409:USQ786434 VCM786409:VCM786434 VMI786409:VMI786434 VWE786409:VWE786434 WGA786409:WGA786434 WPW786409:WPW786434 DK851945:DK851970 NG851945:NG851970 XC851945:XC851970 AGY851945:AGY851970 AQU851945:AQU851970 BAQ851945:BAQ851970 BKM851945:BKM851970 BUI851945:BUI851970 CEE851945:CEE851970 COA851945:COA851970 CXW851945:CXW851970 DHS851945:DHS851970 DRO851945:DRO851970 EBK851945:EBK851970 ELG851945:ELG851970 EVC851945:EVC851970 FEY851945:FEY851970 FOU851945:FOU851970 FYQ851945:FYQ851970 GIM851945:GIM851970 GSI851945:GSI851970 HCE851945:HCE851970 HMA851945:HMA851970 HVW851945:HVW851970 IFS851945:IFS851970 IPO851945:IPO851970 IZK851945:IZK851970 JJG851945:JJG851970 JTC851945:JTC851970 KCY851945:KCY851970 KMU851945:KMU851970 KWQ851945:KWQ851970 LGM851945:LGM851970 LQI851945:LQI851970 MAE851945:MAE851970 MKA851945:MKA851970 MTW851945:MTW851970 NDS851945:NDS851970 NNO851945:NNO851970 NXK851945:NXK851970 OHG851945:OHG851970 ORC851945:ORC851970 PAY851945:PAY851970 PKU851945:PKU851970 PUQ851945:PUQ851970 QEM851945:QEM851970 QOI851945:QOI851970 QYE851945:QYE851970 RIA851945:RIA851970 RRW851945:RRW851970 SBS851945:SBS851970 SLO851945:SLO851970 SVK851945:SVK851970 TFG851945:TFG851970 TPC851945:TPC851970 TYY851945:TYY851970 UIU851945:UIU851970 USQ851945:USQ851970 VCM851945:VCM851970 VMI851945:VMI851970 VWE851945:VWE851970 WGA851945:WGA851970 WPW851945:WPW851970 DK917481:DK917506 NG917481:NG917506 XC917481:XC917506 AGY917481:AGY917506 AQU917481:AQU917506 BAQ917481:BAQ917506 BKM917481:BKM917506 BUI917481:BUI917506 CEE917481:CEE917506 COA917481:COA917506 CXW917481:CXW917506 DHS917481:DHS917506 DRO917481:DRO917506 EBK917481:EBK917506 ELG917481:ELG917506 EVC917481:EVC917506 FEY917481:FEY917506 FOU917481:FOU917506 FYQ917481:FYQ917506 GIM917481:GIM917506 GSI917481:GSI917506 HCE917481:HCE917506 HMA917481:HMA917506 HVW917481:HVW917506 IFS917481:IFS917506 IPO917481:IPO917506 IZK917481:IZK917506 JJG917481:JJG917506 JTC917481:JTC917506 KCY917481:KCY917506 KMU917481:KMU917506 KWQ917481:KWQ917506 LGM917481:LGM917506 LQI917481:LQI917506 MAE917481:MAE917506 MKA917481:MKA917506 MTW917481:MTW917506 NDS917481:NDS917506 NNO917481:NNO917506 NXK917481:NXK917506 OHG917481:OHG917506 ORC917481:ORC917506 PAY917481:PAY917506 PKU917481:PKU917506 PUQ917481:PUQ917506 QEM917481:QEM917506 QOI917481:QOI917506 QYE917481:QYE917506 RIA917481:RIA917506 RRW917481:RRW917506 SBS917481:SBS917506 SLO917481:SLO917506 SVK917481:SVK917506 TFG917481:TFG917506 TPC917481:TPC917506 TYY917481:TYY917506 UIU917481:UIU917506 USQ917481:USQ917506 VCM917481:VCM917506 VMI917481:VMI917506 VWE917481:VWE917506 WGA917481:WGA917506 WPW917481:WPW917506 DK983017:DK983042 NG983017:NG983042 XC983017:XC983042 AGY983017:AGY983042 AQU983017:AQU983042 BAQ983017:BAQ983042 BKM983017:BKM983042 BUI983017:BUI983042 CEE983017:CEE983042 COA983017:COA983042 CXW983017:CXW983042 DHS983017:DHS983042 DRO983017:DRO983042 EBK983017:EBK983042 ELG983017:ELG983042 EVC983017:EVC983042 FEY983017:FEY983042 FOU983017:FOU983042 FYQ983017:FYQ983042 GIM983017:GIM983042 GSI983017:GSI983042 HCE983017:HCE983042 HMA983017:HMA983042 HVW983017:HVW983042 IFS983017:IFS983042 IPO983017:IPO983042 IZK983017:IZK983042 JJG983017:JJG983042 JTC983017:JTC983042 KCY983017:KCY983042 KMU983017:KMU983042 KWQ983017:KWQ983042 LGM983017:LGM983042 LQI983017:LQI983042 MAE983017:MAE983042 MKA983017:MKA983042 MTW983017:MTW983042 NDS983017:NDS983042 NNO983017:NNO983042 NXK983017:NXK983042 OHG983017:OHG983042 ORC983017:ORC983042 PAY983017:PAY983042 PKU983017:PKU983042 PUQ983017:PUQ983042 QEM983017:QEM983042 QOI983017:QOI983042 QYE983017:QYE983042 RIA983017:RIA983042 RRW983017:RRW983042 SBS983017:SBS983042 SLO983017:SLO983042 SVK983017:SVK983042 TFG983017:TFG983042 TPC983017:TPC983042 TYY983017:TYY983042 UIU983017:UIU983042 USQ983017:USQ983042 VCM983017:VCM983042 VMI983017:VMI983042 VWE983017:VWE983042 WGA983017:WGA983042 WPW983017:WPW983042" xr:uid="{14A4E4CB-4DCB-444B-B6A8-6DBCE2CFB67A}"/>
  </dataValidations>
  <pageMargins left="0.78749999999999998" right="0.78749999999999998" top="1.0527777777777778" bottom="1.0527777777777778" header="0.78749999999999998" footer="0.78749999999999998"/>
  <pageSetup firstPageNumber="0" orientation="portrait" horizontalDpi="300" verticalDpi="300"/>
  <headerFooter alignWithMargins="0">
    <oddHeader>&amp;C&amp;"Times New Roman,Regular"&amp;12&amp;A</oddHeader>
    <oddFooter>&amp;C&amp;"Times New Roman,Regular"&amp;12Page &amp;P</oddFooter>
  </headerFooter>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FEE7D-A838-45F3-9A54-0A2E6D8E947B}">
  <sheetPr codeName="Sheet7">
    <tabColor theme="4" tint="0.39997558519241921"/>
  </sheetPr>
  <dimension ref="A1:K2"/>
  <sheetViews>
    <sheetView workbookViewId="0">
      <pane xSplit="3" ySplit="1" topLeftCell="D2" activePane="bottomRight" state="frozen"/>
      <selection pane="topRight"/>
      <selection pane="bottomLeft"/>
      <selection pane="bottomRight" activeCell="A2" sqref="A2:K57"/>
    </sheetView>
  </sheetViews>
  <sheetFormatPr defaultColWidth="9" defaultRowHeight="15" customHeight="1" x14ac:dyDescent="0.3"/>
  <cols>
    <col min="1" max="1" width="14.59765625" style="60" bestFit="1" customWidth="1"/>
    <col min="2" max="2" width="8" style="60" bestFit="1" customWidth="1"/>
    <col min="3" max="3" width="47" style="60" bestFit="1" customWidth="1"/>
    <col min="4" max="4" width="8.69921875" style="60" customWidth="1"/>
    <col min="5" max="5" width="10" style="60" customWidth="1"/>
    <col min="6" max="6" width="13.19921875" style="60" customWidth="1"/>
    <col min="7" max="7" width="10.5" style="60" customWidth="1"/>
    <col min="8" max="8" width="10" style="60" customWidth="1"/>
    <col min="9" max="9" width="40.69921875" style="60" customWidth="1"/>
    <col min="10" max="10" width="9.5" style="60" customWidth="1"/>
    <col min="11" max="16384" width="9" style="60"/>
  </cols>
  <sheetData>
    <row r="1" spans="1:11" ht="31.5" customHeight="1" x14ac:dyDescent="0.3">
      <c r="A1" s="61" t="s">
        <v>416</v>
      </c>
      <c r="B1" s="68" t="s">
        <v>65</v>
      </c>
      <c r="C1" s="63" t="s">
        <v>417</v>
      </c>
      <c r="D1" s="7" t="s">
        <v>418</v>
      </c>
      <c r="E1" s="7" t="s">
        <v>419</v>
      </c>
      <c r="F1" s="7" t="s">
        <v>420</v>
      </c>
      <c r="G1" s="7" t="s">
        <v>421</v>
      </c>
      <c r="H1" s="7" t="s">
        <v>422</v>
      </c>
      <c r="I1" s="7" t="s">
        <v>423</v>
      </c>
      <c r="J1" s="59" t="s">
        <v>424</v>
      </c>
      <c r="K1" s="59" t="s">
        <v>425</v>
      </c>
    </row>
    <row r="2" spans="1:11" ht="15" customHeight="1" x14ac:dyDescent="0.3">
      <c r="A2"/>
      <c r="B2" s="60" t="str">
        <f>TEXT(_xlfn.XLOOKUP(tblServer2App[[#This Row],[Name]],tblAppServers[Server Name],tblAppServers[Scope],"",0,1),"")</f>
        <v/>
      </c>
      <c r="C2" s="60">
        <f>_xlfn.XLOOKUP(tblServer2App[[#This Row],[Name]],tblDependencies[DependentName],tblDependencies[AssetName],"TBD",0,1)</f>
        <v>0</v>
      </c>
      <c r="D2" s="60" t="str">
        <f>_xlfn.XLOOKUP(LEFT(tblServer2App[[#This Row],[Name]],2),tblStateCodes[STAbbr],tblStateCodes[State],"",0)</f>
        <v/>
      </c>
      <c r="E2" s="60" t="str">
        <f>_xlfn.XLOOKUP(LEFT(tblServer2App[[#This Row],[Name]],3),tblLocationCodes[LocAbbr],tblLocationCodes[Location],_xlfn.XLOOKUP(LEFT(tblServer2App[[#This Row],[Name]],4),tblLocationCodes[LocAbbr],tblLocationCodes[Location],"",0),0)</f>
        <v/>
      </c>
      <c r="F2" s="60" t="str">
        <f>_xlfn.XLOOKUP(MID(tblServer2App[[#This Row],[Name]],4,1),tblEnvironmentCodes[EnvAbbr],tblEnvironmentCodes[Environment],_xlfn.XLOOKUP(MID(tblServer2App[[#This Row],[Name]],5,1),tblEnvironmentCodes[EnvAbbr],tblEnvironmentCodes[Environment],"",0),0)</f>
        <v/>
      </c>
      <c r="G2" s="60" t="str">
        <f>_xlfn.XLOOKUP(MID(tblServer2App[[#This Row],[Name]],5,1),tblPlatformCodes[PlatAbbr],tblPlatformCodes[Platform],_xlfn.XLOOKUP(MID(tblServer2App[[#This Row],[Name]],6,1),tblPlatformCodes[PlatAbbr],tblPlatformCodes[Platform],"",0),0)</f>
        <v/>
      </c>
      <c r="H2" s="60" t="str">
        <f>_xlfn.XLOOKUP(MID(tblServer2App[[#This Row],[Name]],7,1),tblTypeCodes[TypAbbr],tblTypeCodes[Type],"",0)</f>
        <v/>
      </c>
      <c r="I2" s="60" t="str">
        <f>_xlfn.XLOOKUP(MID(tblServer2App[[#This Row],[Name]],8,3),tblApplicationCodes[Internal App Code],tblApplicationCodes[Application Name],_xlfn.XLOOKUP(MID(tblServer2App[[#This Row],[Name]],8,3),tblApplicationCodes[DMZ App Code],tblApplicationCodes[Application Name],"",0),0)</f>
        <v/>
      </c>
      <c r="J2" s="60" t="str">
        <f>IF(tblServer2App[[#This Row],[Decoded Environment]]="NPrd",MID(tblServer2App[[#This Row],[Name]],6,LEN(tblServer2App[[#This Row],[Name]])-5),_xlfn.IFNA(MID(tblServer2App[[#This Row],[Name]],11,3),""))</f>
        <v/>
      </c>
      <c r="K2" s="60" t="str">
        <f t="shared" ref="K2" si="0">IF(LEN(A2)&gt;13,MID(A2,14,LEN(A2)-13),"")</f>
        <v/>
      </c>
    </row>
  </sheetData>
  <dataConsolidate/>
  <conditionalFormatting sqref="C3:C1048576">
    <cfRule type="duplicateValues" dxfId="104" priority="11"/>
  </conditionalFormatting>
  <conditionalFormatting sqref="B2">
    <cfRule type="expression" dxfId="103" priority="14154">
      <formula>INDIRECT("tblServer2App[@Scope]")="OOS"</formula>
    </cfRule>
  </conditionalFormatting>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CD5DD-8B32-4A4A-9E14-5559BDE42F81}">
  <sheetPr codeName="Sheet12"/>
  <dimension ref="A1:J4232"/>
  <sheetViews>
    <sheetView zoomScale="81" zoomScaleNormal="81" workbookViewId="0">
      <pane ySplit="8" topLeftCell="A9" activePane="bottomLeft" state="frozen"/>
      <selection pane="bottomLeft" activeCell="A9" sqref="A9:I4232"/>
    </sheetView>
  </sheetViews>
  <sheetFormatPr defaultColWidth="11" defaultRowHeight="15.6" x14ac:dyDescent="0.3"/>
  <cols>
    <col min="1" max="1" width="60.59765625" customWidth="1"/>
    <col min="2" max="2" width="20.19921875" customWidth="1"/>
    <col min="3" max="3" width="10.59765625" customWidth="1"/>
    <col min="4" max="4" width="50.59765625" customWidth="1"/>
    <col min="5" max="5" width="20.59765625" customWidth="1"/>
    <col min="6" max="6" width="7.69921875" customWidth="1"/>
    <col min="7" max="7" width="15" bestFit="1" customWidth="1"/>
    <col min="8" max="8" width="15.19921875" bestFit="1" customWidth="1"/>
    <col min="9" max="9" width="13.19921875" bestFit="1" customWidth="1"/>
    <col min="10" max="10" width="7.19921875" bestFit="1" customWidth="1"/>
  </cols>
  <sheetData>
    <row r="1" spans="1:10" x14ac:dyDescent="0.3">
      <c r="A1" t="s">
        <v>426</v>
      </c>
      <c r="B1" s="189">
        <v>46266</v>
      </c>
    </row>
    <row r="2" spans="1:10" x14ac:dyDescent="0.3">
      <c r="A2" t="s">
        <v>427</v>
      </c>
      <c r="B2" s="3" t="s">
        <v>428</v>
      </c>
      <c r="D2" t="s">
        <v>429</v>
      </c>
    </row>
    <row r="3" spans="1:10" x14ac:dyDescent="0.3">
      <c r="A3" s="4" t="s">
        <v>430</v>
      </c>
      <c r="B3" s="3"/>
    </row>
    <row r="4" spans="1:10" x14ac:dyDescent="0.3">
      <c r="A4" s="4" t="s">
        <v>431</v>
      </c>
      <c r="B4" s="3"/>
    </row>
    <row r="5" spans="1:10" x14ac:dyDescent="0.3">
      <c r="A5" s="4"/>
      <c r="B5" s="191" t="s">
        <v>432</v>
      </c>
      <c r="C5" s="264"/>
    </row>
    <row r="6" spans="1:10" x14ac:dyDescent="0.3">
      <c r="A6" s="4"/>
      <c r="B6" s="230" t="str" cm="1">
        <f t="array" aca="1" ref="B6" ca="1">IFERROR(_xlfn.LET(_xlpm.indx,SUMPRODUCT((INET_ATON(C5) &gt; tblSegmentationZones[networkLower]) * (INET_ATON(C5) &lt; tblSegmentationZones[networkUpper]) * ROW(tblSegmentationZones[network]))-9,INDIRECT(ADDRESS(9 + _xlpm.indx,2)):INDIRECT(ADDRESS(9 + _xlpm.indx,5))),"")</f>
        <v/>
      </c>
      <c r="C6" s="231"/>
      <c r="D6" s="231"/>
      <c r="E6" s="231"/>
    </row>
    <row r="7" spans="1:10" x14ac:dyDescent="0.3">
      <c r="A7" s="190" t="s">
        <v>433</v>
      </c>
    </row>
    <row r="8" spans="1:10" x14ac:dyDescent="0.3">
      <c r="A8" t="s">
        <v>434</v>
      </c>
      <c r="B8" t="s">
        <v>435</v>
      </c>
      <c r="C8" t="s">
        <v>436</v>
      </c>
      <c r="D8" t="s">
        <v>437</v>
      </c>
      <c r="E8" t="s">
        <v>316</v>
      </c>
      <c r="F8" t="s">
        <v>438</v>
      </c>
      <c r="G8" t="s">
        <v>439</v>
      </c>
      <c r="H8" t="s">
        <v>440</v>
      </c>
      <c r="I8" t="s">
        <v>441</v>
      </c>
      <c r="J8" t="s">
        <v>38</v>
      </c>
    </row>
    <row r="9" spans="1:10" x14ac:dyDescent="0.3">
      <c r="A9" t="s">
        <v>442</v>
      </c>
      <c r="B9" t="s">
        <v>443</v>
      </c>
      <c r="C9">
        <v>600</v>
      </c>
      <c r="D9" t="s">
        <v>442</v>
      </c>
      <c r="E9" t="s">
        <v>444</v>
      </c>
      <c r="F9" t="b">
        <v>1</v>
      </c>
      <c r="G9">
        <v>16778240</v>
      </c>
      <c r="H9">
        <v>16778495</v>
      </c>
      <c r="I9" t="s">
        <v>445</v>
      </c>
      <c r="J9" s="182" t="str">
        <f>IF(OR(IFERROR(SEARCH("DMZ",tblSegmentationZones[[#This Row],[comment]])&gt;0,FALSE),IFERROR(SEARCH("DMZ",tblSegmentationZones[[#This Row],[SegmentationZone]])&gt;0,FALSE)),"Yes","No")</f>
        <v>No</v>
      </c>
    </row>
    <row r="10" spans="1:10" x14ac:dyDescent="0.3">
      <c r="A10" t="s">
        <v>446</v>
      </c>
      <c r="B10" t="s">
        <v>447</v>
      </c>
      <c r="C10">
        <v>600</v>
      </c>
      <c r="D10" t="s">
        <v>446</v>
      </c>
      <c r="E10" t="s">
        <v>448</v>
      </c>
      <c r="F10" t="b">
        <v>1</v>
      </c>
      <c r="G10">
        <v>16778496</v>
      </c>
      <c r="H10">
        <v>16778751</v>
      </c>
      <c r="I10" t="s">
        <v>449</v>
      </c>
      <c r="J10" s="182" t="str">
        <f>IF(OR(IFERROR(SEARCH("DMZ",tblSegmentationZones[[#This Row],[comment]])&gt;0,FALSE),IFERROR(SEARCH("DMZ",tblSegmentationZones[[#This Row],[SegmentationZone]])&gt;0,FALSE)),"Yes","No")</f>
        <v>No</v>
      </c>
    </row>
    <row r="11" spans="1:10" x14ac:dyDescent="0.3">
      <c r="A11" t="s">
        <v>450</v>
      </c>
      <c r="B11" t="s">
        <v>451</v>
      </c>
      <c r="C11">
        <v>600</v>
      </c>
      <c r="D11" t="s">
        <v>450</v>
      </c>
      <c r="E11" t="s">
        <v>452</v>
      </c>
      <c r="F11" t="b">
        <v>1</v>
      </c>
      <c r="G11">
        <v>16778752</v>
      </c>
      <c r="H11">
        <v>16779007</v>
      </c>
      <c r="I11" t="s">
        <v>453</v>
      </c>
      <c r="J11" s="182" t="str">
        <f>IF(OR(IFERROR(SEARCH("DMZ",tblSegmentationZones[[#This Row],[comment]])&gt;0,FALSE),IFERROR(SEARCH("DMZ",tblSegmentationZones[[#This Row],[SegmentationZone]])&gt;0,FALSE)),"Yes","No")</f>
        <v>No</v>
      </c>
    </row>
    <row r="12" spans="1:10" x14ac:dyDescent="0.3">
      <c r="A12" t="s">
        <v>454</v>
      </c>
      <c r="B12" t="s">
        <v>455</v>
      </c>
      <c r="C12">
        <v>600</v>
      </c>
      <c r="D12" t="s">
        <v>454</v>
      </c>
      <c r="E12" t="s">
        <v>456</v>
      </c>
      <c r="F12" t="b">
        <v>1</v>
      </c>
      <c r="G12">
        <v>16779008</v>
      </c>
      <c r="H12">
        <v>16779263</v>
      </c>
      <c r="I12" t="s">
        <v>457</v>
      </c>
      <c r="J12" s="182" t="str">
        <f>IF(OR(IFERROR(SEARCH("DMZ",tblSegmentationZones[[#This Row],[comment]])&gt;0,FALSE),IFERROR(SEARCH("DMZ",tblSegmentationZones[[#This Row],[SegmentationZone]])&gt;0,FALSE)),"Yes","No")</f>
        <v>No</v>
      </c>
    </row>
    <row r="13" spans="1:10" x14ac:dyDescent="0.3">
      <c r="A13" t="s">
        <v>458</v>
      </c>
      <c r="B13" t="s">
        <v>459</v>
      </c>
      <c r="C13">
        <v>600</v>
      </c>
      <c r="D13" t="s">
        <v>458</v>
      </c>
      <c r="E13" t="s">
        <v>460</v>
      </c>
      <c r="F13" t="b">
        <v>1</v>
      </c>
      <c r="G13">
        <v>16779264</v>
      </c>
      <c r="H13">
        <v>16779519</v>
      </c>
      <c r="I13" t="s">
        <v>461</v>
      </c>
      <c r="J13" s="182" t="str">
        <f>IF(OR(IFERROR(SEARCH("DMZ",tblSegmentationZones[[#This Row],[comment]])&gt;0,FALSE),IFERROR(SEARCH("DMZ",tblSegmentationZones[[#This Row],[SegmentationZone]])&gt;0,FALSE)),"Yes","No")</f>
        <v>No</v>
      </c>
    </row>
    <row r="14" spans="1:10" x14ac:dyDescent="0.3">
      <c r="A14" t="s">
        <v>462</v>
      </c>
      <c r="B14" t="s">
        <v>463</v>
      </c>
      <c r="C14" t="s">
        <v>464</v>
      </c>
      <c r="D14" t="s">
        <v>465</v>
      </c>
      <c r="E14" t="s">
        <v>466</v>
      </c>
      <c r="F14" t="b">
        <v>1</v>
      </c>
      <c r="G14">
        <v>174351360</v>
      </c>
      <c r="H14">
        <v>174351615</v>
      </c>
      <c r="I14" t="s">
        <v>467</v>
      </c>
      <c r="J14" s="182" t="str">
        <f>IF(OR(IFERROR(SEARCH("DMZ",tblSegmentationZones[[#This Row],[comment]])&gt;0,FALSE),IFERROR(SEARCH("DMZ",tblSegmentationZones[[#This Row],[SegmentationZone]])&gt;0,FALSE)),"Yes","No")</f>
        <v>No</v>
      </c>
    </row>
    <row r="15" spans="1:10" x14ac:dyDescent="0.3">
      <c r="A15" t="s">
        <v>468</v>
      </c>
      <c r="B15" t="s">
        <v>469</v>
      </c>
      <c r="C15">
        <v>105</v>
      </c>
      <c r="D15" t="s">
        <v>470</v>
      </c>
      <c r="E15" t="s">
        <v>471</v>
      </c>
      <c r="F15" t="b">
        <v>0</v>
      </c>
      <c r="G15">
        <v>174352640</v>
      </c>
      <c r="H15">
        <v>174352895</v>
      </c>
      <c r="I15" t="s">
        <v>472</v>
      </c>
      <c r="J15" s="182" t="str">
        <f>IF(OR(IFERROR(SEARCH("DMZ",tblSegmentationZones[[#This Row],[comment]])&gt;0,FALSE),IFERROR(SEARCH("DMZ",tblSegmentationZones[[#This Row],[SegmentationZone]])&gt;0,FALSE)),"Yes","No")</f>
        <v>No</v>
      </c>
    </row>
    <row r="16" spans="1:10" x14ac:dyDescent="0.3">
      <c r="A16" t="s">
        <v>473</v>
      </c>
      <c r="B16" t="s">
        <v>474</v>
      </c>
      <c r="C16">
        <v>106</v>
      </c>
      <c r="D16" t="s">
        <v>475</v>
      </c>
      <c r="E16" t="s">
        <v>466</v>
      </c>
      <c r="F16" t="b">
        <v>1</v>
      </c>
      <c r="G16">
        <v>174352896</v>
      </c>
      <c r="H16">
        <v>174353151</v>
      </c>
      <c r="I16" t="s">
        <v>476</v>
      </c>
      <c r="J16" s="182" t="str">
        <f>IF(OR(IFERROR(SEARCH("DMZ",tblSegmentationZones[[#This Row],[comment]])&gt;0,FALSE),IFERROR(SEARCH("DMZ",tblSegmentationZones[[#This Row],[SegmentationZone]])&gt;0,FALSE)),"Yes","No")</f>
        <v>No</v>
      </c>
    </row>
    <row r="17" spans="1:10" x14ac:dyDescent="0.3">
      <c r="A17" t="s">
        <v>477</v>
      </c>
      <c r="B17" t="s">
        <v>478</v>
      </c>
      <c r="C17">
        <v>107</v>
      </c>
      <c r="D17" t="s">
        <v>479</v>
      </c>
      <c r="E17" t="s">
        <v>466</v>
      </c>
      <c r="F17" t="b">
        <v>1</v>
      </c>
      <c r="G17">
        <v>174353152</v>
      </c>
      <c r="H17">
        <v>174353407</v>
      </c>
      <c r="I17" t="s">
        <v>480</v>
      </c>
      <c r="J17" s="182" t="str">
        <f>IF(OR(IFERROR(SEARCH("DMZ",tblSegmentationZones[[#This Row],[comment]])&gt;0,FALSE),IFERROR(SEARCH("DMZ",tblSegmentationZones[[#This Row],[SegmentationZone]])&gt;0,FALSE)),"Yes","No")</f>
        <v>No</v>
      </c>
    </row>
    <row r="18" spans="1:10" x14ac:dyDescent="0.3">
      <c r="A18" t="s">
        <v>481</v>
      </c>
      <c r="B18" t="s">
        <v>482</v>
      </c>
      <c r="C18" t="s">
        <v>464</v>
      </c>
      <c r="D18" t="s">
        <v>465</v>
      </c>
      <c r="E18" t="s">
        <v>466</v>
      </c>
      <c r="F18" t="b">
        <v>1</v>
      </c>
      <c r="G18">
        <v>174353664</v>
      </c>
      <c r="H18">
        <v>174353919</v>
      </c>
      <c r="I18" t="s">
        <v>483</v>
      </c>
      <c r="J18" s="182" t="str">
        <f>IF(OR(IFERROR(SEARCH("DMZ",tblSegmentationZones[[#This Row],[comment]])&gt;0,FALSE),IFERROR(SEARCH("DMZ",tblSegmentationZones[[#This Row],[SegmentationZone]])&gt;0,FALSE)),"Yes","No")</f>
        <v>No</v>
      </c>
    </row>
    <row r="19" spans="1:10" x14ac:dyDescent="0.3">
      <c r="A19" t="s">
        <v>484</v>
      </c>
      <c r="B19" t="s">
        <v>485</v>
      </c>
      <c r="C19" t="s">
        <v>464</v>
      </c>
      <c r="D19" t="s">
        <v>465</v>
      </c>
      <c r="E19" t="s">
        <v>466</v>
      </c>
      <c r="F19" t="b">
        <v>1</v>
      </c>
      <c r="G19">
        <v>174354688</v>
      </c>
      <c r="H19">
        <v>174354943</v>
      </c>
      <c r="I19" t="s">
        <v>486</v>
      </c>
      <c r="J19" s="182" t="str">
        <f>IF(OR(IFERROR(SEARCH("DMZ",tblSegmentationZones[[#This Row],[comment]])&gt;0,FALSE),IFERROR(SEARCH("DMZ",tblSegmentationZones[[#This Row],[SegmentationZone]])&gt;0,FALSE)),"Yes","No")</f>
        <v>No</v>
      </c>
    </row>
    <row r="20" spans="1:10" x14ac:dyDescent="0.3">
      <c r="A20" t="s">
        <v>487</v>
      </c>
      <c r="B20" t="s">
        <v>488</v>
      </c>
      <c r="C20" t="s">
        <v>464</v>
      </c>
      <c r="D20" t="s">
        <v>465</v>
      </c>
      <c r="E20" t="s">
        <v>466</v>
      </c>
      <c r="F20" t="b">
        <v>1</v>
      </c>
      <c r="G20">
        <v>174356224</v>
      </c>
      <c r="H20">
        <v>174356479</v>
      </c>
      <c r="I20" t="s">
        <v>489</v>
      </c>
      <c r="J20" s="182" t="str">
        <f>IF(OR(IFERROR(SEARCH("DMZ",tblSegmentationZones[[#This Row],[comment]])&gt;0,FALSE),IFERROR(SEARCH("DMZ",tblSegmentationZones[[#This Row],[SegmentationZone]])&gt;0,FALSE)),"Yes","No")</f>
        <v>No</v>
      </c>
    </row>
    <row r="21" spans="1:10" x14ac:dyDescent="0.3">
      <c r="A21" t="s">
        <v>490</v>
      </c>
      <c r="B21" t="s">
        <v>491</v>
      </c>
      <c r="C21" t="s">
        <v>464</v>
      </c>
      <c r="D21" t="s">
        <v>465</v>
      </c>
      <c r="E21" t="s">
        <v>466</v>
      </c>
      <c r="F21" t="b">
        <v>1</v>
      </c>
      <c r="G21">
        <v>174361600</v>
      </c>
      <c r="H21">
        <v>174361855</v>
      </c>
      <c r="I21" t="s">
        <v>492</v>
      </c>
      <c r="J21" s="182" t="str">
        <f>IF(OR(IFERROR(SEARCH("DMZ",tblSegmentationZones[[#This Row],[comment]])&gt;0,FALSE),IFERROR(SEARCH("DMZ",tblSegmentationZones[[#This Row],[SegmentationZone]])&gt;0,FALSE)),"Yes","No")</f>
        <v>No</v>
      </c>
    </row>
    <row r="22" spans="1:10" x14ac:dyDescent="0.3">
      <c r="A22" t="s">
        <v>493</v>
      </c>
      <c r="B22" t="s">
        <v>494</v>
      </c>
      <c r="C22" t="s">
        <v>464</v>
      </c>
      <c r="D22" t="s">
        <v>465</v>
      </c>
      <c r="E22" t="s">
        <v>466</v>
      </c>
      <c r="F22" t="b">
        <v>1</v>
      </c>
      <c r="G22">
        <v>174361856</v>
      </c>
      <c r="H22">
        <v>174362111</v>
      </c>
      <c r="I22" t="s">
        <v>495</v>
      </c>
      <c r="J22" s="182" t="str">
        <f>IF(OR(IFERROR(SEARCH("DMZ",tblSegmentationZones[[#This Row],[comment]])&gt;0,FALSE),IFERROR(SEARCH("DMZ",tblSegmentationZones[[#This Row],[SegmentationZone]])&gt;0,FALSE)),"Yes","No")</f>
        <v>No</v>
      </c>
    </row>
    <row r="23" spans="1:10" x14ac:dyDescent="0.3">
      <c r="A23" t="s">
        <v>496</v>
      </c>
      <c r="B23" t="s">
        <v>497</v>
      </c>
      <c r="C23" t="s">
        <v>464</v>
      </c>
      <c r="D23" t="s">
        <v>465</v>
      </c>
      <c r="E23" t="s">
        <v>466</v>
      </c>
      <c r="F23" t="b">
        <v>1</v>
      </c>
      <c r="G23">
        <v>174362368</v>
      </c>
      <c r="H23">
        <v>174362623</v>
      </c>
      <c r="I23" t="s">
        <v>498</v>
      </c>
      <c r="J23" s="182" t="str">
        <f>IF(OR(IFERROR(SEARCH("DMZ",tblSegmentationZones[[#This Row],[comment]])&gt;0,FALSE),IFERROR(SEARCH("DMZ",tblSegmentationZones[[#This Row],[SegmentationZone]])&gt;0,FALSE)),"Yes","No")</f>
        <v>No</v>
      </c>
    </row>
    <row r="24" spans="1:10" x14ac:dyDescent="0.3">
      <c r="A24" t="s">
        <v>499</v>
      </c>
      <c r="B24" t="s">
        <v>500</v>
      </c>
      <c r="C24" t="s">
        <v>464</v>
      </c>
      <c r="D24" t="s">
        <v>465</v>
      </c>
      <c r="E24" t="s">
        <v>466</v>
      </c>
      <c r="F24" t="b">
        <v>1</v>
      </c>
      <c r="G24">
        <v>174363136</v>
      </c>
      <c r="H24">
        <v>174363391</v>
      </c>
      <c r="I24" t="s">
        <v>501</v>
      </c>
      <c r="J24" s="182" t="str">
        <f>IF(OR(IFERROR(SEARCH("DMZ",tblSegmentationZones[[#This Row],[comment]])&gt;0,FALSE),IFERROR(SEARCH("DMZ",tblSegmentationZones[[#This Row],[SegmentationZone]])&gt;0,FALSE)),"Yes","No")</f>
        <v>No</v>
      </c>
    </row>
    <row r="25" spans="1:10" x14ac:dyDescent="0.3">
      <c r="A25" t="s">
        <v>502</v>
      </c>
      <c r="B25" t="s">
        <v>503</v>
      </c>
      <c r="C25">
        <v>190</v>
      </c>
      <c r="D25" t="s">
        <v>465</v>
      </c>
      <c r="E25" t="s">
        <v>466</v>
      </c>
      <c r="F25" t="b">
        <v>1</v>
      </c>
      <c r="G25">
        <v>174374400</v>
      </c>
      <c r="H25">
        <v>174374655</v>
      </c>
      <c r="I25" t="s">
        <v>504</v>
      </c>
      <c r="J25" s="182" t="str">
        <f>IF(OR(IFERROR(SEARCH("DMZ",tblSegmentationZones[[#This Row],[comment]])&gt;0,FALSE),IFERROR(SEARCH("DMZ",tblSegmentationZones[[#This Row],[SegmentationZone]])&gt;0,FALSE)),"Yes","No")</f>
        <v>No</v>
      </c>
    </row>
    <row r="26" spans="1:10" x14ac:dyDescent="0.3">
      <c r="A26" t="s">
        <v>505</v>
      </c>
      <c r="B26" t="s">
        <v>506</v>
      </c>
      <c r="C26">
        <v>224</v>
      </c>
      <c r="D26" t="s">
        <v>507</v>
      </c>
      <c r="E26" t="s">
        <v>466</v>
      </c>
      <c r="F26" t="b">
        <v>1</v>
      </c>
      <c r="G26">
        <v>174383104</v>
      </c>
      <c r="H26">
        <v>174385151</v>
      </c>
      <c r="I26" t="s">
        <v>508</v>
      </c>
      <c r="J26" s="182" t="str">
        <f>IF(OR(IFERROR(SEARCH("DMZ",tblSegmentationZones[[#This Row],[comment]])&gt;0,FALSE),IFERROR(SEARCH("DMZ",tblSegmentationZones[[#This Row],[SegmentationZone]])&gt;0,FALSE)),"Yes","No")</f>
        <v>No</v>
      </c>
    </row>
    <row r="27" spans="1:10" x14ac:dyDescent="0.3">
      <c r="A27" t="s">
        <v>509</v>
      </c>
      <c r="B27" t="s">
        <v>510</v>
      </c>
      <c r="C27">
        <v>232</v>
      </c>
      <c r="D27" t="s">
        <v>511</v>
      </c>
      <c r="E27" t="s">
        <v>466</v>
      </c>
      <c r="F27" t="b">
        <v>1</v>
      </c>
      <c r="G27">
        <v>174385152</v>
      </c>
      <c r="H27">
        <v>174387199</v>
      </c>
      <c r="I27" t="s">
        <v>512</v>
      </c>
      <c r="J27" s="182" t="str">
        <f>IF(OR(IFERROR(SEARCH("DMZ",tblSegmentationZones[[#This Row],[comment]])&gt;0,FALSE),IFERROR(SEARCH("DMZ",tblSegmentationZones[[#This Row],[SegmentationZone]])&gt;0,FALSE)),"Yes","No")</f>
        <v>No</v>
      </c>
    </row>
    <row r="28" spans="1:10" x14ac:dyDescent="0.3">
      <c r="A28" t="s">
        <v>513</v>
      </c>
      <c r="B28" t="s">
        <v>514</v>
      </c>
      <c r="C28">
        <v>240</v>
      </c>
      <c r="D28" t="s">
        <v>515</v>
      </c>
      <c r="E28" t="s">
        <v>466</v>
      </c>
      <c r="F28" t="b">
        <v>1</v>
      </c>
      <c r="G28">
        <v>174387200</v>
      </c>
      <c r="H28">
        <v>174389247</v>
      </c>
      <c r="I28" t="s">
        <v>516</v>
      </c>
      <c r="J28" s="182" t="str">
        <f>IF(OR(IFERROR(SEARCH("DMZ",tblSegmentationZones[[#This Row],[comment]])&gt;0,FALSE),IFERROR(SEARCH("DMZ",tblSegmentationZones[[#This Row],[SegmentationZone]])&gt;0,FALSE)),"Yes","No")</f>
        <v>No</v>
      </c>
    </row>
    <row r="29" spans="1:10" x14ac:dyDescent="0.3">
      <c r="A29" t="s">
        <v>517</v>
      </c>
      <c r="B29" t="s">
        <v>518</v>
      </c>
      <c r="C29" t="s">
        <v>464</v>
      </c>
      <c r="D29" t="s">
        <v>519</v>
      </c>
      <c r="E29" t="s">
        <v>520</v>
      </c>
      <c r="F29" t="b">
        <v>1</v>
      </c>
      <c r="G29">
        <v>174587904</v>
      </c>
      <c r="H29">
        <v>174588159</v>
      </c>
      <c r="I29" t="s">
        <v>521</v>
      </c>
      <c r="J29" s="182" t="str">
        <f>IF(OR(IFERROR(SEARCH("DMZ",tblSegmentationZones[[#This Row],[comment]])&gt;0,FALSE),IFERROR(SEARCH("DMZ",tblSegmentationZones[[#This Row],[SegmentationZone]])&gt;0,FALSE)),"Yes","No")</f>
        <v>No</v>
      </c>
    </row>
    <row r="30" spans="1:10" x14ac:dyDescent="0.3">
      <c r="A30" t="s">
        <v>522</v>
      </c>
      <c r="B30" t="s">
        <v>523</v>
      </c>
      <c r="C30" t="s">
        <v>464</v>
      </c>
      <c r="D30" t="s">
        <v>524</v>
      </c>
      <c r="E30" t="s">
        <v>520</v>
      </c>
      <c r="F30" t="b">
        <v>1</v>
      </c>
      <c r="G30">
        <v>174588160</v>
      </c>
      <c r="H30">
        <v>174588415</v>
      </c>
      <c r="I30" t="s">
        <v>525</v>
      </c>
      <c r="J30" s="182" t="str">
        <f>IF(OR(IFERROR(SEARCH("DMZ",tblSegmentationZones[[#This Row],[comment]])&gt;0,FALSE),IFERROR(SEARCH("DMZ",tblSegmentationZones[[#This Row],[SegmentationZone]])&gt;0,FALSE)),"Yes","No")</f>
        <v>No</v>
      </c>
    </row>
    <row r="31" spans="1:10" x14ac:dyDescent="0.3">
      <c r="A31" t="s">
        <v>526</v>
      </c>
      <c r="B31" t="s">
        <v>527</v>
      </c>
      <c r="C31" t="s">
        <v>464</v>
      </c>
      <c r="D31" t="s">
        <v>528</v>
      </c>
      <c r="E31" t="s">
        <v>520</v>
      </c>
      <c r="F31" t="b">
        <v>1</v>
      </c>
      <c r="G31">
        <v>174590464</v>
      </c>
      <c r="H31">
        <v>174590719</v>
      </c>
      <c r="I31" t="s">
        <v>529</v>
      </c>
      <c r="J31" s="182" t="str">
        <f>IF(OR(IFERROR(SEARCH("DMZ",tblSegmentationZones[[#This Row],[comment]])&gt;0,FALSE),IFERROR(SEARCH("DMZ",tblSegmentationZones[[#This Row],[SegmentationZone]])&gt;0,FALSE)),"Yes","No")</f>
        <v>No</v>
      </c>
    </row>
    <row r="32" spans="1:10" x14ac:dyDescent="0.3">
      <c r="A32" t="s">
        <v>530</v>
      </c>
      <c r="B32" t="s">
        <v>531</v>
      </c>
      <c r="C32" t="s">
        <v>464</v>
      </c>
      <c r="D32" t="s">
        <v>532</v>
      </c>
      <c r="E32" t="s">
        <v>520</v>
      </c>
      <c r="F32" t="b">
        <v>1</v>
      </c>
      <c r="G32">
        <v>174590720</v>
      </c>
      <c r="H32">
        <v>174590975</v>
      </c>
      <c r="I32" t="s">
        <v>533</v>
      </c>
      <c r="J32" s="182" t="str">
        <f>IF(OR(IFERROR(SEARCH("DMZ",tblSegmentationZones[[#This Row],[comment]])&gt;0,FALSE),IFERROR(SEARCH("DMZ",tblSegmentationZones[[#This Row],[SegmentationZone]])&gt;0,FALSE)),"Yes","No")</f>
        <v>No</v>
      </c>
    </row>
    <row r="33" spans="1:10" x14ac:dyDescent="0.3">
      <c r="A33" t="s">
        <v>534</v>
      </c>
      <c r="B33" t="s">
        <v>535</v>
      </c>
      <c r="C33" t="s">
        <v>464</v>
      </c>
      <c r="D33" t="s">
        <v>536</v>
      </c>
      <c r="E33" t="s">
        <v>520</v>
      </c>
      <c r="F33" t="b">
        <v>1</v>
      </c>
      <c r="G33">
        <v>174590976</v>
      </c>
      <c r="H33">
        <v>174591231</v>
      </c>
      <c r="I33" t="s">
        <v>537</v>
      </c>
      <c r="J33" s="182" t="str">
        <f>IF(OR(IFERROR(SEARCH("DMZ",tblSegmentationZones[[#This Row],[comment]])&gt;0,FALSE),IFERROR(SEARCH("DMZ",tblSegmentationZones[[#This Row],[SegmentationZone]])&gt;0,FALSE)),"Yes","No")</f>
        <v>No</v>
      </c>
    </row>
    <row r="34" spans="1:10" x14ac:dyDescent="0.3">
      <c r="A34" t="s">
        <v>538</v>
      </c>
      <c r="B34" t="s">
        <v>539</v>
      </c>
      <c r="C34" t="s">
        <v>464</v>
      </c>
      <c r="D34" t="s">
        <v>540</v>
      </c>
      <c r="E34" t="s">
        <v>541</v>
      </c>
      <c r="F34" t="b">
        <v>1</v>
      </c>
      <c r="G34">
        <v>174620672</v>
      </c>
      <c r="H34">
        <v>174620927</v>
      </c>
      <c r="I34" t="s">
        <v>542</v>
      </c>
      <c r="J34" s="182" t="str">
        <f>IF(OR(IFERROR(SEARCH("DMZ",tblSegmentationZones[[#This Row],[comment]])&gt;0,FALSE),IFERROR(SEARCH("DMZ",tblSegmentationZones[[#This Row],[SegmentationZone]])&gt;0,FALSE)),"Yes","No")</f>
        <v>No</v>
      </c>
    </row>
    <row r="35" spans="1:10" x14ac:dyDescent="0.3">
      <c r="A35" t="s">
        <v>543</v>
      </c>
      <c r="B35" t="s">
        <v>544</v>
      </c>
      <c r="C35" t="s">
        <v>464</v>
      </c>
      <c r="D35" t="s">
        <v>519</v>
      </c>
      <c r="E35" t="s">
        <v>541</v>
      </c>
      <c r="F35" t="b">
        <v>1</v>
      </c>
      <c r="G35">
        <v>174620928</v>
      </c>
      <c r="H35">
        <v>174621183</v>
      </c>
      <c r="I35" t="s">
        <v>545</v>
      </c>
      <c r="J35" s="182" t="str">
        <f>IF(OR(IFERROR(SEARCH("DMZ",tblSegmentationZones[[#This Row],[comment]])&gt;0,FALSE),IFERROR(SEARCH("DMZ",tblSegmentationZones[[#This Row],[SegmentationZone]])&gt;0,FALSE)),"Yes","No")</f>
        <v>No</v>
      </c>
    </row>
    <row r="36" spans="1:10" x14ac:dyDescent="0.3">
      <c r="A36" t="s">
        <v>546</v>
      </c>
      <c r="B36" t="s">
        <v>547</v>
      </c>
      <c r="C36" t="s">
        <v>464</v>
      </c>
      <c r="D36" t="s">
        <v>548</v>
      </c>
      <c r="E36" t="s">
        <v>520</v>
      </c>
      <c r="F36" t="b">
        <v>1</v>
      </c>
      <c r="G36">
        <v>174591232</v>
      </c>
      <c r="H36">
        <v>174591487</v>
      </c>
      <c r="I36" t="s">
        <v>549</v>
      </c>
      <c r="J36" s="182" t="str">
        <f>IF(OR(IFERROR(SEARCH("DMZ",tblSegmentationZones[[#This Row],[comment]])&gt;0,FALSE),IFERROR(SEARCH("DMZ",tblSegmentationZones[[#This Row],[SegmentationZone]])&gt;0,FALSE)),"Yes","No")</f>
        <v>No</v>
      </c>
    </row>
    <row r="37" spans="1:10" x14ac:dyDescent="0.3">
      <c r="A37" t="s">
        <v>550</v>
      </c>
      <c r="B37" t="s">
        <v>551</v>
      </c>
      <c r="C37" t="s">
        <v>464</v>
      </c>
      <c r="D37" t="s">
        <v>524</v>
      </c>
      <c r="E37" t="s">
        <v>541</v>
      </c>
      <c r="F37" t="b">
        <v>1</v>
      </c>
      <c r="G37">
        <v>174621184</v>
      </c>
      <c r="H37">
        <v>174621439</v>
      </c>
      <c r="I37" t="s">
        <v>552</v>
      </c>
      <c r="J37" s="182" t="str">
        <f>IF(OR(IFERROR(SEARCH("DMZ",tblSegmentationZones[[#This Row],[comment]])&gt;0,FALSE),IFERROR(SEARCH("DMZ",tblSegmentationZones[[#This Row],[SegmentationZone]])&gt;0,FALSE)),"Yes","No")</f>
        <v>No</v>
      </c>
    </row>
    <row r="38" spans="1:10" x14ac:dyDescent="0.3">
      <c r="A38" t="s">
        <v>553</v>
      </c>
      <c r="B38" t="s">
        <v>554</v>
      </c>
      <c r="C38" t="s">
        <v>464</v>
      </c>
      <c r="D38" t="s">
        <v>555</v>
      </c>
      <c r="E38" t="s">
        <v>541</v>
      </c>
      <c r="F38" t="b">
        <v>1</v>
      </c>
      <c r="G38">
        <v>174621440</v>
      </c>
      <c r="H38">
        <v>174621695</v>
      </c>
      <c r="I38" t="s">
        <v>556</v>
      </c>
      <c r="J38" s="182" t="str">
        <f>IF(OR(IFERROR(SEARCH("DMZ",tblSegmentationZones[[#This Row],[comment]])&gt;0,FALSE),IFERROR(SEARCH("DMZ",tblSegmentationZones[[#This Row],[SegmentationZone]])&gt;0,FALSE)),"Yes","No")</f>
        <v>No</v>
      </c>
    </row>
    <row r="39" spans="1:10" x14ac:dyDescent="0.3">
      <c r="A39" t="s">
        <v>557</v>
      </c>
      <c r="B39" t="s">
        <v>558</v>
      </c>
      <c r="C39" t="s">
        <v>464</v>
      </c>
      <c r="D39" t="s">
        <v>470</v>
      </c>
      <c r="E39" t="s">
        <v>541</v>
      </c>
      <c r="F39" t="b">
        <v>1</v>
      </c>
      <c r="G39">
        <v>174621696</v>
      </c>
      <c r="H39">
        <v>174621951</v>
      </c>
      <c r="I39" t="s">
        <v>559</v>
      </c>
      <c r="J39" s="182" t="str">
        <f>IF(OR(IFERROR(SEARCH("DMZ",tblSegmentationZones[[#This Row],[comment]])&gt;0,FALSE),IFERROR(SEARCH("DMZ",tblSegmentationZones[[#This Row],[SegmentationZone]])&gt;0,FALSE)),"Yes","No")</f>
        <v>No</v>
      </c>
    </row>
    <row r="40" spans="1:10" x14ac:dyDescent="0.3">
      <c r="A40" t="s">
        <v>560</v>
      </c>
      <c r="B40" t="s">
        <v>561</v>
      </c>
      <c r="C40" t="s">
        <v>464</v>
      </c>
      <c r="D40" t="s">
        <v>536</v>
      </c>
      <c r="E40" t="s">
        <v>541</v>
      </c>
      <c r="F40" t="b">
        <v>1</v>
      </c>
      <c r="G40">
        <v>174621952</v>
      </c>
      <c r="H40">
        <v>174622207</v>
      </c>
      <c r="I40" t="s">
        <v>562</v>
      </c>
      <c r="J40" s="182" t="str">
        <f>IF(OR(IFERROR(SEARCH("DMZ",tblSegmentationZones[[#This Row],[comment]])&gt;0,FALSE),IFERROR(SEARCH("DMZ",tblSegmentationZones[[#This Row],[SegmentationZone]])&gt;0,FALSE)),"Yes","No")</f>
        <v>No</v>
      </c>
    </row>
    <row r="41" spans="1:10" x14ac:dyDescent="0.3">
      <c r="A41" t="s">
        <v>563</v>
      </c>
      <c r="B41" t="s">
        <v>564</v>
      </c>
      <c r="C41" t="s">
        <v>464</v>
      </c>
      <c r="D41" t="s">
        <v>565</v>
      </c>
      <c r="E41" t="s">
        <v>541</v>
      </c>
      <c r="F41" t="b">
        <v>1</v>
      </c>
      <c r="G41">
        <v>174622208</v>
      </c>
      <c r="H41">
        <v>174622463</v>
      </c>
      <c r="I41" t="s">
        <v>566</v>
      </c>
      <c r="J41" s="182" t="str">
        <f>IF(OR(IFERROR(SEARCH("DMZ",tblSegmentationZones[[#This Row],[comment]])&gt;0,FALSE),IFERROR(SEARCH("DMZ",tblSegmentationZones[[#This Row],[SegmentationZone]])&gt;0,FALSE)),"Yes","No")</f>
        <v>No</v>
      </c>
    </row>
    <row r="42" spans="1:10" x14ac:dyDescent="0.3">
      <c r="A42" t="s">
        <v>567</v>
      </c>
      <c r="B42" t="s">
        <v>568</v>
      </c>
      <c r="C42" t="s">
        <v>464</v>
      </c>
      <c r="D42" t="s">
        <v>569</v>
      </c>
      <c r="E42" t="s">
        <v>541</v>
      </c>
      <c r="F42" t="b">
        <v>1</v>
      </c>
      <c r="G42">
        <v>174622464</v>
      </c>
      <c r="H42">
        <v>174622719</v>
      </c>
      <c r="I42" t="s">
        <v>570</v>
      </c>
      <c r="J42" s="182" t="str">
        <f>IF(OR(IFERROR(SEARCH("DMZ",tblSegmentationZones[[#This Row],[comment]])&gt;0,FALSE),IFERROR(SEARCH("DMZ",tblSegmentationZones[[#This Row],[SegmentationZone]])&gt;0,FALSE)),"Yes","No")</f>
        <v>No</v>
      </c>
    </row>
    <row r="43" spans="1:10" x14ac:dyDescent="0.3">
      <c r="A43" t="s">
        <v>571</v>
      </c>
      <c r="B43" t="s">
        <v>572</v>
      </c>
      <c r="C43" t="s">
        <v>464</v>
      </c>
      <c r="D43" t="s">
        <v>573</v>
      </c>
      <c r="E43" t="s">
        <v>541</v>
      </c>
      <c r="F43" t="b">
        <v>1</v>
      </c>
      <c r="G43">
        <v>174622720</v>
      </c>
      <c r="H43">
        <v>174622975</v>
      </c>
      <c r="I43" t="s">
        <v>574</v>
      </c>
      <c r="J43" s="182" t="str">
        <f>IF(OR(IFERROR(SEARCH("DMZ",tblSegmentationZones[[#This Row],[comment]])&gt;0,FALSE),IFERROR(SEARCH("DMZ",tblSegmentationZones[[#This Row],[SegmentationZone]])&gt;0,FALSE)),"Yes","No")</f>
        <v>No</v>
      </c>
    </row>
    <row r="44" spans="1:10" x14ac:dyDescent="0.3">
      <c r="A44" t="s">
        <v>575</v>
      </c>
      <c r="B44" t="s">
        <v>576</v>
      </c>
      <c r="C44" t="s">
        <v>464</v>
      </c>
      <c r="D44" t="s">
        <v>565</v>
      </c>
      <c r="E44" t="s">
        <v>520</v>
      </c>
      <c r="F44" t="b">
        <v>1</v>
      </c>
      <c r="G44">
        <v>174591488</v>
      </c>
      <c r="H44">
        <v>174591743</v>
      </c>
      <c r="I44" t="s">
        <v>577</v>
      </c>
      <c r="J44" s="182" t="str">
        <f>IF(OR(IFERROR(SEARCH("DMZ",tblSegmentationZones[[#This Row],[comment]])&gt;0,FALSE),IFERROR(SEARCH("DMZ",tblSegmentationZones[[#This Row],[SegmentationZone]])&gt;0,FALSE)),"Yes","No")</f>
        <v>No</v>
      </c>
    </row>
    <row r="45" spans="1:10" x14ac:dyDescent="0.3">
      <c r="A45" t="s">
        <v>578</v>
      </c>
      <c r="B45" t="s">
        <v>579</v>
      </c>
      <c r="C45" t="s">
        <v>464</v>
      </c>
      <c r="D45" t="s">
        <v>569</v>
      </c>
      <c r="E45" t="s">
        <v>520</v>
      </c>
      <c r="F45" t="b">
        <v>1</v>
      </c>
      <c r="G45">
        <v>174591744</v>
      </c>
      <c r="H45">
        <v>174591999</v>
      </c>
      <c r="I45" t="s">
        <v>580</v>
      </c>
      <c r="J45" s="182" t="str">
        <f>IF(OR(IFERROR(SEARCH("DMZ",tblSegmentationZones[[#This Row],[comment]])&gt;0,FALSE),IFERROR(SEARCH("DMZ",tblSegmentationZones[[#This Row],[SegmentationZone]])&gt;0,FALSE)),"Yes","No")</f>
        <v>No</v>
      </c>
    </row>
    <row r="46" spans="1:10" x14ac:dyDescent="0.3">
      <c r="A46" t="s">
        <v>581</v>
      </c>
      <c r="B46" t="s">
        <v>582</v>
      </c>
      <c r="C46" t="s">
        <v>464</v>
      </c>
      <c r="D46" t="s">
        <v>573</v>
      </c>
      <c r="E46" t="s">
        <v>520</v>
      </c>
      <c r="F46" t="b">
        <v>1</v>
      </c>
      <c r="G46">
        <v>174592000</v>
      </c>
      <c r="H46">
        <v>174592255</v>
      </c>
      <c r="I46" t="s">
        <v>583</v>
      </c>
      <c r="J46" s="182" t="str">
        <f>IF(OR(IFERROR(SEARCH("DMZ",tblSegmentationZones[[#This Row],[comment]])&gt;0,FALSE),IFERROR(SEARCH("DMZ",tblSegmentationZones[[#This Row],[SegmentationZone]])&gt;0,FALSE)),"Yes","No")</f>
        <v>No</v>
      </c>
    </row>
    <row r="47" spans="1:10" x14ac:dyDescent="0.3">
      <c r="A47" t="s">
        <v>584</v>
      </c>
      <c r="B47" t="s">
        <v>585</v>
      </c>
      <c r="C47" t="s">
        <v>464</v>
      </c>
      <c r="D47" t="s">
        <v>479</v>
      </c>
      <c r="E47" t="s">
        <v>520</v>
      </c>
      <c r="F47" t="b">
        <v>1</v>
      </c>
      <c r="G47">
        <v>174592256</v>
      </c>
      <c r="H47">
        <v>174592511</v>
      </c>
      <c r="I47" t="s">
        <v>586</v>
      </c>
      <c r="J47" s="182" t="str">
        <f>IF(OR(IFERROR(SEARCH("DMZ",tblSegmentationZones[[#This Row],[comment]])&gt;0,FALSE),IFERROR(SEARCH("DMZ",tblSegmentationZones[[#This Row],[SegmentationZone]])&gt;0,FALSE)),"Yes","No")</f>
        <v>No</v>
      </c>
    </row>
    <row r="48" spans="1:10" x14ac:dyDescent="0.3">
      <c r="A48" t="s">
        <v>587</v>
      </c>
      <c r="B48" t="s">
        <v>588</v>
      </c>
      <c r="C48" t="s">
        <v>464</v>
      </c>
      <c r="D48" t="s">
        <v>589</v>
      </c>
      <c r="E48" t="s">
        <v>520</v>
      </c>
      <c r="F48" t="b">
        <v>1</v>
      </c>
      <c r="G48">
        <v>174592512</v>
      </c>
      <c r="H48">
        <v>174592767</v>
      </c>
      <c r="I48" t="s">
        <v>590</v>
      </c>
      <c r="J48" s="182" t="str">
        <f>IF(OR(IFERROR(SEARCH("DMZ",tblSegmentationZones[[#This Row],[comment]])&gt;0,FALSE),IFERROR(SEARCH("DMZ",tblSegmentationZones[[#This Row],[SegmentationZone]])&gt;0,FALSE)),"Yes","No")</f>
        <v>No</v>
      </c>
    </row>
    <row r="49" spans="1:10" x14ac:dyDescent="0.3">
      <c r="A49" t="s">
        <v>591</v>
      </c>
      <c r="B49" t="s">
        <v>592</v>
      </c>
      <c r="C49" t="s">
        <v>464</v>
      </c>
      <c r="D49" t="s">
        <v>593</v>
      </c>
      <c r="E49" t="s">
        <v>520</v>
      </c>
      <c r="F49" t="b">
        <v>1</v>
      </c>
      <c r="G49">
        <v>174592768</v>
      </c>
      <c r="H49">
        <v>174593023</v>
      </c>
      <c r="I49" t="s">
        <v>594</v>
      </c>
      <c r="J49" s="182" t="str">
        <f>IF(OR(IFERROR(SEARCH("DMZ",tblSegmentationZones[[#This Row],[comment]])&gt;0,FALSE),IFERROR(SEARCH("DMZ",tblSegmentationZones[[#This Row],[SegmentationZone]])&gt;0,FALSE)),"Yes","No")</f>
        <v>No</v>
      </c>
    </row>
    <row r="50" spans="1:10" x14ac:dyDescent="0.3">
      <c r="A50" t="s">
        <v>595</v>
      </c>
      <c r="B50" t="s">
        <v>596</v>
      </c>
      <c r="C50" t="s">
        <v>464</v>
      </c>
      <c r="D50" t="s">
        <v>597</v>
      </c>
      <c r="E50" t="s">
        <v>598</v>
      </c>
      <c r="F50" t="b">
        <v>1</v>
      </c>
      <c r="G50">
        <v>174637056</v>
      </c>
      <c r="H50">
        <v>174637311</v>
      </c>
      <c r="I50" t="s">
        <v>599</v>
      </c>
      <c r="J50" s="182" t="str">
        <f>IF(OR(IFERROR(SEARCH("DMZ",tblSegmentationZones[[#This Row],[comment]])&gt;0,FALSE),IFERROR(SEARCH("DMZ",tblSegmentationZones[[#This Row],[SegmentationZone]])&gt;0,FALSE)),"Yes","No")</f>
        <v>No</v>
      </c>
    </row>
    <row r="51" spans="1:10" x14ac:dyDescent="0.3">
      <c r="A51" t="s">
        <v>600</v>
      </c>
      <c r="B51" t="s">
        <v>601</v>
      </c>
      <c r="C51" t="s">
        <v>464</v>
      </c>
      <c r="D51" t="s">
        <v>465</v>
      </c>
      <c r="E51" t="s">
        <v>598</v>
      </c>
      <c r="F51" t="b">
        <v>1</v>
      </c>
      <c r="G51">
        <v>174637312</v>
      </c>
      <c r="H51">
        <v>174637567</v>
      </c>
      <c r="I51" t="s">
        <v>602</v>
      </c>
      <c r="J51" s="182" t="str">
        <f>IF(OR(IFERROR(SEARCH("DMZ",tblSegmentationZones[[#This Row],[comment]])&gt;0,FALSE),IFERROR(SEARCH("DMZ",tblSegmentationZones[[#This Row],[SegmentationZone]])&gt;0,FALSE)),"Yes","No")</f>
        <v>No</v>
      </c>
    </row>
    <row r="52" spans="1:10" x14ac:dyDescent="0.3">
      <c r="A52" t="s">
        <v>603</v>
      </c>
      <c r="B52" t="s">
        <v>604</v>
      </c>
      <c r="C52" t="s">
        <v>464</v>
      </c>
      <c r="D52" t="s">
        <v>536</v>
      </c>
      <c r="E52" t="s">
        <v>598</v>
      </c>
      <c r="F52" t="b">
        <v>1</v>
      </c>
      <c r="G52">
        <v>174637568</v>
      </c>
      <c r="H52">
        <v>174637823</v>
      </c>
      <c r="I52" t="s">
        <v>605</v>
      </c>
      <c r="J52" s="182" t="str">
        <f>IF(OR(IFERROR(SEARCH("DMZ",tblSegmentationZones[[#This Row],[comment]])&gt;0,FALSE),IFERROR(SEARCH("DMZ",tblSegmentationZones[[#This Row],[SegmentationZone]])&gt;0,FALSE)),"Yes","No")</f>
        <v>No</v>
      </c>
    </row>
    <row r="53" spans="1:10" x14ac:dyDescent="0.3">
      <c r="A53" t="s">
        <v>606</v>
      </c>
      <c r="B53" t="s">
        <v>607</v>
      </c>
      <c r="C53" t="s">
        <v>464</v>
      </c>
      <c r="D53" t="s">
        <v>608</v>
      </c>
      <c r="E53" t="s">
        <v>598</v>
      </c>
      <c r="F53" t="b">
        <v>1</v>
      </c>
      <c r="G53">
        <v>174637824</v>
      </c>
      <c r="H53">
        <v>174638079</v>
      </c>
      <c r="I53" t="s">
        <v>609</v>
      </c>
      <c r="J53" s="182" t="str">
        <f>IF(OR(IFERROR(SEARCH("DMZ",tblSegmentationZones[[#This Row],[comment]])&gt;0,FALSE),IFERROR(SEARCH("DMZ",tblSegmentationZones[[#This Row],[SegmentationZone]])&gt;0,FALSE)),"Yes","No")</f>
        <v>No</v>
      </c>
    </row>
    <row r="54" spans="1:10" x14ac:dyDescent="0.3">
      <c r="A54" t="s">
        <v>610</v>
      </c>
      <c r="B54" t="s">
        <v>611</v>
      </c>
      <c r="C54" t="s">
        <v>464</v>
      </c>
      <c r="D54" t="s">
        <v>612</v>
      </c>
      <c r="E54" t="s">
        <v>598</v>
      </c>
      <c r="F54" t="b">
        <v>1</v>
      </c>
      <c r="G54">
        <v>174638080</v>
      </c>
      <c r="H54">
        <v>174638335</v>
      </c>
      <c r="I54" t="s">
        <v>613</v>
      </c>
      <c r="J54" s="182" t="str">
        <f>IF(OR(IFERROR(SEARCH("DMZ",tblSegmentationZones[[#This Row],[comment]])&gt;0,FALSE),IFERROR(SEARCH("DMZ",tblSegmentationZones[[#This Row],[SegmentationZone]])&gt;0,FALSE)),"Yes","No")</f>
        <v>No</v>
      </c>
    </row>
    <row r="55" spans="1:10" x14ac:dyDescent="0.3">
      <c r="A55" t="s">
        <v>614</v>
      </c>
      <c r="B55" t="s">
        <v>615</v>
      </c>
      <c r="C55" t="s">
        <v>464</v>
      </c>
      <c r="D55" t="s">
        <v>616</v>
      </c>
      <c r="E55" t="s">
        <v>520</v>
      </c>
      <c r="F55" t="b">
        <v>1</v>
      </c>
      <c r="G55">
        <v>174588416</v>
      </c>
      <c r="H55">
        <v>174588671</v>
      </c>
      <c r="I55" t="s">
        <v>617</v>
      </c>
      <c r="J55" s="182" t="str">
        <f>IF(OR(IFERROR(SEARCH("DMZ",tblSegmentationZones[[#This Row],[comment]])&gt;0,FALSE),IFERROR(SEARCH("DMZ",tblSegmentationZones[[#This Row],[SegmentationZone]])&gt;0,FALSE)),"Yes","No")</f>
        <v>No</v>
      </c>
    </row>
    <row r="56" spans="1:10" x14ac:dyDescent="0.3">
      <c r="A56" t="s">
        <v>618</v>
      </c>
      <c r="B56" t="s">
        <v>619</v>
      </c>
      <c r="C56" t="s">
        <v>464</v>
      </c>
      <c r="D56" t="s">
        <v>620</v>
      </c>
      <c r="E56" t="s">
        <v>520</v>
      </c>
      <c r="F56" t="b">
        <v>1</v>
      </c>
      <c r="G56">
        <v>174593024</v>
      </c>
      <c r="H56">
        <v>174593279</v>
      </c>
      <c r="I56" t="s">
        <v>621</v>
      </c>
      <c r="J56" s="182" t="str">
        <f>IF(OR(IFERROR(SEARCH("DMZ",tblSegmentationZones[[#This Row],[comment]])&gt;0,FALSE),IFERROR(SEARCH("DMZ",tblSegmentationZones[[#This Row],[SegmentationZone]])&gt;0,FALSE)),"Yes","No")</f>
        <v>No</v>
      </c>
    </row>
    <row r="57" spans="1:10" x14ac:dyDescent="0.3">
      <c r="A57" t="s">
        <v>622</v>
      </c>
      <c r="B57" t="s">
        <v>623</v>
      </c>
      <c r="C57" t="s">
        <v>464</v>
      </c>
      <c r="D57" t="s">
        <v>624</v>
      </c>
      <c r="E57" t="s">
        <v>520</v>
      </c>
      <c r="F57" t="b">
        <v>1</v>
      </c>
      <c r="G57">
        <v>174593280</v>
      </c>
      <c r="H57">
        <v>174593535</v>
      </c>
      <c r="I57" t="s">
        <v>625</v>
      </c>
      <c r="J57" s="182" t="str">
        <f>IF(OR(IFERROR(SEARCH("DMZ",tblSegmentationZones[[#This Row],[comment]])&gt;0,FALSE),IFERROR(SEARCH("DMZ",tblSegmentationZones[[#This Row],[SegmentationZone]])&gt;0,FALSE)),"Yes","No")</f>
        <v>No</v>
      </c>
    </row>
    <row r="58" spans="1:10" x14ac:dyDescent="0.3">
      <c r="A58" t="s">
        <v>626</v>
      </c>
      <c r="B58" t="s">
        <v>627</v>
      </c>
      <c r="C58" t="s">
        <v>464</v>
      </c>
      <c r="D58" t="s">
        <v>612</v>
      </c>
      <c r="E58" t="s">
        <v>520</v>
      </c>
      <c r="F58" t="b">
        <v>1</v>
      </c>
      <c r="G58">
        <v>174593536</v>
      </c>
      <c r="H58">
        <v>174593791</v>
      </c>
      <c r="I58" t="s">
        <v>628</v>
      </c>
      <c r="J58" s="182" t="str">
        <f>IF(OR(IFERROR(SEARCH("DMZ",tblSegmentationZones[[#This Row],[comment]])&gt;0,FALSE),IFERROR(SEARCH("DMZ",tblSegmentationZones[[#This Row],[SegmentationZone]])&gt;0,FALSE)),"Yes","No")</f>
        <v>No</v>
      </c>
    </row>
    <row r="59" spans="1:10" x14ac:dyDescent="0.3">
      <c r="A59" t="s">
        <v>629</v>
      </c>
      <c r="B59" t="s">
        <v>630</v>
      </c>
      <c r="C59" t="s">
        <v>464</v>
      </c>
      <c r="D59" t="s">
        <v>519</v>
      </c>
      <c r="E59" t="s">
        <v>631</v>
      </c>
      <c r="F59" t="b">
        <v>1</v>
      </c>
      <c r="G59">
        <v>174645248</v>
      </c>
      <c r="H59">
        <v>174645503</v>
      </c>
      <c r="I59" t="s">
        <v>632</v>
      </c>
      <c r="J59" s="182" t="str">
        <f>IF(OR(IFERROR(SEARCH("DMZ",tblSegmentationZones[[#This Row],[comment]])&gt;0,FALSE),IFERROR(SEARCH("DMZ",tblSegmentationZones[[#This Row],[SegmentationZone]])&gt;0,FALSE)),"Yes","No")</f>
        <v>No</v>
      </c>
    </row>
    <row r="60" spans="1:10" x14ac:dyDescent="0.3">
      <c r="A60" t="s">
        <v>633</v>
      </c>
      <c r="B60" t="s">
        <v>634</v>
      </c>
      <c r="C60" t="s">
        <v>464</v>
      </c>
      <c r="D60" t="s">
        <v>470</v>
      </c>
      <c r="E60" t="s">
        <v>631</v>
      </c>
      <c r="F60" t="b">
        <v>1</v>
      </c>
      <c r="G60">
        <v>174645504</v>
      </c>
      <c r="H60">
        <v>174645759</v>
      </c>
      <c r="I60" t="s">
        <v>635</v>
      </c>
      <c r="J60" s="182" t="str">
        <f>IF(OR(IFERROR(SEARCH("DMZ",tblSegmentationZones[[#This Row],[comment]])&gt;0,FALSE),IFERROR(SEARCH("DMZ",tblSegmentationZones[[#This Row],[SegmentationZone]])&gt;0,FALSE)),"Yes","No")</f>
        <v>No</v>
      </c>
    </row>
    <row r="61" spans="1:10" x14ac:dyDescent="0.3">
      <c r="A61" t="s">
        <v>636</v>
      </c>
      <c r="B61" t="s">
        <v>637</v>
      </c>
      <c r="C61" t="s">
        <v>464</v>
      </c>
      <c r="D61" t="s">
        <v>608</v>
      </c>
      <c r="E61" t="s">
        <v>631</v>
      </c>
      <c r="F61" t="b">
        <v>1</v>
      </c>
      <c r="G61">
        <v>174645760</v>
      </c>
      <c r="H61">
        <v>174646015</v>
      </c>
      <c r="I61" t="s">
        <v>638</v>
      </c>
      <c r="J61" s="182" t="str">
        <f>IF(OR(IFERROR(SEARCH("DMZ",tblSegmentationZones[[#This Row],[comment]])&gt;0,FALSE),IFERROR(SEARCH("DMZ",tblSegmentationZones[[#This Row],[SegmentationZone]])&gt;0,FALSE)),"Yes","No")</f>
        <v>No</v>
      </c>
    </row>
    <row r="62" spans="1:10" x14ac:dyDescent="0.3">
      <c r="A62" t="s">
        <v>639</v>
      </c>
      <c r="B62" t="s">
        <v>640</v>
      </c>
      <c r="C62" t="s">
        <v>464</v>
      </c>
      <c r="D62" t="s">
        <v>465</v>
      </c>
      <c r="E62" t="s">
        <v>631</v>
      </c>
      <c r="F62" t="b">
        <v>1</v>
      </c>
      <c r="G62">
        <v>174646016</v>
      </c>
      <c r="H62">
        <v>174646271</v>
      </c>
      <c r="I62" t="s">
        <v>641</v>
      </c>
      <c r="J62" s="182" t="str">
        <f>IF(OR(IFERROR(SEARCH("DMZ",tblSegmentationZones[[#This Row],[comment]])&gt;0,FALSE),IFERROR(SEARCH("DMZ",tblSegmentationZones[[#This Row],[SegmentationZone]])&gt;0,FALSE)),"Yes","No")</f>
        <v>No</v>
      </c>
    </row>
    <row r="63" spans="1:10" x14ac:dyDescent="0.3">
      <c r="A63" t="s">
        <v>642</v>
      </c>
      <c r="B63" t="s">
        <v>643</v>
      </c>
      <c r="C63" t="s">
        <v>464</v>
      </c>
      <c r="D63" t="s">
        <v>624</v>
      </c>
      <c r="E63" t="s">
        <v>631</v>
      </c>
      <c r="F63" t="b">
        <v>1</v>
      </c>
      <c r="G63">
        <v>174646272</v>
      </c>
      <c r="H63">
        <v>174646527</v>
      </c>
      <c r="I63" t="s">
        <v>644</v>
      </c>
      <c r="J63" s="182" t="str">
        <f>IF(OR(IFERROR(SEARCH("DMZ",tblSegmentationZones[[#This Row],[comment]])&gt;0,FALSE),IFERROR(SEARCH("DMZ",tblSegmentationZones[[#This Row],[SegmentationZone]])&gt;0,FALSE)),"Yes","No")</f>
        <v>No</v>
      </c>
    </row>
    <row r="64" spans="1:10" x14ac:dyDescent="0.3">
      <c r="A64" t="s">
        <v>645</v>
      </c>
      <c r="B64" t="s">
        <v>646</v>
      </c>
      <c r="C64" t="s">
        <v>464</v>
      </c>
      <c r="D64" t="s">
        <v>612</v>
      </c>
      <c r="E64" t="s">
        <v>631</v>
      </c>
      <c r="F64" t="b">
        <v>1</v>
      </c>
      <c r="G64">
        <v>174646528</v>
      </c>
      <c r="H64">
        <v>174646783</v>
      </c>
      <c r="I64" t="s">
        <v>647</v>
      </c>
      <c r="J64" s="182" t="str">
        <f>IF(OR(IFERROR(SEARCH("DMZ",tblSegmentationZones[[#This Row],[comment]])&gt;0,FALSE),IFERROR(SEARCH("DMZ",tblSegmentationZones[[#This Row],[SegmentationZone]])&gt;0,FALSE)),"Yes","No")</f>
        <v>No</v>
      </c>
    </row>
    <row r="65" spans="1:10" x14ac:dyDescent="0.3">
      <c r="A65" t="s">
        <v>648</v>
      </c>
      <c r="B65" t="s">
        <v>649</v>
      </c>
      <c r="C65" t="s">
        <v>464</v>
      </c>
      <c r="D65" t="s">
        <v>650</v>
      </c>
      <c r="E65" t="s">
        <v>520</v>
      </c>
      <c r="F65" t="b">
        <v>1</v>
      </c>
      <c r="G65">
        <v>174593792</v>
      </c>
      <c r="H65">
        <v>174594047</v>
      </c>
      <c r="I65" t="s">
        <v>651</v>
      </c>
      <c r="J65" s="182" t="str">
        <f>IF(OR(IFERROR(SEARCH("DMZ",tblSegmentationZones[[#This Row],[comment]])&gt;0,FALSE),IFERROR(SEARCH("DMZ",tblSegmentationZones[[#This Row],[SegmentationZone]])&gt;0,FALSE)),"Yes","No")</f>
        <v>No</v>
      </c>
    </row>
    <row r="66" spans="1:10" x14ac:dyDescent="0.3">
      <c r="A66" t="s">
        <v>652</v>
      </c>
      <c r="B66" t="s">
        <v>653</v>
      </c>
      <c r="C66" t="s">
        <v>464</v>
      </c>
      <c r="D66" t="s">
        <v>565</v>
      </c>
      <c r="E66" t="s">
        <v>631</v>
      </c>
      <c r="F66" t="b">
        <v>1</v>
      </c>
      <c r="G66">
        <v>174646784</v>
      </c>
      <c r="H66">
        <v>174647039</v>
      </c>
      <c r="I66" t="s">
        <v>654</v>
      </c>
      <c r="J66" s="182" t="str">
        <f>IF(OR(IFERROR(SEARCH("DMZ",tblSegmentationZones[[#This Row],[comment]])&gt;0,FALSE),IFERROR(SEARCH("DMZ",tblSegmentationZones[[#This Row],[SegmentationZone]])&gt;0,FALSE)),"Yes","No")</f>
        <v>No</v>
      </c>
    </row>
    <row r="67" spans="1:10" x14ac:dyDescent="0.3">
      <c r="A67" t="s">
        <v>655</v>
      </c>
      <c r="B67" t="s">
        <v>656</v>
      </c>
      <c r="C67" t="s">
        <v>464</v>
      </c>
      <c r="D67" t="s">
        <v>657</v>
      </c>
      <c r="E67" t="s">
        <v>520</v>
      </c>
      <c r="F67" t="b">
        <v>1</v>
      </c>
      <c r="G67">
        <v>174594048</v>
      </c>
      <c r="H67">
        <v>174594303</v>
      </c>
      <c r="I67" t="s">
        <v>658</v>
      </c>
      <c r="J67" s="182" t="str">
        <f>IF(OR(IFERROR(SEARCH("DMZ",tblSegmentationZones[[#This Row],[comment]])&gt;0,FALSE),IFERROR(SEARCH("DMZ",tblSegmentationZones[[#This Row],[SegmentationZone]])&gt;0,FALSE)),"Yes","No")</f>
        <v>No</v>
      </c>
    </row>
    <row r="68" spans="1:10" x14ac:dyDescent="0.3">
      <c r="A68" t="s">
        <v>659</v>
      </c>
      <c r="B68" t="s">
        <v>660</v>
      </c>
      <c r="C68" t="s">
        <v>464</v>
      </c>
      <c r="D68" t="s">
        <v>555</v>
      </c>
      <c r="E68" t="s">
        <v>520</v>
      </c>
      <c r="F68" t="b">
        <v>1</v>
      </c>
      <c r="G68">
        <v>174594304</v>
      </c>
      <c r="H68">
        <v>174594559</v>
      </c>
      <c r="I68" t="s">
        <v>661</v>
      </c>
      <c r="J68" s="182" t="str">
        <f>IF(OR(IFERROR(SEARCH("DMZ",tblSegmentationZones[[#This Row],[comment]])&gt;0,FALSE),IFERROR(SEARCH("DMZ",tblSegmentationZones[[#This Row],[SegmentationZone]])&gt;0,FALSE)),"Yes","No")</f>
        <v>No</v>
      </c>
    </row>
    <row r="69" spans="1:10" x14ac:dyDescent="0.3">
      <c r="A69" t="s">
        <v>662</v>
      </c>
      <c r="B69" t="s">
        <v>663</v>
      </c>
      <c r="C69" t="s">
        <v>464</v>
      </c>
      <c r="D69" t="s">
        <v>664</v>
      </c>
      <c r="E69" t="s">
        <v>520</v>
      </c>
      <c r="F69" t="b">
        <v>1</v>
      </c>
      <c r="G69">
        <v>174594560</v>
      </c>
      <c r="H69">
        <v>174594815</v>
      </c>
      <c r="I69" t="s">
        <v>665</v>
      </c>
      <c r="J69" s="182" t="str">
        <f>IF(OR(IFERROR(SEARCH("DMZ",tblSegmentationZones[[#This Row],[comment]])&gt;0,FALSE),IFERROR(SEARCH("DMZ",tblSegmentationZones[[#This Row],[SegmentationZone]])&gt;0,FALSE)),"Yes","No")</f>
        <v>No</v>
      </c>
    </row>
    <row r="70" spans="1:10" x14ac:dyDescent="0.3">
      <c r="A70" t="s">
        <v>666</v>
      </c>
      <c r="B70" t="s">
        <v>667</v>
      </c>
      <c r="C70" t="s">
        <v>464</v>
      </c>
      <c r="D70" t="s">
        <v>668</v>
      </c>
      <c r="E70" t="s">
        <v>520</v>
      </c>
      <c r="F70" t="b">
        <v>1</v>
      </c>
      <c r="G70">
        <v>174594816</v>
      </c>
      <c r="H70">
        <v>174595071</v>
      </c>
      <c r="I70" t="s">
        <v>669</v>
      </c>
      <c r="J70" s="182" t="str">
        <f>IF(OR(IFERROR(SEARCH("DMZ",tblSegmentationZones[[#This Row],[comment]])&gt;0,FALSE),IFERROR(SEARCH("DMZ",tblSegmentationZones[[#This Row],[SegmentationZone]])&gt;0,FALSE)),"Yes","No")</f>
        <v>No</v>
      </c>
    </row>
    <row r="71" spans="1:10" x14ac:dyDescent="0.3">
      <c r="A71" t="s">
        <v>670</v>
      </c>
      <c r="B71" t="s">
        <v>671</v>
      </c>
      <c r="C71" t="s">
        <v>464</v>
      </c>
      <c r="D71" t="s">
        <v>672</v>
      </c>
      <c r="E71" t="s">
        <v>520</v>
      </c>
      <c r="F71" t="b">
        <v>1</v>
      </c>
      <c r="G71">
        <v>174595072</v>
      </c>
      <c r="H71">
        <v>174595327</v>
      </c>
      <c r="I71" t="s">
        <v>673</v>
      </c>
      <c r="J71" s="182" t="str">
        <f>IF(OR(IFERROR(SEARCH("DMZ",tblSegmentationZones[[#This Row],[comment]])&gt;0,FALSE),IFERROR(SEARCH("DMZ",tblSegmentationZones[[#This Row],[SegmentationZone]])&gt;0,FALSE)),"Yes","No")</f>
        <v>No</v>
      </c>
    </row>
    <row r="72" spans="1:10" x14ac:dyDescent="0.3">
      <c r="A72" t="s">
        <v>674</v>
      </c>
      <c r="B72" t="s">
        <v>675</v>
      </c>
      <c r="C72" t="s">
        <v>464</v>
      </c>
      <c r="D72" t="s">
        <v>612</v>
      </c>
      <c r="E72" t="s">
        <v>520</v>
      </c>
      <c r="F72" t="b">
        <v>1</v>
      </c>
      <c r="G72">
        <v>174595328</v>
      </c>
      <c r="H72">
        <v>174595583</v>
      </c>
      <c r="I72" t="s">
        <v>676</v>
      </c>
      <c r="J72" s="182" t="str">
        <f>IF(OR(IFERROR(SEARCH("DMZ",tblSegmentationZones[[#This Row],[comment]])&gt;0,FALSE),IFERROR(SEARCH("DMZ",tblSegmentationZones[[#This Row],[SegmentationZone]])&gt;0,FALSE)),"Yes","No")</f>
        <v>No</v>
      </c>
    </row>
    <row r="73" spans="1:10" x14ac:dyDescent="0.3">
      <c r="A73" t="s">
        <v>677</v>
      </c>
      <c r="B73" t="s">
        <v>678</v>
      </c>
      <c r="C73" t="s">
        <v>464</v>
      </c>
      <c r="D73" t="s">
        <v>679</v>
      </c>
      <c r="E73" t="s">
        <v>520</v>
      </c>
      <c r="F73" t="b">
        <v>1</v>
      </c>
      <c r="G73">
        <v>174588672</v>
      </c>
      <c r="H73">
        <v>174588927</v>
      </c>
      <c r="I73" t="s">
        <v>680</v>
      </c>
      <c r="J73" s="182" t="str">
        <f>IF(OR(IFERROR(SEARCH("DMZ",tblSegmentationZones[[#This Row],[comment]])&gt;0,FALSE),IFERROR(SEARCH("DMZ",tblSegmentationZones[[#This Row],[SegmentationZone]])&gt;0,FALSE)),"Yes","No")</f>
        <v>No</v>
      </c>
    </row>
    <row r="74" spans="1:10" x14ac:dyDescent="0.3">
      <c r="A74" t="s">
        <v>681</v>
      </c>
      <c r="B74" t="s">
        <v>682</v>
      </c>
      <c r="C74" t="s">
        <v>464</v>
      </c>
      <c r="D74" t="s">
        <v>612</v>
      </c>
      <c r="E74" t="s">
        <v>520</v>
      </c>
      <c r="F74" t="b">
        <v>1</v>
      </c>
      <c r="G74">
        <v>174595584</v>
      </c>
      <c r="H74">
        <v>174595839</v>
      </c>
      <c r="I74" t="s">
        <v>683</v>
      </c>
      <c r="J74" s="182" t="str">
        <f>IF(OR(IFERROR(SEARCH("DMZ",tblSegmentationZones[[#This Row],[comment]])&gt;0,FALSE),IFERROR(SEARCH("DMZ",tblSegmentationZones[[#This Row],[SegmentationZone]])&gt;0,FALSE)),"Yes","No")</f>
        <v>No</v>
      </c>
    </row>
    <row r="75" spans="1:10" x14ac:dyDescent="0.3">
      <c r="A75" t="s">
        <v>684</v>
      </c>
      <c r="B75" t="s">
        <v>685</v>
      </c>
      <c r="C75" t="s">
        <v>464</v>
      </c>
      <c r="D75" t="s">
        <v>686</v>
      </c>
      <c r="E75" t="s">
        <v>520</v>
      </c>
      <c r="F75" t="b">
        <v>1</v>
      </c>
      <c r="G75">
        <v>174588928</v>
      </c>
      <c r="H75">
        <v>174589183</v>
      </c>
      <c r="I75" t="s">
        <v>687</v>
      </c>
      <c r="J75" s="182" t="str">
        <f>IF(OR(IFERROR(SEARCH("DMZ",tblSegmentationZones[[#This Row],[comment]])&gt;0,FALSE),IFERROR(SEARCH("DMZ",tblSegmentationZones[[#This Row],[SegmentationZone]])&gt;0,FALSE)),"Yes","No")</f>
        <v>No</v>
      </c>
    </row>
    <row r="76" spans="1:10" x14ac:dyDescent="0.3">
      <c r="A76" t="s">
        <v>688</v>
      </c>
      <c r="B76" t="s">
        <v>689</v>
      </c>
      <c r="C76" t="s">
        <v>464</v>
      </c>
      <c r="D76" t="s">
        <v>690</v>
      </c>
      <c r="E76" t="s">
        <v>520</v>
      </c>
      <c r="F76" t="b">
        <v>1</v>
      </c>
      <c r="G76">
        <v>174589184</v>
      </c>
      <c r="H76">
        <v>174589439</v>
      </c>
      <c r="I76" t="s">
        <v>691</v>
      </c>
      <c r="J76" s="182" t="str">
        <f>IF(OR(IFERROR(SEARCH("DMZ",tblSegmentationZones[[#This Row],[comment]])&gt;0,FALSE),IFERROR(SEARCH("DMZ",tblSegmentationZones[[#This Row],[SegmentationZone]])&gt;0,FALSE)),"Yes","No")</f>
        <v>No</v>
      </c>
    </row>
    <row r="77" spans="1:10" x14ac:dyDescent="0.3">
      <c r="A77" t="s">
        <v>692</v>
      </c>
      <c r="B77" t="s">
        <v>693</v>
      </c>
      <c r="C77" t="s">
        <v>464</v>
      </c>
      <c r="D77" t="s">
        <v>470</v>
      </c>
      <c r="E77" t="s">
        <v>520</v>
      </c>
      <c r="F77" t="b">
        <v>1</v>
      </c>
      <c r="G77">
        <v>174589440</v>
      </c>
      <c r="H77">
        <v>174589695</v>
      </c>
      <c r="I77" t="s">
        <v>694</v>
      </c>
      <c r="J77" s="182" t="str">
        <f>IF(OR(IFERROR(SEARCH("DMZ",tblSegmentationZones[[#This Row],[comment]])&gt;0,FALSE),IFERROR(SEARCH("DMZ",tblSegmentationZones[[#This Row],[SegmentationZone]])&gt;0,FALSE)),"Yes","No")</f>
        <v>No</v>
      </c>
    </row>
    <row r="78" spans="1:10" x14ac:dyDescent="0.3">
      <c r="A78" t="s">
        <v>695</v>
      </c>
      <c r="B78" t="s">
        <v>696</v>
      </c>
      <c r="C78" t="s">
        <v>464</v>
      </c>
      <c r="D78" t="s">
        <v>479</v>
      </c>
      <c r="E78" t="s">
        <v>697</v>
      </c>
      <c r="F78" t="b">
        <v>1</v>
      </c>
      <c r="G78">
        <v>174604288</v>
      </c>
      <c r="H78">
        <v>174604543</v>
      </c>
      <c r="I78" t="s">
        <v>698</v>
      </c>
      <c r="J78" s="182" t="str">
        <f>IF(OR(IFERROR(SEARCH("DMZ",tblSegmentationZones[[#This Row],[comment]])&gt;0,FALSE),IFERROR(SEARCH("DMZ",tblSegmentationZones[[#This Row],[SegmentationZone]])&gt;0,FALSE)),"Yes","No")</f>
        <v>No</v>
      </c>
    </row>
    <row r="79" spans="1:10" x14ac:dyDescent="0.3">
      <c r="A79" t="s">
        <v>699</v>
      </c>
      <c r="B79" t="s">
        <v>700</v>
      </c>
      <c r="C79" t="s">
        <v>464</v>
      </c>
      <c r="D79" t="s">
        <v>524</v>
      </c>
      <c r="E79" t="s">
        <v>697</v>
      </c>
      <c r="F79" t="b">
        <v>1</v>
      </c>
      <c r="G79">
        <v>174604544</v>
      </c>
      <c r="H79">
        <v>174604799</v>
      </c>
      <c r="I79" t="s">
        <v>701</v>
      </c>
      <c r="J79" s="182" t="str">
        <f>IF(OR(IFERROR(SEARCH("DMZ",tblSegmentationZones[[#This Row],[comment]])&gt;0,FALSE),IFERROR(SEARCH("DMZ",tblSegmentationZones[[#This Row],[SegmentationZone]])&gt;0,FALSE)),"Yes","No")</f>
        <v>No</v>
      </c>
    </row>
    <row r="80" spans="1:10" x14ac:dyDescent="0.3">
      <c r="A80" t="s">
        <v>702</v>
      </c>
      <c r="B80" t="s">
        <v>703</v>
      </c>
      <c r="C80" t="s">
        <v>464</v>
      </c>
      <c r="D80" t="s">
        <v>589</v>
      </c>
      <c r="E80" t="s">
        <v>697</v>
      </c>
      <c r="F80" t="b">
        <v>1</v>
      </c>
      <c r="G80">
        <v>174604800</v>
      </c>
      <c r="H80">
        <v>174605055</v>
      </c>
      <c r="I80" t="s">
        <v>704</v>
      </c>
      <c r="J80" s="182" t="str">
        <f>IF(OR(IFERROR(SEARCH("DMZ",tblSegmentationZones[[#This Row],[comment]])&gt;0,FALSE),IFERROR(SEARCH("DMZ",tblSegmentationZones[[#This Row],[SegmentationZone]])&gt;0,FALSE)),"Yes","No")</f>
        <v>No</v>
      </c>
    </row>
    <row r="81" spans="1:10" x14ac:dyDescent="0.3">
      <c r="A81" t="s">
        <v>705</v>
      </c>
      <c r="B81" t="s">
        <v>706</v>
      </c>
      <c r="C81" t="s">
        <v>464</v>
      </c>
      <c r="D81" t="s">
        <v>597</v>
      </c>
      <c r="E81" t="s">
        <v>697</v>
      </c>
      <c r="F81" t="b">
        <v>1</v>
      </c>
      <c r="G81">
        <v>174605056</v>
      </c>
      <c r="H81">
        <v>174605311</v>
      </c>
      <c r="I81" t="s">
        <v>707</v>
      </c>
      <c r="J81" s="182" t="str">
        <f>IF(OR(IFERROR(SEARCH("DMZ",tblSegmentationZones[[#This Row],[comment]])&gt;0,FALSE),IFERROR(SEARCH("DMZ",tblSegmentationZones[[#This Row],[SegmentationZone]])&gt;0,FALSE)),"Yes","No")</f>
        <v>No</v>
      </c>
    </row>
    <row r="82" spans="1:10" x14ac:dyDescent="0.3">
      <c r="A82" t="s">
        <v>708</v>
      </c>
      <c r="B82" t="s">
        <v>709</v>
      </c>
      <c r="C82" t="s">
        <v>464</v>
      </c>
      <c r="D82" t="s">
        <v>608</v>
      </c>
      <c r="E82" t="s">
        <v>697</v>
      </c>
      <c r="F82" t="b">
        <v>1</v>
      </c>
      <c r="G82">
        <v>174605312</v>
      </c>
      <c r="H82">
        <v>174605567</v>
      </c>
      <c r="I82" t="s">
        <v>710</v>
      </c>
      <c r="J82" s="182" t="str">
        <f>IF(OR(IFERROR(SEARCH("DMZ",tblSegmentationZones[[#This Row],[comment]])&gt;0,FALSE),IFERROR(SEARCH("DMZ",tblSegmentationZones[[#This Row],[SegmentationZone]])&gt;0,FALSE)),"Yes","No")</f>
        <v>No</v>
      </c>
    </row>
    <row r="83" spans="1:10" x14ac:dyDescent="0.3">
      <c r="A83" t="s">
        <v>711</v>
      </c>
      <c r="B83" t="s">
        <v>712</v>
      </c>
      <c r="C83" t="s">
        <v>464</v>
      </c>
      <c r="D83" t="s">
        <v>465</v>
      </c>
      <c r="E83" t="s">
        <v>697</v>
      </c>
      <c r="F83" t="b">
        <v>1</v>
      </c>
      <c r="G83">
        <v>174605568</v>
      </c>
      <c r="H83">
        <v>174605823</v>
      </c>
      <c r="I83" t="s">
        <v>713</v>
      </c>
      <c r="J83" s="182" t="str">
        <f>IF(OR(IFERROR(SEARCH("DMZ",tblSegmentationZones[[#This Row],[comment]])&gt;0,FALSE),IFERROR(SEARCH("DMZ",tblSegmentationZones[[#This Row],[SegmentationZone]])&gt;0,FALSE)),"Yes","No")</f>
        <v>No</v>
      </c>
    </row>
    <row r="84" spans="1:10" x14ac:dyDescent="0.3">
      <c r="A84" t="s">
        <v>714</v>
      </c>
      <c r="B84" t="s">
        <v>715</v>
      </c>
      <c r="C84" t="s">
        <v>464</v>
      </c>
      <c r="D84" t="s">
        <v>608</v>
      </c>
      <c r="E84" t="s">
        <v>520</v>
      </c>
      <c r="F84" t="b">
        <v>1</v>
      </c>
      <c r="G84">
        <v>174589696</v>
      </c>
      <c r="H84">
        <v>174589951</v>
      </c>
      <c r="I84" t="s">
        <v>716</v>
      </c>
      <c r="J84" s="182" t="str">
        <f>IF(OR(IFERROR(SEARCH("DMZ",tblSegmentationZones[[#This Row],[comment]])&gt;0,FALSE),IFERROR(SEARCH("DMZ",tblSegmentationZones[[#This Row],[SegmentationZone]])&gt;0,FALSE)),"Yes","No")</f>
        <v>No</v>
      </c>
    </row>
    <row r="85" spans="1:10" x14ac:dyDescent="0.3">
      <c r="A85" t="s">
        <v>717</v>
      </c>
      <c r="B85" t="s">
        <v>718</v>
      </c>
      <c r="C85" t="s">
        <v>464</v>
      </c>
      <c r="D85" t="s">
        <v>719</v>
      </c>
      <c r="E85" t="s">
        <v>697</v>
      </c>
      <c r="F85" t="b">
        <v>1</v>
      </c>
      <c r="G85">
        <v>174605824</v>
      </c>
      <c r="H85">
        <v>174606079</v>
      </c>
      <c r="I85" t="s">
        <v>720</v>
      </c>
      <c r="J85" s="182" t="str">
        <f>IF(OR(IFERROR(SEARCH("DMZ",tblSegmentationZones[[#This Row],[comment]])&gt;0,FALSE),IFERROR(SEARCH("DMZ",tblSegmentationZones[[#This Row],[SegmentationZone]])&gt;0,FALSE)),"Yes","No")</f>
        <v>No</v>
      </c>
    </row>
    <row r="86" spans="1:10" x14ac:dyDescent="0.3">
      <c r="A86" t="s">
        <v>721</v>
      </c>
      <c r="B86" t="s">
        <v>722</v>
      </c>
      <c r="C86" t="s">
        <v>464</v>
      </c>
      <c r="D86" t="s">
        <v>536</v>
      </c>
      <c r="E86" t="s">
        <v>697</v>
      </c>
      <c r="F86" t="b">
        <v>1</v>
      </c>
      <c r="G86">
        <v>174606080</v>
      </c>
      <c r="H86">
        <v>174606335</v>
      </c>
      <c r="I86" t="s">
        <v>723</v>
      </c>
      <c r="J86" s="182" t="str">
        <f>IF(OR(IFERROR(SEARCH("DMZ",tblSegmentationZones[[#This Row],[comment]])&gt;0,FALSE),IFERROR(SEARCH("DMZ",tblSegmentationZones[[#This Row],[SegmentationZone]])&gt;0,FALSE)),"Yes","No")</f>
        <v>No</v>
      </c>
    </row>
    <row r="87" spans="1:10" x14ac:dyDescent="0.3">
      <c r="A87" t="s">
        <v>724</v>
      </c>
      <c r="B87" t="s">
        <v>725</v>
      </c>
      <c r="C87" t="s">
        <v>464</v>
      </c>
      <c r="D87" t="s">
        <v>569</v>
      </c>
      <c r="E87" t="s">
        <v>697</v>
      </c>
      <c r="F87" t="b">
        <v>1</v>
      </c>
      <c r="G87">
        <v>174606336</v>
      </c>
      <c r="H87">
        <v>174606591</v>
      </c>
      <c r="I87" t="s">
        <v>726</v>
      </c>
      <c r="J87" s="182" t="str">
        <f>IF(OR(IFERROR(SEARCH("DMZ",tblSegmentationZones[[#This Row],[comment]])&gt;0,FALSE),IFERROR(SEARCH("DMZ",tblSegmentationZones[[#This Row],[SegmentationZone]])&gt;0,FALSE)),"Yes","No")</f>
        <v>No</v>
      </c>
    </row>
    <row r="88" spans="1:10" x14ac:dyDescent="0.3">
      <c r="A88" t="s">
        <v>727</v>
      </c>
      <c r="B88" t="s">
        <v>728</v>
      </c>
      <c r="C88" t="s">
        <v>464</v>
      </c>
      <c r="D88" t="s">
        <v>729</v>
      </c>
      <c r="E88" t="s">
        <v>697</v>
      </c>
      <c r="F88" t="b">
        <v>1</v>
      </c>
      <c r="G88">
        <v>174606592</v>
      </c>
      <c r="H88">
        <v>174606847</v>
      </c>
      <c r="I88" t="s">
        <v>730</v>
      </c>
      <c r="J88" s="182" t="str">
        <f>IF(OR(IFERROR(SEARCH("DMZ",tblSegmentationZones[[#This Row],[comment]])&gt;0,FALSE),IFERROR(SEARCH("DMZ",tblSegmentationZones[[#This Row],[SegmentationZone]])&gt;0,FALSE)),"Yes","No")</f>
        <v>No</v>
      </c>
    </row>
    <row r="89" spans="1:10" x14ac:dyDescent="0.3">
      <c r="A89" t="s">
        <v>731</v>
      </c>
      <c r="B89" t="s">
        <v>732</v>
      </c>
      <c r="C89" t="s">
        <v>464</v>
      </c>
      <c r="D89" t="s">
        <v>733</v>
      </c>
      <c r="E89" t="s">
        <v>697</v>
      </c>
      <c r="F89" t="b">
        <v>1</v>
      </c>
      <c r="G89">
        <v>174606848</v>
      </c>
      <c r="H89">
        <v>174607103</v>
      </c>
      <c r="I89" t="s">
        <v>734</v>
      </c>
      <c r="J89" s="182" t="str">
        <f>IF(OR(IFERROR(SEARCH("DMZ",tblSegmentationZones[[#This Row],[comment]])&gt;0,FALSE),IFERROR(SEARCH("DMZ",tblSegmentationZones[[#This Row],[SegmentationZone]])&gt;0,FALSE)),"Yes","No")</f>
        <v>No</v>
      </c>
    </row>
    <row r="90" spans="1:10" x14ac:dyDescent="0.3">
      <c r="A90" t="s">
        <v>735</v>
      </c>
      <c r="B90" t="s">
        <v>736</v>
      </c>
      <c r="C90" t="s">
        <v>464</v>
      </c>
      <c r="D90" t="s">
        <v>470</v>
      </c>
      <c r="E90" t="s">
        <v>697</v>
      </c>
      <c r="F90" t="b">
        <v>1</v>
      </c>
      <c r="G90">
        <v>174607104</v>
      </c>
      <c r="H90">
        <v>174607359</v>
      </c>
      <c r="I90" t="s">
        <v>737</v>
      </c>
      <c r="J90" s="182" t="str">
        <f>IF(OR(IFERROR(SEARCH("DMZ",tblSegmentationZones[[#This Row],[comment]])&gt;0,FALSE),IFERROR(SEARCH("DMZ",tblSegmentationZones[[#This Row],[SegmentationZone]])&gt;0,FALSE)),"Yes","No")</f>
        <v>No</v>
      </c>
    </row>
    <row r="91" spans="1:10" x14ac:dyDescent="0.3">
      <c r="A91" t="s">
        <v>738</v>
      </c>
      <c r="B91" t="s">
        <v>739</v>
      </c>
      <c r="C91" t="s">
        <v>464</v>
      </c>
      <c r="D91" t="s">
        <v>532</v>
      </c>
      <c r="E91" t="s">
        <v>697</v>
      </c>
      <c r="F91" t="b">
        <v>1</v>
      </c>
      <c r="G91">
        <v>174607360</v>
      </c>
      <c r="H91">
        <v>174607615</v>
      </c>
      <c r="I91" t="s">
        <v>740</v>
      </c>
      <c r="J91" s="182" t="str">
        <f>IF(OR(IFERROR(SEARCH("DMZ",tblSegmentationZones[[#This Row],[comment]])&gt;0,FALSE),IFERROR(SEARCH("DMZ",tblSegmentationZones[[#This Row],[SegmentationZone]])&gt;0,FALSE)),"Yes","No")</f>
        <v>No</v>
      </c>
    </row>
    <row r="92" spans="1:10" x14ac:dyDescent="0.3">
      <c r="A92" t="s">
        <v>741</v>
      </c>
      <c r="B92" t="s">
        <v>742</v>
      </c>
      <c r="C92" t="s">
        <v>464</v>
      </c>
      <c r="D92" t="s">
        <v>565</v>
      </c>
      <c r="E92" t="s">
        <v>697</v>
      </c>
      <c r="F92" t="b">
        <v>1</v>
      </c>
      <c r="G92">
        <v>174607616</v>
      </c>
      <c r="H92">
        <v>174607871</v>
      </c>
      <c r="I92" t="s">
        <v>743</v>
      </c>
      <c r="J92" s="182" t="str">
        <f>IF(OR(IFERROR(SEARCH("DMZ",tblSegmentationZones[[#This Row],[comment]])&gt;0,FALSE),IFERROR(SEARCH("DMZ",tblSegmentationZones[[#This Row],[SegmentationZone]])&gt;0,FALSE)),"Yes","No")</f>
        <v>No</v>
      </c>
    </row>
    <row r="93" spans="1:10" x14ac:dyDescent="0.3">
      <c r="A93" t="s">
        <v>744</v>
      </c>
      <c r="B93" t="s">
        <v>745</v>
      </c>
      <c r="C93" t="s">
        <v>464</v>
      </c>
      <c r="D93" t="s">
        <v>573</v>
      </c>
      <c r="E93" t="s">
        <v>697</v>
      </c>
      <c r="F93" t="b">
        <v>1</v>
      </c>
      <c r="G93">
        <v>174607872</v>
      </c>
      <c r="H93">
        <v>174608127</v>
      </c>
      <c r="I93" t="s">
        <v>746</v>
      </c>
      <c r="J93" s="182" t="str">
        <f>IF(OR(IFERROR(SEARCH("DMZ",tblSegmentationZones[[#This Row],[comment]])&gt;0,FALSE),IFERROR(SEARCH("DMZ",tblSegmentationZones[[#This Row],[SegmentationZone]])&gt;0,FALSE)),"Yes","No")</f>
        <v>No</v>
      </c>
    </row>
    <row r="94" spans="1:10" x14ac:dyDescent="0.3">
      <c r="A94" t="s">
        <v>747</v>
      </c>
      <c r="B94" t="s">
        <v>748</v>
      </c>
      <c r="C94" t="s">
        <v>464</v>
      </c>
      <c r="D94" t="s">
        <v>465</v>
      </c>
      <c r="E94" t="s">
        <v>520</v>
      </c>
      <c r="F94" t="b">
        <v>1</v>
      </c>
      <c r="G94">
        <v>174589952</v>
      </c>
      <c r="H94">
        <v>174590207</v>
      </c>
      <c r="I94" t="s">
        <v>749</v>
      </c>
      <c r="J94" s="182" t="str">
        <f>IF(OR(IFERROR(SEARCH("DMZ",tblSegmentationZones[[#This Row],[comment]])&gt;0,FALSE),IFERROR(SEARCH("DMZ",tblSegmentationZones[[#This Row],[SegmentationZone]])&gt;0,FALSE)),"Yes","No")</f>
        <v>No</v>
      </c>
    </row>
    <row r="95" spans="1:10" x14ac:dyDescent="0.3">
      <c r="A95" t="s">
        <v>750</v>
      </c>
      <c r="B95" t="s">
        <v>751</v>
      </c>
      <c r="C95" t="s">
        <v>464</v>
      </c>
      <c r="D95" t="s">
        <v>719</v>
      </c>
      <c r="E95" t="s">
        <v>520</v>
      </c>
      <c r="F95" t="b">
        <v>1</v>
      </c>
      <c r="G95">
        <v>174590208</v>
      </c>
      <c r="H95">
        <v>174590463</v>
      </c>
      <c r="I95" t="s">
        <v>752</v>
      </c>
      <c r="J95" s="182" t="str">
        <f>IF(OR(IFERROR(SEARCH("DMZ",tblSegmentationZones[[#This Row],[comment]])&gt;0,FALSE),IFERROR(SEARCH("DMZ",tblSegmentationZones[[#This Row],[SegmentationZone]])&gt;0,FALSE)),"Yes","No")</f>
        <v>No</v>
      </c>
    </row>
    <row r="96" spans="1:10" x14ac:dyDescent="0.3">
      <c r="A96" t="s">
        <v>753</v>
      </c>
      <c r="B96" t="s">
        <v>754</v>
      </c>
      <c r="C96" t="s">
        <v>464</v>
      </c>
      <c r="D96" t="s">
        <v>753</v>
      </c>
      <c r="E96" t="s">
        <v>755</v>
      </c>
      <c r="F96" t="b">
        <v>1</v>
      </c>
      <c r="G96">
        <v>177209600</v>
      </c>
      <c r="H96">
        <v>177209855</v>
      </c>
      <c r="I96" t="s">
        <v>756</v>
      </c>
      <c r="J96" s="182" t="str">
        <f>IF(OR(IFERROR(SEARCH("DMZ",tblSegmentationZones[[#This Row],[comment]])&gt;0,FALSE),IFERROR(SEARCH("DMZ",tblSegmentationZones[[#This Row],[SegmentationZone]])&gt;0,FALSE)),"Yes","No")</f>
        <v>No</v>
      </c>
    </row>
    <row r="97" spans="1:10" x14ac:dyDescent="0.3">
      <c r="A97" t="s">
        <v>757</v>
      </c>
      <c r="B97" t="s">
        <v>758</v>
      </c>
      <c r="C97" t="s">
        <v>464</v>
      </c>
      <c r="D97" t="s">
        <v>757</v>
      </c>
      <c r="E97" t="s">
        <v>755</v>
      </c>
      <c r="F97" t="b">
        <v>1</v>
      </c>
      <c r="G97">
        <v>177211904</v>
      </c>
      <c r="H97">
        <v>177212159</v>
      </c>
      <c r="I97" t="s">
        <v>759</v>
      </c>
      <c r="J97" s="182" t="str">
        <f>IF(OR(IFERROR(SEARCH("DMZ",tblSegmentationZones[[#This Row],[comment]])&gt;0,FALSE),IFERROR(SEARCH("DMZ",tblSegmentationZones[[#This Row],[SegmentationZone]])&gt;0,FALSE)),"Yes","No")</f>
        <v>No</v>
      </c>
    </row>
    <row r="98" spans="1:10" x14ac:dyDescent="0.3">
      <c r="A98" t="s">
        <v>760</v>
      </c>
      <c r="B98" t="s">
        <v>761</v>
      </c>
      <c r="C98" t="s">
        <v>464</v>
      </c>
      <c r="D98" t="s">
        <v>760</v>
      </c>
      <c r="E98" t="s">
        <v>755</v>
      </c>
      <c r="F98" t="b">
        <v>1</v>
      </c>
      <c r="G98">
        <v>177212160</v>
      </c>
      <c r="H98">
        <v>177212415</v>
      </c>
      <c r="I98" t="s">
        <v>762</v>
      </c>
      <c r="J98" s="182" t="str">
        <f>IF(OR(IFERROR(SEARCH("DMZ",tblSegmentationZones[[#This Row],[comment]])&gt;0,FALSE),IFERROR(SEARCH("DMZ",tblSegmentationZones[[#This Row],[SegmentationZone]])&gt;0,FALSE)),"Yes","No")</f>
        <v>No</v>
      </c>
    </row>
    <row r="99" spans="1:10" x14ac:dyDescent="0.3">
      <c r="A99" t="s">
        <v>763</v>
      </c>
      <c r="B99" t="s">
        <v>764</v>
      </c>
      <c r="C99" t="s">
        <v>464</v>
      </c>
      <c r="D99" t="s">
        <v>763</v>
      </c>
      <c r="E99" t="s">
        <v>755</v>
      </c>
      <c r="F99" t="b">
        <v>1</v>
      </c>
      <c r="G99">
        <v>177238016</v>
      </c>
      <c r="H99">
        <v>177238271</v>
      </c>
      <c r="I99" t="s">
        <v>765</v>
      </c>
      <c r="J99" s="182" t="str">
        <f>IF(OR(IFERROR(SEARCH("DMZ",tblSegmentationZones[[#This Row],[comment]])&gt;0,FALSE),IFERROR(SEARCH("DMZ",tblSegmentationZones[[#This Row],[SegmentationZone]])&gt;0,FALSE)),"Yes","No")</f>
        <v>No</v>
      </c>
    </row>
    <row r="100" spans="1:10" x14ac:dyDescent="0.3">
      <c r="A100" t="s">
        <v>766</v>
      </c>
      <c r="B100" t="s">
        <v>767</v>
      </c>
      <c r="C100" t="s">
        <v>464</v>
      </c>
      <c r="D100" t="s">
        <v>766</v>
      </c>
      <c r="E100" t="s">
        <v>755</v>
      </c>
      <c r="F100" t="b">
        <v>1</v>
      </c>
      <c r="G100">
        <v>177238272</v>
      </c>
      <c r="H100">
        <v>177238527</v>
      </c>
      <c r="I100" t="s">
        <v>768</v>
      </c>
      <c r="J100" s="182" t="str">
        <f>IF(OR(IFERROR(SEARCH("DMZ",tblSegmentationZones[[#This Row],[comment]])&gt;0,FALSE),IFERROR(SEARCH("DMZ",tblSegmentationZones[[#This Row],[SegmentationZone]])&gt;0,FALSE)),"Yes","No")</f>
        <v>No</v>
      </c>
    </row>
    <row r="101" spans="1:10" x14ac:dyDescent="0.3">
      <c r="A101" t="s">
        <v>769</v>
      </c>
      <c r="B101" t="s">
        <v>770</v>
      </c>
      <c r="C101" t="s">
        <v>464</v>
      </c>
      <c r="D101" t="s">
        <v>769</v>
      </c>
      <c r="E101" t="s">
        <v>755</v>
      </c>
      <c r="F101" t="b">
        <v>1</v>
      </c>
      <c r="G101">
        <v>177238528</v>
      </c>
      <c r="H101">
        <v>177238783</v>
      </c>
      <c r="I101" t="s">
        <v>771</v>
      </c>
      <c r="J101" s="182" t="str">
        <f>IF(OR(IFERROR(SEARCH("DMZ",tblSegmentationZones[[#This Row],[comment]])&gt;0,FALSE),IFERROR(SEARCH("DMZ",tblSegmentationZones[[#This Row],[SegmentationZone]])&gt;0,FALSE)),"Yes","No")</f>
        <v>No</v>
      </c>
    </row>
    <row r="102" spans="1:10" x14ac:dyDescent="0.3">
      <c r="A102" t="s">
        <v>772</v>
      </c>
      <c r="B102" t="s">
        <v>773</v>
      </c>
      <c r="C102" t="s">
        <v>464</v>
      </c>
      <c r="D102" t="s">
        <v>772</v>
      </c>
      <c r="E102" t="s">
        <v>755</v>
      </c>
      <c r="F102" t="b">
        <v>1</v>
      </c>
      <c r="G102">
        <v>177238784</v>
      </c>
      <c r="H102">
        <v>177239039</v>
      </c>
      <c r="I102" t="s">
        <v>774</v>
      </c>
      <c r="J102" s="182" t="str">
        <f>IF(OR(IFERROR(SEARCH("DMZ",tblSegmentationZones[[#This Row],[comment]])&gt;0,FALSE),IFERROR(SEARCH("DMZ",tblSegmentationZones[[#This Row],[SegmentationZone]])&gt;0,FALSE)),"Yes","No")</f>
        <v>No</v>
      </c>
    </row>
    <row r="103" spans="1:10" x14ac:dyDescent="0.3">
      <c r="A103" t="s">
        <v>775</v>
      </c>
      <c r="B103" t="s">
        <v>776</v>
      </c>
      <c r="C103">
        <v>3034</v>
      </c>
      <c r="D103" t="s">
        <v>775</v>
      </c>
      <c r="E103" t="s">
        <v>755</v>
      </c>
      <c r="F103" t="b">
        <v>1</v>
      </c>
      <c r="G103">
        <v>177212416</v>
      </c>
      <c r="H103">
        <v>177212671</v>
      </c>
      <c r="I103" t="s">
        <v>777</v>
      </c>
      <c r="J103" s="182" t="str">
        <f>IF(OR(IFERROR(SEARCH("DMZ",tblSegmentationZones[[#This Row],[comment]])&gt;0,FALSE),IFERROR(SEARCH("DMZ",tblSegmentationZones[[#This Row],[SegmentationZone]])&gt;0,FALSE)),"Yes","No")</f>
        <v>No</v>
      </c>
    </row>
    <row r="104" spans="1:10" x14ac:dyDescent="0.3">
      <c r="A104" t="s">
        <v>778</v>
      </c>
      <c r="B104" t="s">
        <v>779</v>
      </c>
      <c r="C104" t="s">
        <v>464</v>
      </c>
      <c r="D104" t="s">
        <v>778</v>
      </c>
      <c r="E104" t="s">
        <v>755</v>
      </c>
      <c r="F104" t="b">
        <v>1</v>
      </c>
      <c r="G104">
        <v>177240064</v>
      </c>
      <c r="H104">
        <v>177240319</v>
      </c>
      <c r="I104" t="s">
        <v>780</v>
      </c>
      <c r="J104" s="182" t="str">
        <f>IF(OR(IFERROR(SEARCH("DMZ",tblSegmentationZones[[#This Row],[comment]])&gt;0,FALSE),IFERROR(SEARCH("DMZ",tblSegmentationZones[[#This Row],[SegmentationZone]])&gt;0,FALSE)),"Yes","No")</f>
        <v>No</v>
      </c>
    </row>
    <row r="105" spans="1:10" x14ac:dyDescent="0.3">
      <c r="A105" t="s">
        <v>781</v>
      </c>
      <c r="B105" t="s">
        <v>782</v>
      </c>
      <c r="C105" t="s">
        <v>464</v>
      </c>
      <c r="D105" t="s">
        <v>781</v>
      </c>
      <c r="E105" t="s">
        <v>755</v>
      </c>
      <c r="F105" t="b">
        <v>1</v>
      </c>
      <c r="G105">
        <v>177240320</v>
      </c>
      <c r="H105">
        <v>177240575</v>
      </c>
      <c r="I105" t="s">
        <v>783</v>
      </c>
      <c r="J105" s="182" t="str">
        <f>IF(OR(IFERROR(SEARCH("DMZ",tblSegmentationZones[[#This Row],[comment]])&gt;0,FALSE),IFERROR(SEARCH("DMZ",tblSegmentationZones[[#This Row],[SegmentationZone]])&gt;0,FALSE)),"Yes","No")</f>
        <v>No</v>
      </c>
    </row>
    <row r="106" spans="1:10" x14ac:dyDescent="0.3">
      <c r="A106" t="s">
        <v>784</v>
      </c>
      <c r="B106" t="s">
        <v>785</v>
      </c>
      <c r="C106" t="s">
        <v>464</v>
      </c>
      <c r="D106" t="s">
        <v>784</v>
      </c>
      <c r="E106" t="s">
        <v>755</v>
      </c>
      <c r="F106" t="b">
        <v>1</v>
      </c>
      <c r="G106">
        <v>177240576</v>
      </c>
      <c r="H106">
        <v>177240831</v>
      </c>
      <c r="I106" t="s">
        <v>786</v>
      </c>
      <c r="J106" s="182" t="str">
        <f>IF(OR(IFERROR(SEARCH("DMZ",tblSegmentationZones[[#This Row],[comment]])&gt;0,FALSE),IFERROR(SEARCH("DMZ",tblSegmentationZones[[#This Row],[SegmentationZone]])&gt;0,FALSE)),"Yes","No")</f>
        <v>No</v>
      </c>
    </row>
    <row r="107" spans="1:10" x14ac:dyDescent="0.3">
      <c r="A107" t="s">
        <v>787</v>
      </c>
      <c r="B107" t="s">
        <v>788</v>
      </c>
      <c r="C107" t="s">
        <v>464</v>
      </c>
      <c r="D107" t="s">
        <v>787</v>
      </c>
      <c r="E107" t="s">
        <v>755</v>
      </c>
      <c r="F107" t="b">
        <v>1</v>
      </c>
      <c r="G107">
        <v>177240832</v>
      </c>
      <c r="H107">
        <v>177241087</v>
      </c>
      <c r="I107" t="s">
        <v>789</v>
      </c>
      <c r="J107" s="182" t="str">
        <f>IF(OR(IFERROR(SEARCH("DMZ",tblSegmentationZones[[#This Row],[comment]])&gt;0,FALSE),IFERROR(SEARCH("DMZ",tblSegmentationZones[[#This Row],[SegmentationZone]])&gt;0,FALSE)),"Yes","No")</f>
        <v>No</v>
      </c>
    </row>
    <row r="108" spans="1:10" x14ac:dyDescent="0.3">
      <c r="A108" t="s">
        <v>790</v>
      </c>
      <c r="B108" t="s">
        <v>791</v>
      </c>
      <c r="C108" t="s">
        <v>464</v>
      </c>
      <c r="D108" t="s">
        <v>790</v>
      </c>
      <c r="E108" t="s">
        <v>755</v>
      </c>
      <c r="F108" t="b">
        <v>1</v>
      </c>
      <c r="G108">
        <v>177241088</v>
      </c>
      <c r="H108">
        <v>177241343</v>
      </c>
      <c r="I108" t="s">
        <v>792</v>
      </c>
      <c r="J108" s="182" t="str">
        <f>IF(OR(IFERROR(SEARCH("DMZ",tblSegmentationZones[[#This Row],[comment]])&gt;0,FALSE),IFERROR(SEARCH("DMZ",tblSegmentationZones[[#This Row],[SegmentationZone]])&gt;0,FALSE)),"Yes","No")</f>
        <v>No</v>
      </c>
    </row>
    <row r="109" spans="1:10" x14ac:dyDescent="0.3">
      <c r="A109" t="s">
        <v>793</v>
      </c>
      <c r="B109" t="s">
        <v>794</v>
      </c>
      <c r="C109" t="s">
        <v>464</v>
      </c>
      <c r="D109" t="s">
        <v>793</v>
      </c>
      <c r="E109" t="s">
        <v>755</v>
      </c>
      <c r="F109" t="b">
        <v>1</v>
      </c>
      <c r="G109">
        <v>177212672</v>
      </c>
      <c r="H109">
        <v>177212927</v>
      </c>
      <c r="I109" t="s">
        <v>795</v>
      </c>
      <c r="J109" s="182" t="str">
        <f>IF(OR(IFERROR(SEARCH("DMZ",tblSegmentationZones[[#This Row],[comment]])&gt;0,FALSE),IFERROR(SEARCH("DMZ",tblSegmentationZones[[#This Row],[SegmentationZone]])&gt;0,FALSE)),"Yes","No")</f>
        <v>No</v>
      </c>
    </row>
    <row r="110" spans="1:10" x14ac:dyDescent="0.3">
      <c r="A110" t="s">
        <v>796</v>
      </c>
      <c r="B110" t="s">
        <v>797</v>
      </c>
      <c r="C110" t="s">
        <v>464</v>
      </c>
      <c r="D110" t="s">
        <v>796</v>
      </c>
      <c r="E110" t="s">
        <v>755</v>
      </c>
      <c r="F110" t="b">
        <v>1</v>
      </c>
      <c r="G110">
        <v>177212928</v>
      </c>
      <c r="H110">
        <v>177213183</v>
      </c>
      <c r="I110" t="s">
        <v>798</v>
      </c>
      <c r="J110" s="182" t="str">
        <f>IF(OR(IFERROR(SEARCH("DMZ",tblSegmentationZones[[#This Row],[comment]])&gt;0,FALSE),IFERROR(SEARCH("DMZ",tblSegmentationZones[[#This Row],[SegmentationZone]])&gt;0,FALSE)),"Yes","No")</f>
        <v>No</v>
      </c>
    </row>
    <row r="111" spans="1:10" x14ac:dyDescent="0.3">
      <c r="A111" t="s">
        <v>799</v>
      </c>
      <c r="B111" t="s">
        <v>800</v>
      </c>
      <c r="C111" t="s">
        <v>464</v>
      </c>
      <c r="D111" t="s">
        <v>799</v>
      </c>
      <c r="E111" t="s">
        <v>755</v>
      </c>
      <c r="F111" t="b">
        <v>1</v>
      </c>
      <c r="G111">
        <v>177213184</v>
      </c>
      <c r="H111">
        <v>177213439</v>
      </c>
      <c r="I111" t="s">
        <v>801</v>
      </c>
      <c r="J111" s="182" t="str">
        <f>IF(OR(IFERROR(SEARCH("DMZ",tblSegmentationZones[[#This Row],[comment]])&gt;0,FALSE),IFERROR(SEARCH("DMZ",tblSegmentationZones[[#This Row],[SegmentationZone]])&gt;0,FALSE)),"Yes","No")</f>
        <v>No</v>
      </c>
    </row>
    <row r="112" spans="1:10" x14ac:dyDescent="0.3">
      <c r="A112" t="s">
        <v>802</v>
      </c>
      <c r="B112" t="s">
        <v>803</v>
      </c>
      <c r="C112" t="s">
        <v>464</v>
      </c>
      <c r="D112" t="s">
        <v>802</v>
      </c>
      <c r="E112" t="s">
        <v>755</v>
      </c>
      <c r="F112" t="b">
        <v>1</v>
      </c>
      <c r="G112">
        <v>177213440</v>
      </c>
      <c r="H112">
        <v>177213695</v>
      </c>
      <c r="I112" t="s">
        <v>804</v>
      </c>
      <c r="J112" s="182" t="str">
        <f>IF(OR(IFERROR(SEARCH("DMZ",tblSegmentationZones[[#This Row],[comment]])&gt;0,FALSE),IFERROR(SEARCH("DMZ",tblSegmentationZones[[#This Row],[SegmentationZone]])&gt;0,FALSE)),"Yes","No")</f>
        <v>No</v>
      </c>
    </row>
    <row r="113" spans="1:10" x14ac:dyDescent="0.3">
      <c r="A113" t="s">
        <v>805</v>
      </c>
      <c r="B113" t="s">
        <v>806</v>
      </c>
      <c r="C113" t="s">
        <v>464</v>
      </c>
      <c r="D113" t="s">
        <v>805</v>
      </c>
      <c r="E113" t="s">
        <v>755</v>
      </c>
      <c r="F113" t="b">
        <v>1</v>
      </c>
      <c r="G113">
        <v>177213696</v>
      </c>
      <c r="H113">
        <v>177213951</v>
      </c>
      <c r="I113" t="s">
        <v>807</v>
      </c>
      <c r="J113" s="182" t="str">
        <f>IF(OR(IFERROR(SEARCH("DMZ",tblSegmentationZones[[#This Row],[comment]])&gt;0,FALSE),IFERROR(SEARCH("DMZ",tblSegmentationZones[[#This Row],[SegmentationZone]])&gt;0,FALSE)),"Yes","No")</f>
        <v>No</v>
      </c>
    </row>
    <row r="114" spans="1:10" x14ac:dyDescent="0.3">
      <c r="A114" t="s">
        <v>808</v>
      </c>
      <c r="B114" t="s">
        <v>809</v>
      </c>
      <c r="C114" t="s">
        <v>464</v>
      </c>
      <c r="D114" t="s">
        <v>808</v>
      </c>
      <c r="E114" t="s">
        <v>755</v>
      </c>
      <c r="F114" t="b">
        <v>1</v>
      </c>
      <c r="G114">
        <v>177213952</v>
      </c>
      <c r="H114">
        <v>177214207</v>
      </c>
      <c r="I114" t="s">
        <v>810</v>
      </c>
      <c r="J114" s="182" t="str">
        <f>IF(OR(IFERROR(SEARCH("DMZ",tblSegmentationZones[[#This Row],[comment]])&gt;0,FALSE),IFERROR(SEARCH("DMZ",tblSegmentationZones[[#This Row],[SegmentationZone]])&gt;0,FALSE)),"Yes","No")</f>
        <v>No</v>
      </c>
    </row>
    <row r="115" spans="1:10" x14ac:dyDescent="0.3">
      <c r="A115" t="s">
        <v>811</v>
      </c>
      <c r="B115" t="s">
        <v>812</v>
      </c>
      <c r="C115" t="s">
        <v>464</v>
      </c>
      <c r="D115" t="s">
        <v>811</v>
      </c>
      <c r="E115" t="s">
        <v>755</v>
      </c>
      <c r="F115" t="b">
        <v>1</v>
      </c>
      <c r="G115">
        <v>177214208</v>
      </c>
      <c r="H115">
        <v>177214463</v>
      </c>
      <c r="I115" t="s">
        <v>813</v>
      </c>
      <c r="J115" s="182" t="str">
        <f>IF(OR(IFERROR(SEARCH("DMZ",tblSegmentationZones[[#This Row],[comment]])&gt;0,FALSE),IFERROR(SEARCH("DMZ",tblSegmentationZones[[#This Row],[SegmentationZone]])&gt;0,FALSE)),"Yes","No")</f>
        <v>No</v>
      </c>
    </row>
    <row r="116" spans="1:10" x14ac:dyDescent="0.3">
      <c r="A116" t="s">
        <v>814</v>
      </c>
      <c r="B116" t="s">
        <v>815</v>
      </c>
      <c r="C116" t="s">
        <v>464</v>
      </c>
      <c r="D116" t="s">
        <v>814</v>
      </c>
      <c r="E116" t="s">
        <v>755</v>
      </c>
      <c r="F116" t="b">
        <v>0</v>
      </c>
      <c r="G116">
        <v>177258496</v>
      </c>
      <c r="H116">
        <v>177258751</v>
      </c>
      <c r="I116" t="s">
        <v>816</v>
      </c>
      <c r="J116" s="182" t="str">
        <f>IF(OR(IFERROR(SEARCH("DMZ",tblSegmentationZones[[#This Row],[comment]])&gt;0,FALSE),IFERROR(SEARCH("DMZ",tblSegmentationZones[[#This Row],[SegmentationZone]])&gt;0,FALSE)),"Yes","No")</f>
        <v>Yes</v>
      </c>
    </row>
    <row r="117" spans="1:10" x14ac:dyDescent="0.3">
      <c r="A117" t="s">
        <v>817</v>
      </c>
      <c r="B117" t="s">
        <v>818</v>
      </c>
      <c r="C117" t="s">
        <v>464</v>
      </c>
      <c r="D117" t="s">
        <v>817</v>
      </c>
      <c r="E117" t="s">
        <v>755</v>
      </c>
      <c r="F117" t="b">
        <v>0</v>
      </c>
      <c r="G117">
        <v>177258752</v>
      </c>
      <c r="H117">
        <v>177259007</v>
      </c>
      <c r="I117" t="s">
        <v>819</v>
      </c>
      <c r="J117" s="182" t="str">
        <f>IF(OR(IFERROR(SEARCH("DMZ",tblSegmentationZones[[#This Row],[comment]])&gt;0,FALSE),IFERROR(SEARCH("DMZ",tblSegmentationZones[[#This Row],[SegmentationZone]])&gt;0,FALSE)),"Yes","No")</f>
        <v>Yes</v>
      </c>
    </row>
    <row r="118" spans="1:10" x14ac:dyDescent="0.3">
      <c r="A118" t="s">
        <v>820</v>
      </c>
      <c r="B118" t="s">
        <v>821</v>
      </c>
      <c r="C118" t="s">
        <v>464</v>
      </c>
      <c r="D118" t="s">
        <v>820</v>
      </c>
      <c r="E118" t="s">
        <v>755</v>
      </c>
      <c r="F118" t="b">
        <v>0</v>
      </c>
      <c r="G118">
        <v>177259008</v>
      </c>
      <c r="H118">
        <v>177259263</v>
      </c>
      <c r="I118" t="s">
        <v>822</v>
      </c>
      <c r="J118" s="182" t="str">
        <f>IF(OR(IFERROR(SEARCH("DMZ",tblSegmentationZones[[#This Row],[comment]])&gt;0,FALSE),IFERROR(SEARCH("DMZ",tblSegmentationZones[[#This Row],[SegmentationZone]])&gt;0,FALSE)),"Yes","No")</f>
        <v>Yes</v>
      </c>
    </row>
    <row r="119" spans="1:10" x14ac:dyDescent="0.3">
      <c r="A119" t="s">
        <v>823</v>
      </c>
      <c r="B119" t="s">
        <v>824</v>
      </c>
      <c r="C119" t="s">
        <v>464</v>
      </c>
      <c r="D119" t="s">
        <v>823</v>
      </c>
      <c r="E119" t="s">
        <v>755</v>
      </c>
      <c r="F119" t="b">
        <v>0</v>
      </c>
      <c r="G119">
        <v>177259264</v>
      </c>
      <c r="H119">
        <v>177259519</v>
      </c>
      <c r="I119" t="s">
        <v>825</v>
      </c>
      <c r="J119" s="182" t="str">
        <f>IF(OR(IFERROR(SEARCH("DMZ",tblSegmentationZones[[#This Row],[comment]])&gt;0,FALSE),IFERROR(SEARCH("DMZ",tblSegmentationZones[[#This Row],[SegmentationZone]])&gt;0,FALSE)),"Yes","No")</f>
        <v>Yes</v>
      </c>
    </row>
    <row r="120" spans="1:10" x14ac:dyDescent="0.3">
      <c r="A120" t="s">
        <v>826</v>
      </c>
      <c r="B120" t="s">
        <v>827</v>
      </c>
      <c r="C120" t="s">
        <v>464</v>
      </c>
      <c r="D120" t="s">
        <v>826</v>
      </c>
      <c r="E120" t="s">
        <v>755</v>
      </c>
      <c r="F120" t="b">
        <v>0</v>
      </c>
      <c r="G120">
        <v>177259520</v>
      </c>
      <c r="H120">
        <v>177259775</v>
      </c>
      <c r="I120" t="s">
        <v>828</v>
      </c>
      <c r="J120" s="182" t="str">
        <f>IF(OR(IFERROR(SEARCH("DMZ",tblSegmentationZones[[#This Row],[comment]])&gt;0,FALSE),IFERROR(SEARCH("DMZ",tblSegmentationZones[[#This Row],[SegmentationZone]])&gt;0,FALSE)),"Yes","No")</f>
        <v>Yes</v>
      </c>
    </row>
    <row r="121" spans="1:10" x14ac:dyDescent="0.3">
      <c r="A121" t="s">
        <v>829</v>
      </c>
      <c r="B121" t="s">
        <v>830</v>
      </c>
      <c r="C121" t="s">
        <v>464</v>
      </c>
      <c r="D121" t="s">
        <v>829</v>
      </c>
      <c r="E121" t="s">
        <v>755</v>
      </c>
      <c r="F121" t="b">
        <v>0</v>
      </c>
      <c r="G121">
        <v>177259776</v>
      </c>
      <c r="H121">
        <v>177260031</v>
      </c>
      <c r="I121" t="s">
        <v>831</v>
      </c>
      <c r="J121" s="182" t="str">
        <f>IF(OR(IFERROR(SEARCH("DMZ",tblSegmentationZones[[#This Row],[comment]])&gt;0,FALSE),IFERROR(SEARCH("DMZ",tblSegmentationZones[[#This Row],[SegmentationZone]])&gt;0,FALSE)),"Yes","No")</f>
        <v>Yes</v>
      </c>
    </row>
    <row r="122" spans="1:10" x14ac:dyDescent="0.3">
      <c r="A122" t="s">
        <v>832</v>
      </c>
      <c r="B122" t="s">
        <v>833</v>
      </c>
      <c r="C122" t="s">
        <v>464</v>
      </c>
      <c r="D122" t="s">
        <v>832</v>
      </c>
      <c r="E122" t="s">
        <v>755</v>
      </c>
      <c r="F122" t="b">
        <v>0</v>
      </c>
      <c r="G122">
        <v>177260032</v>
      </c>
      <c r="H122">
        <v>177260287</v>
      </c>
      <c r="I122" t="s">
        <v>834</v>
      </c>
      <c r="J122" s="182" t="str">
        <f>IF(OR(IFERROR(SEARCH("DMZ",tblSegmentationZones[[#This Row],[comment]])&gt;0,FALSE),IFERROR(SEARCH("DMZ",tblSegmentationZones[[#This Row],[SegmentationZone]])&gt;0,FALSE)),"Yes","No")</f>
        <v>Yes</v>
      </c>
    </row>
    <row r="123" spans="1:10" x14ac:dyDescent="0.3">
      <c r="A123" t="s">
        <v>835</v>
      </c>
      <c r="B123" t="s">
        <v>836</v>
      </c>
      <c r="C123" t="s">
        <v>464</v>
      </c>
      <c r="D123" t="s">
        <v>835</v>
      </c>
      <c r="E123" t="s">
        <v>755</v>
      </c>
      <c r="F123" t="b">
        <v>0</v>
      </c>
      <c r="G123">
        <v>177209856</v>
      </c>
      <c r="H123">
        <v>177210111</v>
      </c>
      <c r="I123" t="s">
        <v>837</v>
      </c>
      <c r="J123" s="182" t="str">
        <f>IF(OR(IFERROR(SEARCH("DMZ",tblSegmentationZones[[#This Row],[comment]])&gt;0,FALSE),IFERROR(SEARCH("DMZ",tblSegmentationZones[[#This Row],[SegmentationZone]])&gt;0,FALSE)),"Yes","No")</f>
        <v>No</v>
      </c>
    </row>
    <row r="124" spans="1:10" x14ac:dyDescent="0.3">
      <c r="A124" t="s">
        <v>838</v>
      </c>
      <c r="B124" t="s">
        <v>839</v>
      </c>
      <c r="C124">
        <v>3033</v>
      </c>
      <c r="D124" t="s">
        <v>835</v>
      </c>
      <c r="E124" t="s">
        <v>755</v>
      </c>
      <c r="F124" t="b">
        <v>1</v>
      </c>
      <c r="G124">
        <v>177214464</v>
      </c>
      <c r="H124">
        <v>177214975</v>
      </c>
      <c r="I124" t="s">
        <v>840</v>
      </c>
      <c r="J124" s="182" t="str">
        <f>IF(OR(IFERROR(SEARCH("DMZ",tblSegmentationZones[[#This Row],[comment]])&gt;0,FALSE),IFERROR(SEARCH("DMZ",tblSegmentationZones[[#This Row],[SegmentationZone]])&gt;0,FALSE)),"Yes","No")</f>
        <v>No</v>
      </c>
    </row>
    <row r="125" spans="1:10" x14ac:dyDescent="0.3">
      <c r="A125" t="s">
        <v>841</v>
      </c>
      <c r="B125" t="s">
        <v>842</v>
      </c>
      <c r="C125" t="s">
        <v>464</v>
      </c>
      <c r="D125" t="s">
        <v>841</v>
      </c>
      <c r="E125" t="s">
        <v>755</v>
      </c>
      <c r="F125" t="b">
        <v>1</v>
      </c>
      <c r="G125">
        <v>177210112</v>
      </c>
      <c r="H125">
        <v>177210367</v>
      </c>
      <c r="I125" t="s">
        <v>843</v>
      </c>
      <c r="J125" s="182" t="str">
        <f>IF(OR(IFERROR(SEARCH("DMZ",tblSegmentationZones[[#This Row],[comment]])&gt;0,FALSE),IFERROR(SEARCH("DMZ",tblSegmentationZones[[#This Row],[SegmentationZone]])&gt;0,FALSE)),"Yes","No")</f>
        <v>No</v>
      </c>
    </row>
    <row r="126" spans="1:10" x14ac:dyDescent="0.3">
      <c r="A126" t="s">
        <v>844</v>
      </c>
      <c r="B126" t="s">
        <v>845</v>
      </c>
      <c r="C126" t="s">
        <v>464</v>
      </c>
      <c r="D126" t="s">
        <v>844</v>
      </c>
      <c r="E126" t="s">
        <v>755</v>
      </c>
      <c r="F126" t="b">
        <v>1</v>
      </c>
      <c r="G126">
        <v>177210368</v>
      </c>
      <c r="H126">
        <v>177210623</v>
      </c>
      <c r="I126" t="s">
        <v>846</v>
      </c>
      <c r="J126" s="182" t="str">
        <f>IF(OR(IFERROR(SEARCH("DMZ",tblSegmentationZones[[#This Row],[comment]])&gt;0,FALSE),IFERROR(SEARCH("DMZ",tblSegmentationZones[[#This Row],[SegmentationZone]])&gt;0,FALSE)),"Yes","No")</f>
        <v>No</v>
      </c>
    </row>
    <row r="127" spans="1:10" x14ac:dyDescent="0.3">
      <c r="A127" t="s">
        <v>847</v>
      </c>
      <c r="B127" t="s">
        <v>848</v>
      </c>
      <c r="C127">
        <v>3035</v>
      </c>
      <c r="D127" t="s">
        <v>847</v>
      </c>
      <c r="E127" t="s">
        <v>755</v>
      </c>
      <c r="F127" t="b">
        <v>1</v>
      </c>
      <c r="G127">
        <v>177210624</v>
      </c>
      <c r="H127">
        <v>177210879</v>
      </c>
      <c r="I127" t="s">
        <v>849</v>
      </c>
      <c r="J127" s="182" t="str">
        <f>IF(OR(IFERROR(SEARCH("DMZ",tblSegmentationZones[[#This Row],[comment]])&gt;0,FALSE),IFERROR(SEARCH("DMZ",tblSegmentationZones[[#This Row],[SegmentationZone]])&gt;0,FALSE)),"Yes","No")</f>
        <v>No</v>
      </c>
    </row>
    <row r="128" spans="1:10" x14ac:dyDescent="0.3">
      <c r="A128" t="s">
        <v>850</v>
      </c>
      <c r="B128" t="s">
        <v>851</v>
      </c>
      <c r="C128" t="s">
        <v>464</v>
      </c>
      <c r="D128" t="s">
        <v>850</v>
      </c>
      <c r="E128" t="s">
        <v>755</v>
      </c>
      <c r="F128" t="b">
        <v>1</v>
      </c>
      <c r="G128">
        <v>177210880</v>
      </c>
      <c r="H128">
        <v>177211135</v>
      </c>
      <c r="I128" t="s">
        <v>852</v>
      </c>
      <c r="J128" s="182" t="str">
        <f>IF(OR(IFERROR(SEARCH("DMZ",tblSegmentationZones[[#This Row],[comment]])&gt;0,FALSE),IFERROR(SEARCH("DMZ",tblSegmentationZones[[#This Row],[SegmentationZone]])&gt;0,FALSE)),"Yes","No")</f>
        <v>No</v>
      </c>
    </row>
    <row r="129" spans="1:10" x14ac:dyDescent="0.3">
      <c r="A129" t="s">
        <v>853</v>
      </c>
      <c r="B129" t="s">
        <v>854</v>
      </c>
      <c r="C129" t="s">
        <v>464</v>
      </c>
      <c r="D129" t="s">
        <v>853</v>
      </c>
      <c r="E129" t="s">
        <v>755</v>
      </c>
      <c r="F129" t="b">
        <v>1</v>
      </c>
      <c r="G129">
        <v>177211136</v>
      </c>
      <c r="H129">
        <v>177211391</v>
      </c>
      <c r="I129" t="s">
        <v>855</v>
      </c>
      <c r="J129" s="182" t="str">
        <f>IF(OR(IFERROR(SEARCH("DMZ",tblSegmentationZones[[#This Row],[comment]])&gt;0,FALSE),IFERROR(SEARCH("DMZ",tblSegmentationZones[[#This Row],[SegmentationZone]])&gt;0,FALSE)),"Yes","No")</f>
        <v>No</v>
      </c>
    </row>
    <row r="130" spans="1:10" x14ac:dyDescent="0.3">
      <c r="A130" t="s">
        <v>856</v>
      </c>
      <c r="B130" t="s">
        <v>857</v>
      </c>
      <c r="C130" t="s">
        <v>464</v>
      </c>
      <c r="D130" t="s">
        <v>856</v>
      </c>
      <c r="E130" t="s">
        <v>755</v>
      </c>
      <c r="F130" t="b">
        <v>1</v>
      </c>
      <c r="G130">
        <v>177211392</v>
      </c>
      <c r="H130">
        <v>177211647</v>
      </c>
      <c r="I130" t="s">
        <v>858</v>
      </c>
      <c r="J130" s="182" t="str">
        <f>IF(OR(IFERROR(SEARCH("DMZ",tblSegmentationZones[[#This Row],[comment]])&gt;0,FALSE),IFERROR(SEARCH("DMZ",tblSegmentationZones[[#This Row],[SegmentationZone]])&gt;0,FALSE)),"Yes","No")</f>
        <v>No</v>
      </c>
    </row>
    <row r="131" spans="1:10" x14ac:dyDescent="0.3">
      <c r="A131" t="s">
        <v>859</v>
      </c>
      <c r="B131" t="s">
        <v>860</v>
      </c>
      <c r="C131">
        <v>3040</v>
      </c>
      <c r="D131" t="s">
        <v>859</v>
      </c>
      <c r="E131" t="s">
        <v>755</v>
      </c>
      <c r="F131" t="b">
        <v>1</v>
      </c>
      <c r="G131">
        <v>177211648</v>
      </c>
      <c r="H131">
        <v>177211903</v>
      </c>
      <c r="I131" t="s">
        <v>861</v>
      </c>
      <c r="J131" s="182" t="str">
        <f>IF(OR(IFERROR(SEARCH("DMZ",tblSegmentationZones[[#This Row],[comment]])&gt;0,FALSE),IFERROR(SEARCH("DMZ",tblSegmentationZones[[#This Row],[SegmentationZone]])&gt;0,FALSE)),"Yes","No")</f>
        <v>No</v>
      </c>
    </row>
    <row r="132" spans="1:10" x14ac:dyDescent="0.3">
      <c r="A132" t="s">
        <v>753</v>
      </c>
      <c r="B132" t="s">
        <v>862</v>
      </c>
      <c r="C132" t="s">
        <v>464</v>
      </c>
      <c r="D132" t="s">
        <v>753</v>
      </c>
      <c r="E132" t="s">
        <v>863</v>
      </c>
      <c r="F132" t="b">
        <v>1</v>
      </c>
      <c r="G132">
        <v>177275136</v>
      </c>
      <c r="H132">
        <v>177275391</v>
      </c>
      <c r="I132" t="s">
        <v>864</v>
      </c>
      <c r="J132" s="182" t="str">
        <f>IF(OR(IFERROR(SEARCH("DMZ",tblSegmentationZones[[#This Row],[comment]])&gt;0,FALSE),IFERROR(SEARCH("DMZ",tblSegmentationZones[[#This Row],[SegmentationZone]])&gt;0,FALSE)),"Yes","No")</f>
        <v>No</v>
      </c>
    </row>
    <row r="133" spans="1:10" x14ac:dyDescent="0.3">
      <c r="A133" t="s">
        <v>757</v>
      </c>
      <c r="B133" t="s">
        <v>865</v>
      </c>
      <c r="C133" t="s">
        <v>464</v>
      </c>
      <c r="D133" t="s">
        <v>757</v>
      </c>
      <c r="E133" t="s">
        <v>863</v>
      </c>
      <c r="F133" t="b">
        <v>1</v>
      </c>
      <c r="G133">
        <v>177277440</v>
      </c>
      <c r="H133">
        <v>177277695</v>
      </c>
      <c r="I133" t="s">
        <v>866</v>
      </c>
      <c r="J133" s="182" t="str">
        <f>IF(OR(IFERROR(SEARCH("DMZ",tblSegmentationZones[[#This Row],[comment]])&gt;0,FALSE),IFERROR(SEARCH("DMZ",tblSegmentationZones[[#This Row],[SegmentationZone]])&gt;0,FALSE)),"Yes","No")</f>
        <v>No</v>
      </c>
    </row>
    <row r="134" spans="1:10" x14ac:dyDescent="0.3">
      <c r="A134" t="s">
        <v>760</v>
      </c>
      <c r="B134" t="s">
        <v>867</v>
      </c>
      <c r="C134" t="s">
        <v>464</v>
      </c>
      <c r="D134" t="s">
        <v>760</v>
      </c>
      <c r="E134" t="s">
        <v>863</v>
      </c>
      <c r="F134" t="b">
        <v>1</v>
      </c>
      <c r="G134">
        <v>177277696</v>
      </c>
      <c r="H134">
        <v>177277951</v>
      </c>
      <c r="I134" t="s">
        <v>868</v>
      </c>
      <c r="J134" s="182" t="str">
        <f>IF(OR(IFERROR(SEARCH("DMZ",tblSegmentationZones[[#This Row],[comment]])&gt;0,FALSE),IFERROR(SEARCH("DMZ",tblSegmentationZones[[#This Row],[SegmentationZone]])&gt;0,FALSE)),"Yes","No")</f>
        <v>No</v>
      </c>
    </row>
    <row r="135" spans="1:10" x14ac:dyDescent="0.3">
      <c r="A135" t="s">
        <v>763</v>
      </c>
      <c r="B135" t="s">
        <v>869</v>
      </c>
      <c r="C135" t="s">
        <v>464</v>
      </c>
      <c r="D135" t="s">
        <v>763</v>
      </c>
      <c r="E135" t="s">
        <v>863</v>
      </c>
      <c r="F135" t="b">
        <v>1</v>
      </c>
      <c r="G135">
        <v>177303552</v>
      </c>
      <c r="H135">
        <v>177303807</v>
      </c>
      <c r="I135" t="s">
        <v>870</v>
      </c>
      <c r="J135" s="182" t="str">
        <f>IF(OR(IFERROR(SEARCH("DMZ",tblSegmentationZones[[#This Row],[comment]])&gt;0,FALSE),IFERROR(SEARCH("DMZ",tblSegmentationZones[[#This Row],[SegmentationZone]])&gt;0,FALSE)),"Yes","No")</f>
        <v>No</v>
      </c>
    </row>
    <row r="136" spans="1:10" x14ac:dyDescent="0.3">
      <c r="A136" t="s">
        <v>766</v>
      </c>
      <c r="B136" t="s">
        <v>871</v>
      </c>
      <c r="C136" t="s">
        <v>464</v>
      </c>
      <c r="D136" t="s">
        <v>766</v>
      </c>
      <c r="E136" t="s">
        <v>863</v>
      </c>
      <c r="F136" t="b">
        <v>1</v>
      </c>
      <c r="G136">
        <v>177303808</v>
      </c>
      <c r="H136">
        <v>177304063</v>
      </c>
      <c r="I136" t="s">
        <v>872</v>
      </c>
      <c r="J136" s="182" t="str">
        <f>IF(OR(IFERROR(SEARCH("DMZ",tblSegmentationZones[[#This Row],[comment]])&gt;0,FALSE),IFERROR(SEARCH("DMZ",tblSegmentationZones[[#This Row],[SegmentationZone]])&gt;0,FALSE)),"Yes","No")</f>
        <v>No</v>
      </c>
    </row>
    <row r="137" spans="1:10" x14ac:dyDescent="0.3">
      <c r="A137" t="s">
        <v>769</v>
      </c>
      <c r="B137" t="s">
        <v>873</v>
      </c>
      <c r="C137" t="s">
        <v>464</v>
      </c>
      <c r="D137" t="s">
        <v>769</v>
      </c>
      <c r="E137" t="s">
        <v>863</v>
      </c>
      <c r="F137" t="b">
        <v>1</v>
      </c>
      <c r="G137">
        <v>177304064</v>
      </c>
      <c r="H137">
        <v>177304319</v>
      </c>
      <c r="I137" t="s">
        <v>874</v>
      </c>
      <c r="J137" s="182" t="str">
        <f>IF(OR(IFERROR(SEARCH("DMZ",tblSegmentationZones[[#This Row],[comment]])&gt;0,FALSE),IFERROR(SEARCH("DMZ",tblSegmentationZones[[#This Row],[SegmentationZone]])&gt;0,FALSE)),"Yes","No")</f>
        <v>No</v>
      </c>
    </row>
    <row r="138" spans="1:10" x14ac:dyDescent="0.3">
      <c r="A138" t="s">
        <v>772</v>
      </c>
      <c r="B138" t="s">
        <v>875</v>
      </c>
      <c r="C138" t="s">
        <v>464</v>
      </c>
      <c r="D138" t="s">
        <v>772</v>
      </c>
      <c r="E138" t="s">
        <v>863</v>
      </c>
      <c r="F138" t="b">
        <v>1</v>
      </c>
      <c r="G138">
        <v>177304320</v>
      </c>
      <c r="H138">
        <v>177304575</v>
      </c>
      <c r="I138" t="s">
        <v>876</v>
      </c>
      <c r="J138" s="182" t="str">
        <f>IF(OR(IFERROR(SEARCH("DMZ",tblSegmentationZones[[#This Row],[comment]])&gt;0,FALSE),IFERROR(SEARCH("DMZ",tblSegmentationZones[[#This Row],[SegmentationZone]])&gt;0,FALSE)),"Yes","No")</f>
        <v>No</v>
      </c>
    </row>
    <row r="139" spans="1:10" x14ac:dyDescent="0.3">
      <c r="A139" t="s">
        <v>775</v>
      </c>
      <c r="B139" t="s">
        <v>877</v>
      </c>
      <c r="C139">
        <v>2037</v>
      </c>
      <c r="D139" t="s">
        <v>775</v>
      </c>
      <c r="E139" t="s">
        <v>863</v>
      </c>
      <c r="F139" t="b">
        <v>1</v>
      </c>
      <c r="G139">
        <v>177277952</v>
      </c>
      <c r="H139">
        <v>177278207</v>
      </c>
      <c r="I139" t="s">
        <v>878</v>
      </c>
      <c r="J139" s="182" t="str">
        <f>IF(OR(IFERROR(SEARCH("DMZ",tblSegmentationZones[[#This Row],[comment]])&gt;0,FALSE),IFERROR(SEARCH("DMZ",tblSegmentationZones[[#This Row],[SegmentationZone]])&gt;0,FALSE)),"Yes","No")</f>
        <v>No</v>
      </c>
    </row>
    <row r="140" spans="1:10" x14ac:dyDescent="0.3">
      <c r="A140" t="s">
        <v>778</v>
      </c>
      <c r="B140" t="s">
        <v>879</v>
      </c>
      <c r="C140" t="s">
        <v>464</v>
      </c>
      <c r="D140" t="s">
        <v>778</v>
      </c>
      <c r="E140" t="s">
        <v>863</v>
      </c>
      <c r="F140" t="b">
        <v>1</v>
      </c>
      <c r="G140">
        <v>177305600</v>
      </c>
      <c r="H140">
        <v>177305855</v>
      </c>
      <c r="I140" t="s">
        <v>880</v>
      </c>
      <c r="J140" s="182" t="str">
        <f>IF(OR(IFERROR(SEARCH("DMZ",tblSegmentationZones[[#This Row],[comment]])&gt;0,FALSE),IFERROR(SEARCH("DMZ",tblSegmentationZones[[#This Row],[SegmentationZone]])&gt;0,FALSE)),"Yes","No")</f>
        <v>No</v>
      </c>
    </row>
    <row r="141" spans="1:10" x14ac:dyDescent="0.3">
      <c r="A141" t="s">
        <v>781</v>
      </c>
      <c r="B141" t="s">
        <v>881</v>
      </c>
      <c r="C141" t="s">
        <v>464</v>
      </c>
      <c r="D141" t="s">
        <v>781</v>
      </c>
      <c r="E141" t="s">
        <v>863</v>
      </c>
      <c r="F141" t="b">
        <v>1</v>
      </c>
      <c r="G141">
        <v>177305856</v>
      </c>
      <c r="H141">
        <v>177306111</v>
      </c>
      <c r="I141" t="s">
        <v>882</v>
      </c>
      <c r="J141" s="182" t="str">
        <f>IF(OR(IFERROR(SEARCH("DMZ",tblSegmentationZones[[#This Row],[comment]])&gt;0,FALSE),IFERROR(SEARCH("DMZ",tblSegmentationZones[[#This Row],[SegmentationZone]])&gt;0,FALSE)),"Yes","No")</f>
        <v>No</v>
      </c>
    </row>
    <row r="142" spans="1:10" x14ac:dyDescent="0.3">
      <c r="A142" t="s">
        <v>784</v>
      </c>
      <c r="B142" t="s">
        <v>883</v>
      </c>
      <c r="C142" t="s">
        <v>464</v>
      </c>
      <c r="D142" t="s">
        <v>784</v>
      </c>
      <c r="E142" t="s">
        <v>863</v>
      </c>
      <c r="F142" t="b">
        <v>1</v>
      </c>
      <c r="G142">
        <v>177306112</v>
      </c>
      <c r="H142">
        <v>177306367</v>
      </c>
      <c r="I142" t="s">
        <v>884</v>
      </c>
      <c r="J142" s="182" t="str">
        <f>IF(OR(IFERROR(SEARCH("DMZ",tblSegmentationZones[[#This Row],[comment]])&gt;0,FALSE),IFERROR(SEARCH("DMZ",tblSegmentationZones[[#This Row],[SegmentationZone]])&gt;0,FALSE)),"Yes","No")</f>
        <v>No</v>
      </c>
    </row>
    <row r="143" spans="1:10" x14ac:dyDescent="0.3">
      <c r="A143" t="s">
        <v>787</v>
      </c>
      <c r="B143" t="s">
        <v>885</v>
      </c>
      <c r="C143" t="s">
        <v>464</v>
      </c>
      <c r="D143" t="s">
        <v>787</v>
      </c>
      <c r="E143" t="s">
        <v>863</v>
      </c>
      <c r="F143" t="b">
        <v>1</v>
      </c>
      <c r="G143">
        <v>177306368</v>
      </c>
      <c r="H143">
        <v>177306623</v>
      </c>
      <c r="I143" t="s">
        <v>886</v>
      </c>
      <c r="J143" s="182" t="str">
        <f>IF(OR(IFERROR(SEARCH("DMZ",tblSegmentationZones[[#This Row],[comment]])&gt;0,FALSE),IFERROR(SEARCH("DMZ",tblSegmentationZones[[#This Row],[SegmentationZone]])&gt;0,FALSE)),"Yes","No")</f>
        <v>No</v>
      </c>
    </row>
    <row r="144" spans="1:10" x14ac:dyDescent="0.3">
      <c r="A144" t="s">
        <v>790</v>
      </c>
      <c r="B144" t="s">
        <v>887</v>
      </c>
      <c r="C144" t="s">
        <v>464</v>
      </c>
      <c r="D144" t="s">
        <v>790</v>
      </c>
      <c r="E144" t="s">
        <v>863</v>
      </c>
      <c r="F144" t="b">
        <v>1</v>
      </c>
      <c r="G144">
        <v>177306624</v>
      </c>
      <c r="H144">
        <v>177306879</v>
      </c>
      <c r="I144" t="s">
        <v>888</v>
      </c>
      <c r="J144" s="182" t="str">
        <f>IF(OR(IFERROR(SEARCH("DMZ",tblSegmentationZones[[#This Row],[comment]])&gt;0,FALSE),IFERROR(SEARCH("DMZ",tblSegmentationZones[[#This Row],[SegmentationZone]])&gt;0,FALSE)),"Yes","No")</f>
        <v>No</v>
      </c>
    </row>
    <row r="145" spans="1:10" x14ac:dyDescent="0.3">
      <c r="A145" t="s">
        <v>793</v>
      </c>
      <c r="B145" t="s">
        <v>889</v>
      </c>
      <c r="C145" t="s">
        <v>464</v>
      </c>
      <c r="D145" t="s">
        <v>793</v>
      </c>
      <c r="E145" t="s">
        <v>863</v>
      </c>
      <c r="F145" t="b">
        <v>1</v>
      </c>
      <c r="G145">
        <v>177278208</v>
      </c>
      <c r="H145">
        <v>177278463</v>
      </c>
      <c r="I145" t="s">
        <v>890</v>
      </c>
      <c r="J145" s="182" t="str">
        <f>IF(OR(IFERROR(SEARCH("DMZ",tblSegmentationZones[[#This Row],[comment]])&gt;0,FALSE),IFERROR(SEARCH("DMZ",tblSegmentationZones[[#This Row],[SegmentationZone]])&gt;0,FALSE)),"Yes","No")</f>
        <v>No</v>
      </c>
    </row>
    <row r="146" spans="1:10" x14ac:dyDescent="0.3">
      <c r="A146" t="s">
        <v>796</v>
      </c>
      <c r="B146" t="s">
        <v>891</v>
      </c>
      <c r="C146">
        <v>2039</v>
      </c>
      <c r="D146" t="s">
        <v>796</v>
      </c>
      <c r="E146" t="s">
        <v>863</v>
      </c>
      <c r="F146" t="b">
        <v>1</v>
      </c>
      <c r="G146">
        <v>177278464</v>
      </c>
      <c r="H146">
        <v>177278719</v>
      </c>
      <c r="I146" t="s">
        <v>892</v>
      </c>
      <c r="J146" s="182" t="str">
        <f>IF(OR(IFERROR(SEARCH("DMZ",tblSegmentationZones[[#This Row],[comment]])&gt;0,FALSE),IFERROR(SEARCH("DMZ",tblSegmentationZones[[#This Row],[SegmentationZone]])&gt;0,FALSE)),"Yes","No")</f>
        <v>No</v>
      </c>
    </row>
    <row r="147" spans="1:10" x14ac:dyDescent="0.3">
      <c r="A147" t="s">
        <v>893</v>
      </c>
      <c r="B147" t="s">
        <v>894</v>
      </c>
      <c r="C147">
        <v>2946</v>
      </c>
      <c r="D147" t="s">
        <v>893</v>
      </c>
      <c r="E147" t="s">
        <v>863</v>
      </c>
      <c r="F147" t="b">
        <v>1</v>
      </c>
      <c r="G147">
        <v>177311744</v>
      </c>
      <c r="H147">
        <v>177311871</v>
      </c>
      <c r="I147" t="s">
        <v>895</v>
      </c>
      <c r="J147" s="182" t="str">
        <f>IF(OR(IFERROR(SEARCH("DMZ",tblSegmentationZones[[#This Row],[comment]])&gt;0,FALSE),IFERROR(SEARCH("DMZ",tblSegmentationZones[[#This Row],[SegmentationZone]])&gt;0,FALSE)),"Yes","No")</f>
        <v>No</v>
      </c>
    </row>
    <row r="148" spans="1:10" x14ac:dyDescent="0.3">
      <c r="A148" t="s">
        <v>799</v>
      </c>
      <c r="B148" t="s">
        <v>896</v>
      </c>
      <c r="C148" t="s">
        <v>464</v>
      </c>
      <c r="D148" t="s">
        <v>799</v>
      </c>
      <c r="E148" t="s">
        <v>863</v>
      </c>
      <c r="F148" t="b">
        <v>1</v>
      </c>
      <c r="G148">
        <v>177278720</v>
      </c>
      <c r="H148">
        <v>177278975</v>
      </c>
      <c r="I148" t="s">
        <v>897</v>
      </c>
      <c r="J148" s="182" t="str">
        <f>IF(OR(IFERROR(SEARCH("DMZ",tblSegmentationZones[[#This Row],[comment]])&gt;0,FALSE),IFERROR(SEARCH("DMZ",tblSegmentationZones[[#This Row],[SegmentationZone]])&gt;0,FALSE)),"Yes","No")</f>
        <v>No</v>
      </c>
    </row>
    <row r="149" spans="1:10" x14ac:dyDescent="0.3">
      <c r="A149" t="s">
        <v>802</v>
      </c>
      <c r="B149" t="s">
        <v>898</v>
      </c>
      <c r="C149" t="s">
        <v>464</v>
      </c>
      <c r="D149" t="s">
        <v>802</v>
      </c>
      <c r="E149" t="s">
        <v>863</v>
      </c>
      <c r="F149" t="b">
        <v>1</v>
      </c>
      <c r="G149">
        <v>177278976</v>
      </c>
      <c r="H149">
        <v>177279231</v>
      </c>
      <c r="I149" t="s">
        <v>899</v>
      </c>
      <c r="J149" s="182" t="str">
        <f>IF(OR(IFERROR(SEARCH("DMZ",tblSegmentationZones[[#This Row],[comment]])&gt;0,FALSE),IFERROR(SEARCH("DMZ",tblSegmentationZones[[#This Row],[SegmentationZone]])&gt;0,FALSE)),"Yes","No")</f>
        <v>No</v>
      </c>
    </row>
    <row r="150" spans="1:10" x14ac:dyDescent="0.3">
      <c r="A150" t="s">
        <v>900</v>
      </c>
      <c r="B150" t="s">
        <v>901</v>
      </c>
      <c r="C150" t="s">
        <v>464</v>
      </c>
      <c r="D150" t="s">
        <v>902</v>
      </c>
      <c r="E150" t="s">
        <v>863</v>
      </c>
      <c r="F150" t="b">
        <v>1</v>
      </c>
      <c r="G150">
        <v>177315840</v>
      </c>
      <c r="H150">
        <v>177315903</v>
      </c>
      <c r="I150" t="s">
        <v>903</v>
      </c>
      <c r="J150" s="182" t="str">
        <f>IF(OR(IFERROR(SEARCH("DMZ",tblSegmentationZones[[#This Row],[comment]])&gt;0,FALSE),IFERROR(SEARCH("DMZ",tblSegmentationZones[[#This Row],[SegmentationZone]])&gt;0,FALSE)),"Yes","No")</f>
        <v>Yes</v>
      </c>
    </row>
    <row r="151" spans="1:10" x14ac:dyDescent="0.3">
      <c r="A151" t="s">
        <v>805</v>
      </c>
      <c r="B151" t="s">
        <v>904</v>
      </c>
      <c r="C151" t="s">
        <v>464</v>
      </c>
      <c r="D151" t="s">
        <v>805</v>
      </c>
      <c r="E151" t="s">
        <v>863</v>
      </c>
      <c r="F151" t="b">
        <v>1</v>
      </c>
      <c r="G151">
        <v>177279232</v>
      </c>
      <c r="H151">
        <v>177279487</v>
      </c>
      <c r="I151" t="s">
        <v>905</v>
      </c>
      <c r="J151" s="182" t="str">
        <f>IF(OR(IFERROR(SEARCH("DMZ",tblSegmentationZones[[#This Row],[comment]])&gt;0,FALSE),IFERROR(SEARCH("DMZ",tblSegmentationZones[[#This Row],[SegmentationZone]])&gt;0,FALSE)),"Yes","No")</f>
        <v>No</v>
      </c>
    </row>
    <row r="152" spans="1:10" x14ac:dyDescent="0.3">
      <c r="A152" t="s">
        <v>808</v>
      </c>
      <c r="B152" t="s">
        <v>906</v>
      </c>
      <c r="C152" t="s">
        <v>464</v>
      </c>
      <c r="D152" t="s">
        <v>808</v>
      </c>
      <c r="E152" t="s">
        <v>863</v>
      </c>
      <c r="F152" t="b">
        <v>1</v>
      </c>
      <c r="G152">
        <v>177279488</v>
      </c>
      <c r="H152">
        <v>177279743</v>
      </c>
      <c r="I152" t="s">
        <v>907</v>
      </c>
      <c r="J152" s="182" t="str">
        <f>IF(OR(IFERROR(SEARCH("DMZ",tblSegmentationZones[[#This Row],[comment]])&gt;0,FALSE),IFERROR(SEARCH("DMZ",tblSegmentationZones[[#This Row],[SegmentationZone]])&gt;0,FALSE)),"Yes","No")</f>
        <v>No</v>
      </c>
    </row>
    <row r="153" spans="1:10" x14ac:dyDescent="0.3">
      <c r="A153" t="s">
        <v>811</v>
      </c>
      <c r="B153" t="s">
        <v>908</v>
      </c>
      <c r="C153" t="s">
        <v>464</v>
      </c>
      <c r="D153" t="s">
        <v>811</v>
      </c>
      <c r="E153" t="s">
        <v>863</v>
      </c>
      <c r="F153" t="b">
        <v>1</v>
      </c>
      <c r="G153">
        <v>177279744</v>
      </c>
      <c r="H153">
        <v>177279999</v>
      </c>
      <c r="I153" t="s">
        <v>909</v>
      </c>
      <c r="J153" s="182" t="str">
        <f>IF(OR(IFERROR(SEARCH("DMZ",tblSegmentationZones[[#This Row],[comment]])&gt;0,FALSE),IFERROR(SEARCH("DMZ",tblSegmentationZones[[#This Row],[SegmentationZone]])&gt;0,FALSE)),"Yes","No")</f>
        <v>No</v>
      </c>
    </row>
    <row r="154" spans="1:10" x14ac:dyDescent="0.3">
      <c r="A154" t="s">
        <v>814</v>
      </c>
      <c r="B154" t="s">
        <v>910</v>
      </c>
      <c r="C154" t="s">
        <v>464</v>
      </c>
      <c r="D154" t="s">
        <v>814</v>
      </c>
      <c r="E154" t="s">
        <v>863</v>
      </c>
      <c r="F154" t="b">
        <v>0</v>
      </c>
      <c r="G154">
        <v>177324032</v>
      </c>
      <c r="H154">
        <v>177324287</v>
      </c>
      <c r="I154" t="s">
        <v>911</v>
      </c>
      <c r="J154" s="182" t="str">
        <f>IF(OR(IFERROR(SEARCH("DMZ",tblSegmentationZones[[#This Row],[comment]])&gt;0,FALSE),IFERROR(SEARCH("DMZ",tblSegmentationZones[[#This Row],[SegmentationZone]])&gt;0,FALSE)),"Yes","No")</f>
        <v>Yes</v>
      </c>
    </row>
    <row r="155" spans="1:10" x14ac:dyDescent="0.3">
      <c r="A155" t="s">
        <v>817</v>
      </c>
      <c r="B155" t="s">
        <v>912</v>
      </c>
      <c r="C155" t="s">
        <v>464</v>
      </c>
      <c r="D155" t="s">
        <v>817</v>
      </c>
      <c r="E155" t="s">
        <v>863</v>
      </c>
      <c r="F155" t="b">
        <v>0</v>
      </c>
      <c r="G155">
        <v>177324288</v>
      </c>
      <c r="H155">
        <v>177324543</v>
      </c>
      <c r="I155" t="s">
        <v>913</v>
      </c>
      <c r="J155" s="182" t="str">
        <f>IF(OR(IFERROR(SEARCH("DMZ",tblSegmentationZones[[#This Row],[comment]])&gt;0,FALSE),IFERROR(SEARCH("DMZ",tblSegmentationZones[[#This Row],[SegmentationZone]])&gt;0,FALSE)),"Yes","No")</f>
        <v>Yes</v>
      </c>
    </row>
    <row r="156" spans="1:10" x14ac:dyDescent="0.3">
      <c r="A156" t="s">
        <v>820</v>
      </c>
      <c r="B156" t="s">
        <v>914</v>
      </c>
      <c r="C156" t="s">
        <v>464</v>
      </c>
      <c r="D156" t="s">
        <v>820</v>
      </c>
      <c r="E156" t="s">
        <v>863</v>
      </c>
      <c r="F156" t="b">
        <v>1</v>
      </c>
      <c r="G156">
        <v>177324544</v>
      </c>
      <c r="H156">
        <v>177324799</v>
      </c>
      <c r="I156" t="s">
        <v>915</v>
      </c>
      <c r="J156" s="182" t="str">
        <f>IF(OR(IFERROR(SEARCH("DMZ",tblSegmentationZones[[#This Row],[comment]])&gt;0,FALSE),IFERROR(SEARCH("DMZ",tblSegmentationZones[[#This Row],[SegmentationZone]])&gt;0,FALSE)),"Yes","No")</f>
        <v>Yes</v>
      </c>
    </row>
    <row r="157" spans="1:10" x14ac:dyDescent="0.3">
      <c r="A157" t="s">
        <v>823</v>
      </c>
      <c r="B157" t="s">
        <v>916</v>
      </c>
      <c r="C157" t="s">
        <v>464</v>
      </c>
      <c r="D157" t="s">
        <v>823</v>
      </c>
      <c r="E157" t="s">
        <v>863</v>
      </c>
      <c r="F157" t="b">
        <v>0</v>
      </c>
      <c r="G157">
        <v>177324800</v>
      </c>
      <c r="H157">
        <v>177325055</v>
      </c>
      <c r="I157" t="s">
        <v>917</v>
      </c>
      <c r="J157" s="182" t="str">
        <f>IF(OR(IFERROR(SEARCH("DMZ",tblSegmentationZones[[#This Row],[comment]])&gt;0,FALSE),IFERROR(SEARCH("DMZ",tblSegmentationZones[[#This Row],[SegmentationZone]])&gt;0,FALSE)),"Yes","No")</f>
        <v>Yes</v>
      </c>
    </row>
    <row r="158" spans="1:10" x14ac:dyDescent="0.3">
      <c r="A158" t="s">
        <v>826</v>
      </c>
      <c r="B158" t="s">
        <v>918</v>
      </c>
      <c r="C158">
        <v>2332</v>
      </c>
      <c r="D158" t="s">
        <v>826</v>
      </c>
      <c r="E158" t="s">
        <v>863</v>
      </c>
      <c r="F158" t="b">
        <v>1</v>
      </c>
      <c r="G158">
        <v>177325056</v>
      </c>
      <c r="H158">
        <v>177325311</v>
      </c>
      <c r="I158" t="s">
        <v>919</v>
      </c>
      <c r="J158" s="182" t="str">
        <f>IF(OR(IFERROR(SEARCH("DMZ",tblSegmentationZones[[#This Row],[comment]])&gt;0,FALSE),IFERROR(SEARCH("DMZ",tblSegmentationZones[[#This Row],[SegmentationZone]])&gt;0,FALSE)),"Yes","No")</f>
        <v>Yes</v>
      </c>
    </row>
    <row r="159" spans="1:10" x14ac:dyDescent="0.3">
      <c r="A159" t="s">
        <v>829</v>
      </c>
      <c r="B159" t="s">
        <v>920</v>
      </c>
      <c r="C159" t="s">
        <v>464</v>
      </c>
      <c r="D159" t="s">
        <v>829</v>
      </c>
      <c r="E159" t="s">
        <v>863</v>
      </c>
      <c r="F159" t="b">
        <v>0</v>
      </c>
      <c r="G159">
        <v>177325312</v>
      </c>
      <c r="H159">
        <v>177325567</v>
      </c>
      <c r="I159" t="s">
        <v>921</v>
      </c>
      <c r="J159" s="182" t="str">
        <f>IF(OR(IFERROR(SEARCH("DMZ",tblSegmentationZones[[#This Row],[comment]])&gt;0,FALSE),IFERROR(SEARCH("DMZ",tblSegmentationZones[[#This Row],[SegmentationZone]])&gt;0,FALSE)),"Yes","No")</f>
        <v>Yes</v>
      </c>
    </row>
    <row r="160" spans="1:10" x14ac:dyDescent="0.3">
      <c r="A160" t="s">
        <v>832</v>
      </c>
      <c r="B160" t="s">
        <v>922</v>
      </c>
      <c r="C160">
        <v>2331</v>
      </c>
      <c r="D160" t="s">
        <v>832</v>
      </c>
      <c r="E160" t="s">
        <v>863</v>
      </c>
      <c r="F160" t="b">
        <v>1</v>
      </c>
      <c r="G160">
        <v>177325568</v>
      </c>
      <c r="H160">
        <v>177325823</v>
      </c>
      <c r="I160" t="s">
        <v>923</v>
      </c>
      <c r="J160" s="182" t="str">
        <f>IF(OR(IFERROR(SEARCH("DMZ",tblSegmentationZones[[#This Row],[comment]])&gt;0,FALSE),IFERROR(SEARCH("DMZ",tblSegmentationZones[[#This Row],[SegmentationZone]])&gt;0,FALSE)),"Yes","No")</f>
        <v>Yes</v>
      </c>
    </row>
    <row r="161" spans="1:10" x14ac:dyDescent="0.3">
      <c r="A161" t="s">
        <v>835</v>
      </c>
      <c r="B161" t="s">
        <v>924</v>
      </c>
      <c r="C161" t="s">
        <v>464</v>
      </c>
      <c r="D161" t="s">
        <v>835</v>
      </c>
      <c r="E161" t="s">
        <v>863</v>
      </c>
      <c r="F161" t="b">
        <v>0</v>
      </c>
      <c r="G161">
        <v>177275392</v>
      </c>
      <c r="H161">
        <v>177275647</v>
      </c>
      <c r="I161" t="s">
        <v>925</v>
      </c>
      <c r="J161" s="182" t="str">
        <f>IF(OR(IFERROR(SEARCH("DMZ",tblSegmentationZones[[#This Row],[comment]])&gt;0,FALSE),IFERROR(SEARCH("DMZ",tblSegmentationZones[[#This Row],[SegmentationZone]])&gt;0,FALSE)),"Yes","No")</f>
        <v>No</v>
      </c>
    </row>
    <row r="162" spans="1:10" x14ac:dyDescent="0.3">
      <c r="A162" t="s">
        <v>926</v>
      </c>
      <c r="B162" t="s">
        <v>927</v>
      </c>
      <c r="C162">
        <v>2948</v>
      </c>
      <c r="D162" t="s">
        <v>835</v>
      </c>
      <c r="E162" t="s">
        <v>863</v>
      </c>
      <c r="F162" t="b">
        <v>1</v>
      </c>
      <c r="G162">
        <v>177280000</v>
      </c>
      <c r="H162">
        <v>177280511</v>
      </c>
      <c r="I162" t="s">
        <v>928</v>
      </c>
      <c r="J162" s="182" t="str">
        <f>IF(OR(IFERROR(SEARCH("DMZ",tblSegmentationZones[[#This Row],[comment]])&gt;0,FALSE),IFERROR(SEARCH("DMZ",tblSegmentationZones[[#This Row],[SegmentationZone]])&gt;0,FALSE)),"Yes","No")</f>
        <v>No</v>
      </c>
    </row>
    <row r="163" spans="1:10" x14ac:dyDescent="0.3">
      <c r="A163" t="s">
        <v>841</v>
      </c>
      <c r="B163" t="s">
        <v>929</v>
      </c>
      <c r="C163" t="s">
        <v>464</v>
      </c>
      <c r="D163" t="s">
        <v>841</v>
      </c>
      <c r="E163" t="s">
        <v>863</v>
      </c>
      <c r="F163" t="b">
        <v>1</v>
      </c>
      <c r="G163">
        <v>177275648</v>
      </c>
      <c r="H163">
        <v>177275903</v>
      </c>
      <c r="I163" t="s">
        <v>930</v>
      </c>
      <c r="J163" s="182" t="str">
        <f>IF(OR(IFERROR(SEARCH("DMZ",tblSegmentationZones[[#This Row],[comment]])&gt;0,FALSE),IFERROR(SEARCH("DMZ",tblSegmentationZones[[#This Row],[SegmentationZone]])&gt;0,FALSE)),"Yes","No")</f>
        <v>No</v>
      </c>
    </row>
    <row r="164" spans="1:10" x14ac:dyDescent="0.3">
      <c r="A164" t="s">
        <v>844</v>
      </c>
      <c r="B164" t="s">
        <v>931</v>
      </c>
      <c r="C164" t="s">
        <v>464</v>
      </c>
      <c r="D164" t="s">
        <v>844</v>
      </c>
      <c r="E164" t="s">
        <v>863</v>
      </c>
      <c r="F164" t="b">
        <v>1</v>
      </c>
      <c r="G164">
        <v>177275904</v>
      </c>
      <c r="H164">
        <v>177276159</v>
      </c>
      <c r="I164" t="s">
        <v>932</v>
      </c>
      <c r="J164" s="182" t="str">
        <f>IF(OR(IFERROR(SEARCH("DMZ",tblSegmentationZones[[#This Row],[comment]])&gt;0,FALSE),IFERROR(SEARCH("DMZ",tblSegmentationZones[[#This Row],[SegmentationZone]])&gt;0,FALSE)),"Yes","No")</f>
        <v>No</v>
      </c>
    </row>
    <row r="165" spans="1:10" x14ac:dyDescent="0.3">
      <c r="A165" t="s">
        <v>847</v>
      </c>
      <c r="B165" t="s">
        <v>933</v>
      </c>
      <c r="C165">
        <v>2038</v>
      </c>
      <c r="D165" t="s">
        <v>847</v>
      </c>
      <c r="E165" t="s">
        <v>863</v>
      </c>
      <c r="F165" t="b">
        <v>1</v>
      </c>
      <c r="G165">
        <v>177276160</v>
      </c>
      <c r="H165">
        <v>177276415</v>
      </c>
      <c r="I165" t="s">
        <v>934</v>
      </c>
      <c r="J165" s="182" t="str">
        <f>IF(OR(IFERROR(SEARCH("DMZ",tblSegmentationZones[[#This Row],[comment]])&gt;0,FALSE),IFERROR(SEARCH("DMZ",tblSegmentationZones[[#This Row],[SegmentationZone]])&gt;0,FALSE)),"Yes","No")</f>
        <v>No</v>
      </c>
    </row>
    <row r="166" spans="1:10" x14ac:dyDescent="0.3">
      <c r="A166" t="s">
        <v>850</v>
      </c>
      <c r="B166" t="s">
        <v>935</v>
      </c>
      <c r="C166" t="s">
        <v>464</v>
      </c>
      <c r="D166" t="s">
        <v>850</v>
      </c>
      <c r="E166" t="s">
        <v>863</v>
      </c>
      <c r="F166" t="b">
        <v>1</v>
      </c>
      <c r="G166">
        <v>177276416</v>
      </c>
      <c r="H166">
        <v>177276671</v>
      </c>
      <c r="I166" t="s">
        <v>936</v>
      </c>
      <c r="J166" s="182" t="str">
        <f>IF(OR(IFERROR(SEARCH("DMZ",tblSegmentationZones[[#This Row],[comment]])&gt;0,FALSE),IFERROR(SEARCH("DMZ",tblSegmentationZones[[#This Row],[SegmentationZone]])&gt;0,FALSE)),"Yes","No")</f>
        <v>No</v>
      </c>
    </row>
    <row r="167" spans="1:10" x14ac:dyDescent="0.3">
      <c r="A167" t="s">
        <v>853</v>
      </c>
      <c r="B167" t="s">
        <v>937</v>
      </c>
      <c r="C167" t="s">
        <v>464</v>
      </c>
      <c r="D167" t="s">
        <v>853</v>
      </c>
      <c r="E167" t="s">
        <v>863</v>
      </c>
      <c r="F167" t="b">
        <v>1</v>
      </c>
      <c r="G167">
        <v>177276672</v>
      </c>
      <c r="H167">
        <v>177276927</v>
      </c>
      <c r="I167" t="s">
        <v>938</v>
      </c>
      <c r="J167" s="182" t="str">
        <f>IF(OR(IFERROR(SEARCH("DMZ",tblSegmentationZones[[#This Row],[comment]])&gt;0,FALSE),IFERROR(SEARCH("DMZ",tblSegmentationZones[[#This Row],[SegmentationZone]])&gt;0,FALSE)),"Yes","No")</f>
        <v>No</v>
      </c>
    </row>
    <row r="168" spans="1:10" x14ac:dyDescent="0.3">
      <c r="A168" t="s">
        <v>856</v>
      </c>
      <c r="B168" t="s">
        <v>939</v>
      </c>
      <c r="C168">
        <v>2051</v>
      </c>
      <c r="D168" t="s">
        <v>856</v>
      </c>
      <c r="E168" t="s">
        <v>863</v>
      </c>
      <c r="F168" t="b">
        <v>1</v>
      </c>
      <c r="G168">
        <v>177276928</v>
      </c>
      <c r="H168">
        <v>177277183</v>
      </c>
      <c r="I168" t="s">
        <v>940</v>
      </c>
      <c r="J168" s="182" t="str">
        <f>IF(OR(IFERROR(SEARCH("DMZ",tblSegmentationZones[[#This Row],[comment]])&gt;0,FALSE),IFERROR(SEARCH("DMZ",tblSegmentationZones[[#This Row],[SegmentationZone]])&gt;0,FALSE)),"Yes","No")</f>
        <v>No</v>
      </c>
    </row>
    <row r="169" spans="1:10" x14ac:dyDescent="0.3">
      <c r="A169" t="s">
        <v>859</v>
      </c>
      <c r="B169" t="s">
        <v>941</v>
      </c>
      <c r="C169">
        <v>2040</v>
      </c>
      <c r="D169" t="s">
        <v>859</v>
      </c>
      <c r="E169" t="s">
        <v>863</v>
      </c>
      <c r="F169" t="b">
        <v>1</v>
      </c>
      <c r="G169">
        <v>177277184</v>
      </c>
      <c r="H169">
        <v>177277439</v>
      </c>
      <c r="I169" t="s">
        <v>942</v>
      </c>
      <c r="J169" s="182" t="str">
        <f>IF(OR(IFERROR(SEARCH("DMZ",tblSegmentationZones[[#This Row],[comment]])&gt;0,FALSE),IFERROR(SEARCH("DMZ",tblSegmentationZones[[#This Row],[SegmentationZone]])&gt;0,FALSE)),"Yes","No")</f>
        <v>No</v>
      </c>
    </row>
    <row r="170" spans="1:10" x14ac:dyDescent="0.3">
      <c r="A170" t="s">
        <v>753</v>
      </c>
      <c r="B170" t="s">
        <v>943</v>
      </c>
      <c r="C170" t="s">
        <v>464</v>
      </c>
      <c r="D170" t="s">
        <v>753</v>
      </c>
      <c r="E170" t="s">
        <v>460</v>
      </c>
      <c r="F170" t="b">
        <v>1</v>
      </c>
      <c r="G170">
        <v>177340672</v>
      </c>
      <c r="H170">
        <v>177340927</v>
      </c>
      <c r="I170" t="s">
        <v>945</v>
      </c>
      <c r="J170" s="182" t="str">
        <f>IF(OR(IFERROR(SEARCH("DMZ",tblSegmentationZones[[#This Row],[comment]])&gt;0,FALSE),IFERROR(SEARCH("DMZ",tblSegmentationZones[[#This Row],[SegmentationZone]])&gt;0,FALSE)),"Yes","No")</f>
        <v>No</v>
      </c>
    </row>
    <row r="171" spans="1:10" x14ac:dyDescent="0.3">
      <c r="A171" t="s">
        <v>757</v>
      </c>
      <c r="B171" t="s">
        <v>946</v>
      </c>
      <c r="C171" t="s">
        <v>464</v>
      </c>
      <c r="D171" t="s">
        <v>757</v>
      </c>
      <c r="E171" t="s">
        <v>460</v>
      </c>
      <c r="F171" t="b">
        <v>1</v>
      </c>
      <c r="G171">
        <v>177342976</v>
      </c>
      <c r="H171">
        <v>177343231</v>
      </c>
      <c r="I171" t="s">
        <v>947</v>
      </c>
      <c r="J171" s="182" t="str">
        <f>IF(OR(IFERROR(SEARCH("DMZ",tblSegmentationZones[[#This Row],[comment]])&gt;0,FALSE),IFERROR(SEARCH("DMZ",tblSegmentationZones[[#This Row],[SegmentationZone]])&gt;0,FALSE)),"Yes","No")</f>
        <v>No</v>
      </c>
    </row>
    <row r="172" spans="1:10" x14ac:dyDescent="0.3">
      <c r="A172" t="s">
        <v>760</v>
      </c>
      <c r="B172" t="s">
        <v>948</v>
      </c>
      <c r="C172" t="s">
        <v>464</v>
      </c>
      <c r="D172" t="s">
        <v>760</v>
      </c>
      <c r="E172" t="s">
        <v>460</v>
      </c>
      <c r="F172" t="b">
        <v>1</v>
      </c>
      <c r="G172">
        <v>177343232</v>
      </c>
      <c r="H172">
        <v>177343487</v>
      </c>
      <c r="I172" t="s">
        <v>949</v>
      </c>
      <c r="J172" s="182" t="str">
        <f>IF(OR(IFERROR(SEARCH("DMZ",tblSegmentationZones[[#This Row],[comment]])&gt;0,FALSE),IFERROR(SEARCH("DMZ",tblSegmentationZones[[#This Row],[SegmentationZone]])&gt;0,FALSE)),"Yes","No")</f>
        <v>No</v>
      </c>
    </row>
    <row r="173" spans="1:10" x14ac:dyDescent="0.3">
      <c r="A173" t="s">
        <v>763</v>
      </c>
      <c r="B173" t="s">
        <v>950</v>
      </c>
      <c r="C173" t="s">
        <v>464</v>
      </c>
      <c r="D173" t="s">
        <v>763</v>
      </c>
      <c r="E173" t="s">
        <v>460</v>
      </c>
      <c r="F173" t="b">
        <v>1</v>
      </c>
      <c r="G173">
        <v>177369088</v>
      </c>
      <c r="H173">
        <v>177369343</v>
      </c>
      <c r="I173" t="s">
        <v>951</v>
      </c>
      <c r="J173" s="182" t="str">
        <f>IF(OR(IFERROR(SEARCH("DMZ",tblSegmentationZones[[#This Row],[comment]])&gt;0,FALSE),IFERROR(SEARCH("DMZ",tblSegmentationZones[[#This Row],[SegmentationZone]])&gt;0,FALSE)),"Yes","No")</f>
        <v>No</v>
      </c>
    </row>
    <row r="174" spans="1:10" x14ac:dyDescent="0.3">
      <c r="A174" t="s">
        <v>766</v>
      </c>
      <c r="B174" t="s">
        <v>952</v>
      </c>
      <c r="C174" t="s">
        <v>464</v>
      </c>
      <c r="D174" t="s">
        <v>766</v>
      </c>
      <c r="E174" t="s">
        <v>460</v>
      </c>
      <c r="F174" t="b">
        <v>1</v>
      </c>
      <c r="G174">
        <v>177369344</v>
      </c>
      <c r="H174">
        <v>177369599</v>
      </c>
      <c r="I174" t="s">
        <v>953</v>
      </c>
      <c r="J174" s="182" t="str">
        <f>IF(OR(IFERROR(SEARCH("DMZ",tblSegmentationZones[[#This Row],[comment]])&gt;0,FALSE),IFERROR(SEARCH("DMZ",tblSegmentationZones[[#This Row],[SegmentationZone]])&gt;0,FALSE)),"Yes","No")</f>
        <v>No</v>
      </c>
    </row>
    <row r="175" spans="1:10" x14ac:dyDescent="0.3">
      <c r="A175" t="s">
        <v>769</v>
      </c>
      <c r="B175" t="s">
        <v>954</v>
      </c>
      <c r="C175" t="s">
        <v>464</v>
      </c>
      <c r="D175" t="s">
        <v>769</v>
      </c>
      <c r="E175" t="s">
        <v>460</v>
      </c>
      <c r="F175" t="b">
        <v>1</v>
      </c>
      <c r="G175">
        <v>177369600</v>
      </c>
      <c r="H175">
        <v>177369855</v>
      </c>
      <c r="I175" t="s">
        <v>955</v>
      </c>
      <c r="J175" s="182" t="str">
        <f>IF(OR(IFERROR(SEARCH("DMZ",tblSegmentationZones[[#This Row],[comment]])&gt;0,FALSE),IFERROR(SEARCH("DMZ",tblSegmentationZones[[#This Row],[SegmentationZone]])&gt;0,FALSE)),"Yes","No")</f>
        <v>No</v>
      </c>
    </row>
    <row r="176" spans="1:10" x14ac:dyDescent="0.3">
      <c r="A176" t="s">
        <v>772</v>
      </c>
      <c r="B176" t="s">
        <v>956</v>
      </c>
      <c r="C176" t="s">
        <v>464</v>
      </c>
      <c r="D176" t="s">
        <v>772</v>
      </c>
      <c r="E176" t="s">
        <v>460</v>
      </c>
      <c r="F176" t="b">
        <v>1</v>
      </c>
      <c r="G176">
        <v>177369856</v>
      </c>
      <c r="H176">
        <v>177370111</v>
      </c>
      <c r="I176" t="s">
        <v>957</v>
      </c>
      <c r="J176" s="182" t="str">
        <f>IF(OR(IFERROR(SEARCH("DMZ",tblSegmentationZones[[#This Row],[comment]])&gt;0,FALSE),IFERROR(SEARCH("DMZ",tblSegmentationZones[[#This Row],[SegmentationZone]])&gt;0,FALSE)),"Yes","No")</f>
        <v>No</v>
      </c>
    </row>
    <row r="177" spans="1:10" x14ac:dyDescent="0.3">
      <c r="A177" t="s">
        <v>775</v>
      </c>
      <c r="B177" t="s">
        <v>958</v>
      </c>
      <c r="C177" t="s">
        <v>464</v>
      </c>
      <c r="D177" t="s">
        <v>775</v>
      </c>
      <c r="E177" t="s">
        <v>460</v>
      </c>
      <c r="F177" t="b">
        <v>1</v>
      </c>
      <c r="G177">
        <v>177343488</v>
      </c>
      <c r="H177">
        <v>177343743</v>
      </c>
      <c r="I177" t="s">
        <v>959</v>
      </c>
      <c r="J177" s="182" t="str">
        <f>IF(OR(IFERROR(SEARCH("DMZ",tblSegmentationZones[[#This Row],[comment]])&gt;0,FALSE),IFERROR(SEARCH("DMZ",tblSegmentationZones[[#This Row],[SegmentationZone]])&gt;0,FALSE)),"Yes","No")</f>
        <v>No</v>
      </c>
    </row>
    <row r="178" spans="1:10" x14ac:dyDescent="0.3">
      <c r="A178" t="s">
        <v>778</v>
      </c>
      <c r="B178" t="s">
        <v>960</v>
      </c>
      <c r="C178" t="s">
        <v>464</v>
      </c>
      <c r="D178" t="s">
        <v>778</v>
      </c>
      <c r="E178" t="s">
        <v>460</v>
      </c>
      <c r="F178" t="b">
        <v>1</v>
      </c>
      <c r="G178">
        <v>177371136</v>
      </c>
      <c r="H178">
        <v>177371391</v>
      </c>
      <c r="I178" t="s">
        <v>961</v>
      </c>
      <c r="J178" s="182" t="str">
        <f>IF(OR(IFERROR(SEARCH("DMZ",tblSegmentationZones[[#This Row],[comment]])&gt;0,FALSE),IFERROR(SEARCH("DMZ",tblSegmentationZones[[#This Row],[SegmentationZone]])&gt;0,FALSE)),"Yes","No")</f>
        <v>No</v>
      </c>
    </row>
    <row r="179" spans="1:10" x14ac:dyDescent="0.3">
      <c r="A179" t="s">
        <v>781</v>
      </c>
      <c r="B179" t="s">
        <v>962</v>
      </c>
      <c r="C179" t="s">
        <v>464</v>
      </c>
      <c r="D179" t="s">
        <v>781</v>
      </c>
      <c r="E179" t="s">
        <v>460</v>
      </c>
      <c r="F179" t="b">
        <v>1</v>
      </c>
      <c r="G179">
        <v>177371392</v>
      </c>
      <c r="H179">
        <v>177371647</v>
      </c>
      <c r="I179" t="s">
        <v>963</v>
      </c>
      <c r="J179" s="182" t="str">
        <f>IF(OR(IFERROR(SEARCH("DMZ",tblSegmentationZones[[#This Row],[comment]])&gt;0,FALSE),IFERROR(SEARCH("DMZ",tblSegmentationZones[[#This Row],[SegmentationZone]])&gt;0,FALSE)),"Yes","No")</f>
        <v>No</v>
      </c>
    </row>
    <row r="180" spans="1:10" x14ac:dyDescent="0.3">
      <c r="A180" t="s">
        <v>784</v>
      </c>
      <c r="B180" t="s">
        <v>964</v>
      </c>
      <c r="C180" t="s">
        <v>464</v>
      </c>
      <c r="D180" t="s">
        <v>784</v>
      </c>
      <c r="E180" t="s">
        <v>460</v>
      </c>
      <c r="F180" t="b">
        <v>1</v>
      </c>
      <c r="G180">
        <v>177371648</v>
      </c>
      <c r="H180">
        <v>177371903</v>
      </c>
      <c r="I180" t="s">
        <v>965</v>
      </c>
      <c r="J180" s="182" t="str">
        <f>IF(OR(IFERROR(SEARCH("DMZ",tblSegmentationZones[[#This Row],[comment]])&gt;0,FALSE),IFERROR(SEARCH("DMZ",tblSegmentationZones[[#This Row],[SegmentationZone]])&gt;0,FALSE)),"Yes","No")</f>
        <v>No</v>
      </c>
    </row>
    <row r="181" spans="1:10" x14ac:dyDescent="0.3">
      <c r="A181" t="s">
        <v>787</v>
      </c>
      <c r="B181" t="s">
        <v>966</v>
      </c>
      <c r="C181" t="s">
        <v>464</v>
      </c>
      <c r="D181" t="s">
        <v>787</v>
      </c>
      <c r="E181" t="s">
        <v>460</v>
      </c>
      <c r="F181" t="b">
        <v>1</v>
      </c>
      <c r="G181">
        <v>177371904</v>
      </c>
      <c r="H181">
        <v>177372159</v>
      </c>
      <c r="I181" t="s">
        <v>967</v>
      </c>
      <c r="J181" s="182" t="str">
        <f>IF(OR(IFERROR(SEARCH("DMZ",tblSegmentationZones[[#This Row],[comment]])&gt;0,FALSE),IFERROR(SEARCH("DMZ",tblSegmentationZones[[#This Row],[SegmentationZone]])&gt;0,FALSE)),"Yes","No")</f>
        <v>No</v>
      </c>
    </row>
    <row r="182" spans="1:10" x14ac:dyDescent="0.3">
      <c r="A182" t="s">
        <v>790</v>
      </c>
      <c r="B182" t="s">
        <v>968</v>
      </c>
      <c r="C182" t="s">
        <v>464</v>
      </c>
      <c r="D182" t="s">
        <v>790</v>
      </c>
      <c r="E182" t="s">
        <v>460</v>
      </c>
      <c r="F182" t="b">
        <v>1</v>
      </c>
      <c r="G182">
        <v>177372160</v>
      </c>
      <c r="H182">
        <v>177372415</v>
      </c>
      <c r="I182" t="s">
        <v>969</v>
      </c>
      <c r="J182" s="182" t="str">
        <f>IF(OR(IFERROR(SEARCH("DMZ",tblSegmentationZones[[#This Row],[comment]])&gt;0,FALSE),IFERROR(SEARCH("DMZ",tblSegmentationZones[[#This Row],[SegmentationZone]])&gt;0,FALSE)),"Yes","No")</f>
        <v>No</v>
      </c>
    </row>
    <row r="183" spans="1:10" x14ac:dyDescent="0.3">
      <c r="A183" t="s">
        <v>793</v>
      </c>
      <c r="B183" t="s">
        <v>970</v>
      </c>
      <c r="C183" t="s">
        <v>464</v>
      </c>
      <c r="D183" t="s">
        <v>793</v>
      </c>
      <c r="E183" t="s">
        <v>460</v>
      </c>
      <c r="F183" t="b">
        <v>1</v>
      </c>
      <c r="G183">
        <v>177343744</v>
      </c>
      <c r="H183">
        <v>177343999</v>
      </c>
      <c r="I183" t="s">
        <v>971</v>
      </c>
      <c r="J183" s="182" t="str">
        <f>IF(OR(IFERROR(SEARCH("DMZ",tblSegmentationZones[[#This Row],[comment]])&gt;0,FALSE),IFERROR(SEARCH("DMZ",tblSegmentationZones[[#This Row],[SegmentationZone]])&gt;0,FALSE)),"Yes","No")</f>
        <v>No</v>
      </c>
    </row>
    <row r="184" spans="1:10" x14ac:dyDescent="0.3">
      <c r="A184" t="s">
        <v>796</v>
      </c>
      <c r="B184" t="s">
        <v>972</v>
      </c>
      <c r="C184" t="s">
        <v>464</v>
      </c>
      <c r="D184" t="s">
        <v>796</v>
      </c>
      <c r="E184" t="s">
        <v>460</v>
      </c>
      <c r="F184" t="b">
        <v>1</v>
      </c>
      <c r="G184">
        <v>177344000</v>
      </c>
      <c r="H184">
        <v>177344255</v>
      </c>
      <c r="I184" t="s">
        <v>973</v>
      </c>
      <c r="J184" s="182" t="str">
        <f>IF(OR(IFERROR(SEARCH("DMZ",tblSegmentationZones[[#This Row],[comment]])&gt;0,FALSE),IFERROR(SEARCH("DMZ",tblSegmentationZones[[#This Row],[SegmentationZone]])&gt;0,FALSE)),"Yes","No")</f>
        <v>No</v>
      </c>
    </row>
    <row r="185" spans="1:10" x14ac:dyDescent="0.3">
      <c r="A185" t="s">
        <v>799</v>
      </c>
      <c r="B185" t="s">
        <v>974</v>
      </c>
      <c r="C185" t="s">
        <v>464</v>
      </c>
      <c r="D185" t="s">
        <v>799</v>
      </c>
      <c r="E185" t="s">
        <v>460</v>
      </c>
      <c r="F185" t="b">
        <v>1</v>
      </c>
      <c r="G185">
        <v>177344256</v>
      </c>
      <c r="H185">
        <v>177344511</v>
      </c>
      <c r="I185" t="s">
        <v>975</v>
      </c>
      <c r="J185" s="182" t="str">
        <f>IF(OR(IFERROR(SEARCH("DMZ",tblSegmentationZones[[#This Row],[comment]])&gt;0,FALSE),IFERROR(SEARCH("DMZ",tblSegmentationZones[[#This Row],[SegmentationZone]])&gt;0,FALSE)),"Yes","No")</f>
        <v>No</v>
      </c>
    </row>
    <row r="186" spans="1:10" x14ac:dyDescent="0.3">
      <c r="A186" t="s">
        <v>802</v>
      </c>
      <c r="B186" t="s">
        <v>976</v>
      </c>
      <c r="C186" t="s">
        <v>464</v>
      </c>
      <c r="D186" t="s">
        <v>802</v>
      </c>
      <c r="E186" t="s">
        <v>460</v>
      </c>
      <c r="F186" t="b">
        <v>1</v>
      </c>
      <c r="G186">
        <v>177344512</v>
      </c>
      <c r="H186">
        <v>177344767</v>
      </c>
      <c r="I186" t="s">
        <v>977</v>
      </c>
      <c r="J186" s="182" t="str">
        <f>IF(OR(IFERROR(SEARCH("DMZ",tblSegmentationZones[[#This Row],[comment]])&gt;0,FALSE),IFERROR(SEARCH("DMZ",tblSegmentationZones[[#This Row],[SegmentationZone]])&gt;0,FALSE)),"Yes","No")</f>
        <v>No</v>
      </c>
    </row>
    <row r="187" spans="1:10" x14ac:dyDescent="0.3">
      <c r="A187" t="s">
        <v>805</v>
      </c>
      <c r="B187" t="s">
        <v>978</v>
      </c>
      <c r="C187" t="s">
        <v>464</v>
      </c>
      <c r="D187" t="s">
        <v>805</v>
      </c>
      <c r="E187" t="s">
        <v>460</v>
      </c>
      <c r="F187" t="b">
        <v>1</v>
      </c>
      <c r="G187">
        <v>177344768</v>
      </c>
      <c r="H187">
        <v>177345023</v>
      </c>
      <c r="I187" t="s">
        <v>979</v>
      </c>
      <c r="J187" s="182" t="str">
        <f>IF(OR(IFERROR(SEARCH("DMZ",tblSegmentationZones[[#This Row],[comment]])&gt;0,FALSE),IFERROR(SEARCH("DMZ",tblSegmentationZones[[#This Row],[SegmentationZone]])&gt;0,FALSE)),"Yes","No")</f>
        <v>No</v>
      </c>
    </row>
    <row r="188" spans="1:10" x14ac:dyDescent="0.3">
      <c r="A188" t="s">
        <v>808</v>
      </c>
      <c r="B188" t="s">
        <v>980</v>
      </c>
      <c r="C188" t="s">
        <v>464</v>
      </c>
      <c r="D188" t="s">
        <v>808</v>
      </c>
      <c r="E188" t="s">
        <v>460</v>
      </c>
      <c r="F188" t="b">
        <v>1</v>
      </c>
      <c r="G188">
        <v>177345024</v>
      </c>
      <c r="H188">
        <v>177345279</v>
      </c>
      <c r="I188" t="s">
        <v>981</v>
      </c>
      <c r="J188" s="182" t="str">
        <f>IF(OR(IFERROR(SEARCH("DMZ",tblSegmentationZones[[#This Row],[comment]])&gt;0,FALSE),IFERROR(SEARCH("DMZ",tblSegmentationZones[[#This Row],[SegmentationZone]])&gt;0,FALSE)),"Yes","No")</f>
        <v>No</v>
      </c>
    </row>
    <row r="189" spans="1:10" x14ac:dyDescent="0.3">
      <c r="A189" t="s">
        <v>811</v>
      </c>
      <c r="B189" t="s">
        <v>982</v>
      </c>
      <c r="C189" t="s">
        <v>464</v>
      </c>
      <c r="D189" t="s">
        <v>811</v>
      </c>
      <c r="E189" t="s">
        <v>460</v>
      </c>
      <c r="F189" t="b">
        <v>1</v>
      </c>
      <c r="G189">
        <v>177345280</v>
      </c>
      <c r="H189">
        <v>177345535</v>
      </c>
      <c r="I189" t="s">
        <v>983</v>
      </c>
      <c r="J189" s="182" t="str">
        <f>IF(OR(IFERROR(SEARCH("DMZ",tblSegmentationZones[[#This Row],[comment]])&gt;0,FALSE),IFERROR(SEARCH("DMZ",tblSegmentationZones[[#This Row],[SegmentationZone]])&gt;0,FALSE)),"Yes","No")</f>
        <v>No</v>
      </c>
    </row>
    <row r="190" spans="1:10" x14ac:dyDescent="0.3">
      <c r="A190" t="s">
        <v>814</v>
      </c>
      <c r="B190" t="s">
        <v>984</v>
      </c>
      <c r="C190" t="s">
        <v>464</v>
      </c>
      <c r="D190" t="s">
        <v>814</v>
      </c>
      <c r="E190" t="s">
        <v>460</v>
      </c>
      <c r="F190" t="b">
        <v>1</v>
      </c>
      <c r="G190">
        <v>177389568</v>
      </c>
      <c r="H190">
        <v>177389823</v>
      </c>
      <c r="I190" t="s">
        <v>985</v>
      </c>
      <c r="J190" s="182" t="str">
        <f>IF(OR(IFERROR(SEARCH("DMZ",tblSegmentationZones[[#This Row],[comment]])&gt;0,FALSE),IFERROR(SEARCH("DMZ",tblSegmentationZones[[#This Row],[SegmentationZone]])&gt;0,FALSE)),"Yes","No")</f>
        <v>Yes</v>
      </c>
    </row>
    <row r="191" spans="1:10" x14ac:dyDescent="0.3">
      <c r="A191" t="s">
        <v>817</v>
      </c>
      <c r="B191" t="s">
        <v>986</v>
      </c>
      <c r="C191" t="s">
        <v>464</v>
      </c>
      <c r="D191" t="s">
        <v>817</v>
      </c>
      <c r="E191" t="s">
        <v>460</v>
      </c>
      <c r="F191" t="b">
        <v>1</v>
      </c>
      <c r="G191">
        <v>177389824</v>
      </c>
      <c r="H191">
        <v>177390079</v>
      </c>
      <c r="I191" t="s">
        <v>987</v>
      </c>
      <c r="J191" s="182" t="str">
        <f>IF(OR(IFERROR(SEARCH("DMZ",tblSegmentationZones[[#This Row],[comment]])&gt;0,FALSE),IFERROR(SEARCH("DMZ",tblSegmentationZones[[#This Row],[SegmentationZone]])&gt;0,FALSE)),"Yes","No")</f>
        <v>Yes</v>
      </c>
    </row>
    <row r="192" spans="1:10" x14ac:dyDescent="0.3">
      <c r="A192" t="s">
        <v>820</v>
      </c>
      <c r="B192" t="s">
        <v>988</v>
      </c>
      <c r="C192" t="s">
        <v>464</v>
      </c>
      <c r="D192" t="s">
        <v>820</v>
      </c>
      <c r="E192" t="s">
        <v>460</v>
      </c>
      <c r="F192" t="b">
        <v>1</v>
      </c>
      <c r="G192">
        <v>177390080</v>
      </c>
      <c r="H192">
        <v>177390335</v>
      </c>
      <c r="I192" t="s">
        <v>989</v>
      </c>
      <c r="J192" s="182" t="str">
        <f>IF(OR(IFERROR(SEARCH("DMZ",tblSegmentationZones[[#This Row],[comment]])&gt;0,FALSE),IFERROR(SEARCH("DMZ",tblSegmentationZones[[#This Row],[SegmentationZone]])&gt;0,FALSE)),"Yes","No")</f>
        <v>Yes</v>
      </c>
    </row>
    <row r="193" spans="1:10" x14ac:dyDescent="0.3">
      <c r="A193" t="s">
        <v>823</v>
      </c>
      <c r="B193" t="s">
        <v>990</v>
      </c>
      <c r="C193" t="s">
        <v>464</v>
      </c>
      <c r="D193" t="s">
        <v>823</v>
      </c>
      <c r="E193" t="s">
        <v>460</v>
      </c>
      <c r="F193" t="b">
        <v>1</v>
      </c>
      <c r="G193">
        <v>177390336</v>
      </c>
      <c r="H193">
        <v>177390591</v>
      </c>
      <c r="I193" t="s">
        <v>991</v>
      </c>
      <c r="J193" s="182" t="str">
        <f>IF(OR(IFERROR(SEARCH("DMZ",tblSegmentationZones[[#This Row],[comment]])&gt;0,FALSE),IFERROR(SEARCH("DMZ",tblSegmentationZones[[#This Row],[SegmentationZone]])&gt;0,FALSE)),"Yes","No")</f>
        <v>Yes</v>
      </c>
    </row>
    <row r="194" spans="1:10" x14ac:dyDescent="0.3">
      <c r="A194" t="s">
        <v>826</v>
      </c>
      <c r="B194" t="s">
        <v>992</v>
      </c>
      <c r="C194" t="s">
        <v>464</v>
      </c>
      <c r="D194" t="s">
        <v>826</v>
      </c>
      <c r="E194" t="s">
        <v>460</v>
      </c>
      <c r="F194" t="b">
        <v>1</v>
      </c>
      <c r="G194">
        <v>177390592</v>
      </c>
      <c r="H194">
        <v>177390847</v>
      </c>
      <c r="I194" t="s">
        <v>993</v>
      </c>
      <c r="J194" s="182" t="str">
        <f>IF(OR(IFERROR(SEARCH("DMZ",tblSegmentationZones[[#This Row],[comment]])&gt;0,FALSE),IFERROR(SEARCH("DMZ",tblSegmentationZones[[#This Row],[SegmentationZone]])&gt;0,FALSE)),"Yes","No")</f>
        <v>Yes</v>
      </c>
    </row>
    <row r="195" spans="1:10" x14ac:dyDescent="0.3">
      <c r="A195" t="s">
        <v>829</v>
      </c>
      <c r="B195" t="s">
        <v>994</v>
      </c>
      <c r="C195" t="s">
        <v>464</v>
      </c>
      <c r="D195" t="s">
        <v>829</v>
      </c>
      <c r="E195" t="s">
        <v>460</v>
      </c>
      <c r="F195" t="b">
        <v>1</v>
      </c>
      <c r="G195">
        <v>177390848</v>
      </c>
      <c r="H195">
        <v>177391103</v>
      </c>
      <c r="I195" t="s">
        <v>995</v>
      </c>
      <c r="J195" s="182" t="str">
        <f>IF(OR(IFERROR(SEARCH("DMZ",tblSegmentationZones[[#This Row],[comment]])&gt;0,FALSE),IFERROR(SEARCH("DMZ",tblSegmentationZones[[#This Row],[SegmentationZone]])&gt;0,FALSE)),"Yes","No")</f>
        <v>Yes</v>
      </c>
    </row>
    <row r="196" spans="1:10" x14ac:dyDescent="0.3">
      <c r="A196" t="s">
        <v>832</v>
      </c>
      <c r="B196" t="s">
        <v>996</v>
      </c>
      <c r="C196" t="s">
        <v>464</v>
      </c>
      <c r="D196" t="s">
        <v>832</v>
      </c>
      <c r="E196" t="s">
        <v>460</v>
      </c>
      <c r="F196" t="b">
        <v>1</v>
      </c>
      <c r="G196">
        <v>177391104</v>
      </c>
      <c r="H196">
        <v>177391359</v>
      </c>
      <c r="I196" t="s">
        <v>997</v>
      </c>
      <c r="J196" s="182" t="str">
        <f>IF(OR(IFERROR(SEARCH("DMZ",tblSegmentationZones[[#This Row],[comment]])&gt;0,FALSE),IFERROR(SEARCH("DMZ",tblSegmentationZones[[#This Row],[SegmentationZone]])&gt;0,FALSE)),"Yes","No")</f>
        <v>Yes</v>
      </c>
    </row>
    <row r="197" spans="1:10" x14ac:dyDescent="0.3">
      <c r="A197" t="s">
        <v>835</v>
      </c>
      <c r="B197" t="s">
        <v>998</v>
      </c>
      <c r="C197" t="s">
        <v>464</v>
      </c>
      <c r="D197" t="s">
        <v>835</v>
      </c>
      <c r="E197" t="s">
        <v>460</v>
      </c>
      <c r="F197" t="b">
        <v>1</v>
      </c>
      <c r="G197">
        <v>177340928</v>
      </c>
      <c r="H197">
        <v>177341183</v>
      </c>
      <c r="I197" t="s">
        <v>999</v>
      </c>
      <c r="J197" s="182" t="str">
        <f>IF(OR(IFERROR(SEARCH("DMZ",tblSegmentationZones[[#This Row],[comment]])&gt;0,FALSE),IFERROR(SEARCH("DMZ",tblSegmentationZones[[#This Row],[SegmentationZone]])&gt;0,FALSE)),"Yes","No")</f>
        <v>No</v>
      </c>
    </row>
    <row r="198" spans="1:10" x14ac:dyDescent="0.3">
      <c r="A198" t="s">
        <v>1000</v>
      </c>
      <c r="B198" t="s">
        <v>1001</v>
      </c>
      <c r="C198">
        <v>3033</v>
      </c>
      <c r="D198" t="s">
        <v>835</v>
      </c>
      <c r="E198" t="s">
        <v>460</v>
      </c>
      <c r="F198" t="b">
        <v>1</v>
      </c>
      <c r="G198">
        <v>177346560</v>
      </c>
      <c r="H198">
        <v>177348607</v>
      </c>
      <c r="I198" t="s">
        <v>1002</v>
      </c>
      <c r="J198" s="182" t="str">
        <f>IF(OR(IFERROR(SEARCH("DMZ",tblSegmentationZones[[#This Row],[comment]])&gt;0,FALSE),IFERROR(SEARCH("DMZ",tblSegmentationZones[[#This Row],[SegmentationZone]])&gt;0,FALSE)),"Yes","No")</f>
        <v>No</v>
      </c>
    </row>
    <row r="199" spans="1:10" x14ac:dyDescent="0.3">
      <c r="A199" t="s">
        <v>841</v>
      </c>
      <c r="B199" t="s">
        <v>1003</v>
      </c>
      <c r="C199" t="s">
        <v>464</v>
      </c>
      <c r="D199" t="s">
        <v>841</v>
      </c>
      <c r="E199" t="s">
        <v>460</v>
      </c>
      <c r="F199" t="b">
        <v>1</v>
      </c>
      <c r="G199">
        <v>177341184</v>
      </c>
      <c r="H199">
        <v>177341439</v>
      </c>
      <c r="I199" t="s">
        <v>1004</v>
      </c>
      <c r="J199" s="182" t="str">
        <f>IF(OR(IFERROR(SEARCH("DMZ",tblSegmentationZones[[#This Row],[comment]])&gt;0,FALSE),IFERROR(SEARCH("DMZ",tblSegmentationZones[[#This Row],[SegmentationZone]])&gt;0,FALSE)),"Yes","No")</f>
        <v>No</v>
      </c>
    </row>
    <row r="200" spans="1:10" x14ac:dyDescent="0.3">
      <c r="A200" t="s">
        <v>844</v>
      </c>
      <c r="B200" t="s">
        <v>1005</v>
      </c>
      <c r="C200" t="s">
        <v>464</v>
      </c>
      <c r="D200" t="s">
        <v>844</v>
      </c>
      <c r="E200" t="s">
        <v>460</v>
      </c>
      <c r="F200" t="b">
        <v>1</v>
      </c>
      <c r="G200">
        <v>177341440</v>
      </c>
      <c r="H200">
        <v>177341695</v>
      </c>
      <c r="I200" t="s">
        <v>1006</v>
      </c>
      <c r="J200" s="182" t="str">
        <f>IF(OR(IFERROR(SEARCH("DMZ",tblSegmentationZones[[#This Row],[comment]])&gt;0,FALSE),IFERROR(SEARCH("DMZ",tblSegmentationZones[[#This Row],[SegmentationZone]])&gt;0,FALSE)),"Yes","No")</f>
        <v>No</v>
      </c>
    </row>
    <row r="201" spans="1:10" x14ac:dyDescent="0.3">
      <c r="A201" t="s">
        <v>847</v>
      </c>
      <c r="B201" t="s">
        <v>1007</v>
      </c>
      <c r="C201" t="s">
        <v>464</v>
      </c>
      <c r="D201" t="s">
        <v>847</v>
      </c>
      <c r="E201" t="s">
        <v>460</v>
      </c>
      <c r="F201" t="b">
        <v>1</v>
      </c>
      <c r="G201">
        <v>177341696</v>
      </c>
      <c r="H201">
        <v>177341951</v>
      </c>
      <c r="I201" t="s">
        <v>1008</v>
      </c>
      <c r="J201" s="182" t="str">
        <f>IF(OR(IFERROR(SEARCH("DMZ",tblSegmentationZones[[#This Row],[comment]])&gt;0,FALSE),IFERROR(SEARCH("DMZ",tblSegmentationZones[[#This Row],[SegmentationZone]])&gt;0,FALSE)),"Yes","No")</f>
        <v>No</v>
      </c>
    </row>
    <row r="202" spans="1:10" x14ac:dyDescent="0.3">
      <c r="A202" t="s">
        <v>850</v>
      </c>
      <c r="B202" t="s">
        <v>1009</v>
      </c>
      <c r="C202" t="s">
        <v>464</v>
      </c>
      <c r="D202" t="s">
        <v>850</v>
      </c>
      <c r="E202" t="s">
        <v>460</v>
      </c>
      <c r="F202" t="b">
        <v>1</v>
      </c>
      <c r="G202">
        <v>177341952</v>
      </c>
      <c r="H202">
        <v>177342207</v>
      </c>
      <c r="I202" t="s">
        <v>1010</v>
      </c>
      <c r="J202" s="182" t="str">
        <f>IF(OR(IFERROR(SEARCH("DMZ",tblSegmentationZones[[#This Row],[comment]])&gt;0,FALSE),IFERROR(SEARCH("DMZ",tblSegmentationZones[[#This Row],[SegmentationZone]])&gt;0,FALSE)),"Yes","No")</f>
        <v>No</v>
      </c>
    </row>
    <row r="203" spans="1:10" x14ac:dyDescent="0.3">
      <c r="A203" t="s">
        <v>853</v>
      </c>
      <c r="B203" t="s">
        <v>1011</v>
      </c>
      <c r="C203" t="s">
        <v>464</v>
      </c>
      <c r="D203" t="s">
        <v>853</v>
      </c>
      <c r="E203" t="s">
        <v>460</v>
      </c>
      <c r="F203" t="b">
        <v>1</v>
      </c>
      <c r="G203">
        <v>177342208</v>
      </c>
      <c r="H203">
        <v>177342463</v>
      </c>
      <c r="I203" t="s">
        <v>1012</v>
      </c>
      <c r="J203" s="182" t="str">
        <f>IF(OR(IFERROR(SEARCH("DMZ",tblSegmentationZones[[#This Row],[comment]])&gt;0,FALSE),IFERROR(SEARCH("DMZ",tblSegmentationZones[[#This Row],[SegmentationZone]])&gt;0,FALSE)),"Yes","No")</f>
        <v>No</v>
      </c>
    </row>
    <row r="204" spans="1:10" x14ac:dyDescent="0.3">
      <c r="A204" t="s">
        <v>856</v>
      </c>
      <c r="B204" t="s">
        <v>1013</v>
      </c>
      <c r="C204" t="s">
        <v>464</v>
      </c>
      <c r="D204" t="s">
        <v>856</v>
      </c>
      <c r="E204" t="s">
        <v>460</v>
      </c>
      <c r="F204" t="b">
        <v>1</v>
      </c>
      <c r="G204">
        <v>177342464</v>
      </c>
      <c r="H204">
        <v>177342719</v>
      </c>
      <c r="I204" t="s">
        <v>1014</v>
      </c>
      <c r="J204" s="182" t="str">
        <f>IF(OR(IFERROR(SEARCH("DMZ",tblSegmentationZones[[#This Row],[comment]])&gt;0,FALSE),IFERROR(SEARCH("DMZ",tblSegmentationZones[[#This Row],[SegmentationZone]])&gt;0,FALSE)),"Yes","No")</f>
        <v>No</v>
      </c>
    </row>
    <row r="205" spans="1:10" x14ac:dyDescent="0.3">
      <c r="A205" t="s">
        <v>859</v>
      </c>
      <c r="B205" t="s">
        <v>1015</v>
      </c>
      <c r="C205" t="s">
        <v>464</v>
      </c>
      <c r="D205" t="s">
        <v>859</v>
      </c>
      <c r="E205" t="s">
        <v>460</v>
      </c>
      <c r="F205" t="b">
        <v>1</v>
      </c>
      <c r="G205">
        <v>177342720</v>
      </c>
      <c r="H205">
        <v>177342975</v>
      </c>
      <c r="I205" t="s">
        <v>1016</v>
      </c>
      <c r="J205" s="182" t="str">
        <f>IF(OR(IFERROR(SEARCH("DMZ",tblSegmentationZones[[#This Row],[comment]])&gt;0,FALSE),IFERROR(SEARCH("DMZ",tblSegmentationZones[[#This Row],[SegmentationZone]])&gt;0,FALSE)),"Yes","No")</f>
        <v>No</v>
      </c>
    </row>
    <row r="206" spans="1:10" x14ac:dyDescent="0.3">
      <c r="A206" t="s">
        <v>753</v>
      </c>
      <c r="B206" t="s">
        <v>1017</v>
      </c>
      <c r="C206" t="s">
        <v>464</v>
      </c>
      <c r="D206" t="s">
        <v>753</v>
      </c>
      <c r="E206" t="s">
        <v>460</v>
      </c>
      <c r="F206" t="b">
        <v>1</v>
      </c>
      <c r="G206">
        <v>177406208</v>
      </c>
      <c r="H206">
        <v>177406463</v>
      </c>
      <c r="I206" t="s">
        <v>1019</v>
      </c>
      <c r="J206" s="182" t="str">
        <f>IF(OR(IFERROR(SEARCH("DMZ",tblSegmentationZones[[#This Row],[comment]])&gt;0,FALSE),IFERROR(SEARCH("DMZ",tblSegmentationZones[[#This Row],[SegmentationZone]])&gt;0,FALSE)),"Yes","No")</f>
        <v>No</v>
      </c>
    </row>
    <row r="207" spans="1:10" x14ac:dyDescent="0.3">
      <c r="A207" t="s">
        <v>757</v>
      </c>
      <c r="B207" t="s">
        <v>1020</v>
      </c>
      <c r="C207" t="s">
        <v>464</v>
      </c>
      <c r="D207" t="s">
        <v>757</v>
      </c>
      <c r="E207" t="s">
        <v>460</v>
      </c>
      <c r="F207" t="b">
        <v>1</v>
      </c>
      <c r="G207">
        <v>177408512</v>
      </c>
      <c r="H207">
        <v>177408767</v>
      </c>
      <c r="I207" t="s">
        <v>1021</v>
      </c>
      <c r="J207" s="182" t="str">
        <f>IF(OR(IFERROR(SEARCH("DMZ",tblSegmentationZones[[#This Row],[comment]])&gt;0,FALSE),IFERROR(SEARCH("DMZ",tblSegmentationZones[[#This Row],[SegmentationZone]])&gt;0,FALSE)),"Yes","No")</f>
        <v>No</v>
      </c>
    </row>
    <row r="208" spans="1:10" x14ac:dyDescent="0.3">
      <c r="A208" t="s">
        <v>760</v>
      </c>
      <c r="B208" t="s">
        <v>1022</v>
      </c>
      <c r="C208" t="s">
        <v>464</v>
      </c>
      <c r="D208" t="s">
        <v>760</v>
      </c>
      <c r="E208" t="s">
        <v>460</v>
      </c>
      <c r="F208" t="b">
        <v>1</v>
      </c>
      <c r="G208">
        <v>177408768</v>
      </c>
      <c r="H208">
        <v>177409023</v>
      </c>
      <c r="I208" t="s">
        <v>1023</v>
      </c>
      <c r="J208" s="182" t="str">
        <f>IF(OR(IFERROR(SEARCH("DMZ",tblSegmentationZones[[#This Row],[comment]])&gt;0,FALSE),IFERROR(SEARCH("DMZ",tblSegmentationZones[[#This Row],[SegmentationZone]])&gt;0,FALSE)),"Yes","No")</f>
        <v>No</v>
      </c>
    </row>
    <row r="209" spans="1:10" x14ac:dyDescent="0.3">
      <c r="A209" t="s">
        <v>763</v>
      </c>
      <c r="B209" t="s">
        <v>1024</v>
      </c>
      <c r="C209" t="s">
        <v>464</v>
      </c>
      <c r="D209" t="s">
        <v>763</v>
      </c>
      <c r="E209" t="s">
        <v>460</v>
      </c>
      <c r="F209" t="b">
        <v>1</v>
      </c>
      <c r="G209">
        <v>177434624</v>
      </c>
      <c r="H209">
        <v>177434879</v>
      </c>
      <c r="I209" t="s">
        <v>1025</v>
      </c>
      <c r="J209" s="182" t="str">
        <f>IF(OR(IFERROR(SEARCH("DMZ",tblSegmentationZones[[#This Row],[comment]])&gt;0,FALSE),IFERROR(SEARCH("DMZ",tblSegmentationZones[[#This Row],[SegmentationZone]])&gt;0,FALSE)),"Yes","No")</f>
        <v>No</v>
      </c>
    </row>
    <row r="210" spans="1:10" x14ac:dyDescent="0.3">
      <c r="A210" t="s">
        <v>766</v>
      </c>
      <c r="B210" t="s">
        <v>1026</v>
      </c>
      <c r="C210" t="s">
        <v>464</v>
      </c>
      <c r="D210" t="s">
        <v>766</v>
      </c>
      <c r="E210" t="s">
        <v>460</v>
      </c>
      <c r="F210" t="b">
        <v>1</v>
      </c>
      <c r="G210">
        <v>177434880</v>
      </c>
      <c r="H210">
        <v>177435135</v>
      </c>
      <c r="I210" t="s">
        <v>1027</v>
      </c>
      <c r="J210" s="182" t="str">
        <f>IF(OR(IFERROR(SEARCH("DMZ",tblSegmentationZones[[#This Row],[comment]])&gt;0,FALSE),IFERROR(SEARCH("DMZ",tblSegmentationZones[[#This Row],[SegmentationZone]])&gt;0,FALSE)),"Yes","No")</f>
        <v>No</v>
      </c>
    </row>
    <row r="211" spans="1:10" x14ac:dyDescent="0.3">
      <c r="A211" t="s">
        <v>769</v>
      </c>
      <c r="B211" t="s">
        <v>1028</v>
      </c>
      <c r="C211" t="s">
        <v>464</v>
      </c>
      <c r="D211" t="s">
        <v>769</v>
      </c>
      <c r="E211" t="s">
        <v>460</v>
      </c>
      <c r="F211" t="b">
        <v>1</v>
      </c>
      <c r="G211">
        <v>177435136</v>
      </c>
      <c r="H211">
        <v>177435391</v>
      </c>
      <c r="I211" t="s">
        <v>1029</v>
      </c>
      <c r="J211" s="182" t="str">
        <f>IF(OR(IFERROR(SEARCH("DMZ",tblSegmentationZones[[#This Row],[comment]])&gt;0,FALSE),IFERROR(SEARCH("DMZ",tblSegmentationZones[[#This Row],[SegmentationZone]])&gt;0,FALSE)),"Yes","No")</f>
        <v>No</v>
      </c>
    </row>
    <row r="212" spans="1:10" x14ac:dyDescent="0.3">
      <c r="A212" t="s">
        <v>772</v>
      </c>
      <c r="B212" t="s">
        <v>1030</v>
      </c>
      <c r="C212" t="s">
        <v>464</v>
      </c>
      <c r="D212" t="s">
        <v>772</v>
      </c>
      <c r="E212" t="s">
        <v>460</v>
      </c>
      <c r="F212" t="b">
        <v>1</v>
      </c>
      <c r="G212">
        <v>177435392</v>
      </c>
      <c r="H212">
        <v>177435647</v>
      </c>
      <c r="I212" t="s">
        <v>1031</v>
      </c>
      <c r="J212" s="182" t="str">
        <f>IF(OR(IFERROR(SEARCH("DMZ",tblSegmentationZones[[#This Row],[comment]])&gt;0,FALSE),IFERROR(SEARCH("DMZ",tblSegmentationZones[[#This Row],[SegmentationZone]])&gt;0,FALSE)),"Yes","No")</f>
        <v>No</v>
      </c>
    </row>
    <row r="213" spans="1:10" x14ac:dyDescent="0.3">
      <c r="A213" t="s">
        <v>775</v>
      </c>
      <c r="B213" t="s">
        <v>1032</v>
      </c>
      <c r="C213" t="s">
        <v>464</v>
      </c>
      <c r="D213" t="s">
        <v>775</v>
      </c>
      <c r="E213" t="s">
        <v>460</v>
      </c>
      <c r="F213" t="b">
        <v>1</v>
      </c>
      <c r="G213">
        <v>177409024</v>
      </c>
      <c r="H213">
        <v>177409279</v>
      </c>
      <c r="I213" t="s">
        <v>1033</v>
      </c>
      <c r="J213" s="182" t="str">
        <f>IF(OR(IFERROR(SEARCH("DMZ",tblSegmentationZones[[#This Row],[comment]])&gt;0,FALSE),IFERROR(SEARCH("DMZ",tblSegmentationZones[[#This Row],[SegmentationZone]])&gt;0,FALSE)),"Yes","No")</f>
        <v>No</v>
      </c>
    </row>
    <row r="214" spans="1:10" x14ac:dyDescent="0.3">
      <c r="A214" t="s">
        <v>778</v>
      </c>
      <c r="B214" t="s">
        <v>1034</v>
      </c>
      <c r="C214" t="s">
        <v>464</v>
      </c>
      <c r="D214" t="s">
        <v>778</v>
      </c>
      <c r="E214" t="s">
        <v>460</v>
      </c>
      <c r="F214" t="b">
        <v>1</v>
      </c>
      <c r="G214">
        <v>177436672</v>
      </c>
      <c r="H214">
        <v>177436927</v>
      </c>
      <c r="I214" t="s">
        <v>1035</v>
      </c>
      <c r="J214" s="182" t="str">
        <f>IF(OR(IFERROR(SEARCH("DMZ",tblSegmentationZones[[#This Row],[comment]])&gt;0,FALSE),IFERROR(SEARCH("DMZ",tblSegmentationZones[[#This Row],[SegmentationZone]])&gt;0,FALSE)),"Yes","No")</f>
        <v>No</v>
      </c>
    </row>
    <row r="215" spans="1:10" x14ac:dyDescent="0.3">
      <c r="A215" t="s">
        <v>781</v>
      </c>
      <c r="B215" t="s">
        <v>1036</v>
      </c>
      <c r="C215" t="s">
        <v>464</v>
      </c>
      <c r="D215" t="s">
        <v>781</v>
      </c>
      <c r="E215" t="s">
        <v>460</v>
      </c>
      <c r="F215" t="b">
        <v>1</v>
      </c>
      <c r="G215">
        <v>177436928</v>
      </c>
      <c r="H215">
        <v>177437183</v>
      </c>
      <c r="I215" t="s">
        <v>1037</v>
      </c>
      <c r="J215" s="182" t="str">
        <f>IF(OR(IFERROR(SEARCH("DMZ",tblSegmentationZones[[#This Row],[comment]])&gt;0,FALSE),IFERROR(SEARCH("DMZ",tblSegmentationZones[[#This Row],[SegmentationZone]])&gt;0,FALSE)),"Yes","No")</f>
        <v>No</v>
      </c>
    </row>
    <row r="216" spans="1:10" x14ac:dyDescent="0.3">
      <c r="A216" t="s">
        <v>784</v>
      </c>
      <c r="B216" t="s">
        <v>1038</v>
      </c>
      <c r="C216" t="s">
        <v>464</v>
      </c>
      <c r="D216" t="s">
        <v>784</v>
      </c>
      <c r="E216" t="s">
        <v>460</v>
      </c>
      <c r="F216" t="b">
        <v>1</v>
      </c>
      <c r="G216">
        <v>177437184</v>
      </c>
      <c r="H216">
        <v>177437439</v>
      </c>
      <c r="I216" t="s">
        <v>1039</v>
      </c>
      <c r="J216" s="182" t="str">
        <f>IF(OR(IFERROR(SEARCH("DMZ",tblSegmentationZones[[#This Row],[comment]])&gt;0,FALSE),IFERROR(SEARCH("DMZ",tblSegmentationZones[[#This Row],[SegmentationZone]])&gt;0,FALSE)),"Yes","No")</f>
        <v>No</v>
      </c>
    </row>
    <row r="217" spans="1:10" x14ac:dyDescent="0.3">
      <c r="A217" t="s">
        <v>787</v>
      </c>
      <c r="B217" t="s">
        <v>1040</v>
      </c>
      <c r="C217" t="s">
        <v>464</v>
      </c>
      <c r="D217" t="s">
        <v>787</v>
      </c>
      <c r="E217" t="s">
        <v>460</v>
      </c>
      <c r="F217" t="b">
        <v>1</v>
      </c>
      <c r="G217">
        <v>177437440</v>
      </c>
      <c r="H217">
        <v>177437695</v>
      </c>
      <c r="I217" t="s">
        <v>1041</v>
      </c>
      <c r="J217" s="182" t="str">
        <f>IF(OR(IFERROR(SEARCH("DMZ",tblSegmentationZones[[#This Row],[comment]])&gt;0,FALSE),IFERROR(SEARCH("DMZ",tblSegmentationZones[[#This Row],[SegmentationZone]])&gt;0,FALSE)),"Yes","No")</f>
        <v>No</v>
      </c>
    </row>
    <row r="218" spans="1:10" x14ac:dyDescent="0.3">
      <c r="A218" t="s">
        <v>790</v>
      </c>
      <c r="B218" t="s">
        <v>1042</v>
      </c>
      <c r="C218" t="s">
        <v>464</v>
      </c>
      <c r="D218" t="s">
        <v>790</v>
      </c>
      <c r="E218" t="s">
        <v>460</v>
      </c>
      <c r="F218" t="b">
        <v>1</v>
      </c>
      <c r="G218">
        <v>177437696</v>
      </c>
      <c r="H218">
        <v>177437951</v>
      </c>
      <c r="I218" t="s">
        <v>1043</v>
      </c>
      <c r="J218" s="182" t="str">
        <f>IF(OR(IFERROR(SEARCH("DMZ",tblSegmentationZones[[#This Row],[comment]])&gt;0,FALSE),IFERROR(SEARCH("DMZ",tblSegmentationZones[[#This Row],[SegmentationZone]])&gt;0,FALSE)),"Yes","No")</f>
        <v>No</v>
      </c>
    </row>
    <row r="219" spans="1:10" x14ac:dyDescent="0.3">
      <c r="A219" t="s">
        <v>16014</v>
      </c>
      <c r="B219" t="s">
        <v>16015</v>
      </c>
      <c r="C219" t="s">
        <v>464</v>
      </c>
      <c r="D219" t="s">
        <v>902</v>
      </c>
      <c r="E219" t="s">
        <v>460</v>
      </c>
      <c r="F219" t="b">
        <v>1</v>
      </c>
      <c r="G219">
        <v>177438720</v>
      </c>
      <c r="H219">
        <v>177438975</v>
      </c>
      <c r="I219" t="s">
        <v>16016</v>
      </c>
      <c r="J219" s="182" t="str">
        <f>IF(OR(IFERROR(SEARCH("DMZ",tblSegmentationZones[[#This Row],[comment]])&gt;0,FALSE),IFERROR(SEARCH("DMZ",tblSegmentationZones[[#This Row],[SegmentationZone]])&gt;0,FALSE)),"Yes","No")</f>
        <v>No</v>
      </c>
    </row>
    <row r="220" spans="1:10" x14ac:dyDescent="0.3">
      <c r="A220" t="s">
        <v>793</v>
      </c>
      <c r="B220" t="s">
        <v>1044</v>
      </c>
      <c r="C220" t="s">
        <v>464</v>
      </c>
      <c r="D220" t="s">
        <v>793</v>
      </c>
      <c r="E220" t="s">
        <v>460</v>
      </c>
      <c r="F220" t="b">
        <v>1</v>
      </c>
      <c r="G220">
        <v>177409280</v>
      </c>
      <c r="H220">
        <v>177409535</v>
      </c>
      <c r="I220" t="s">
        <v>1045</v>
      </c>
      <c r="J220" s="182" t="str">
        <f>IF(OR(IFERROR(SEARCH("DMZ",tblSegmentationZones[[#This Row],[comment]])&gt;0,FALSE),IFERROR(SEARCH("DMZ",tblSegmentationZones[[#This Row],[SegmentationZone]])&gt;0,FALSE)),"Yes","No")</f>
        <v>No</v>
      </c>
    </row>
    <row r="221" spans="1:10" x14ac:dyDescent="0.3">
      <c r="A221" t="s">
        <v>796</v>
      </c>
      <c r="B221" t="s">
        <v>1046</v>
      </c>
      <c r="C221">
        <v>2039</v>
      </c>
      <c r="D221" t="s">
        <v>796</v>
      </c>
      <c r="E221" t="s">
        <v>460</v>
      </c>
      <c r="F221" t="b">
        <v>1</v>
      </c>
      <c r="G221">
        <v>177409536</v>
      </c>
      <c r="H221">
        <v>177409791</v>
      </c>
      <c r="I221" t="s">
        <v>1047</v>
      </c>
      <c r="J221" s="182" t="str">
        <f>IF(OR(IFERROR(SEARCH("DMZ",tblSegmentationZones[[#This Row],[comment]])&gt;0,FALSE),IFERROR(SEARCH("DMZ",tblSegmentationZones[[#This Row],[SegmentationZone]])&gt;0,FALSE)),"Yes","No")</f>
        <v>No</v>
      </c>
    </row>
    <row r="222" spans="1:10" x14ac:dyDescent="0.3">
      <c r="A222" t="s">
        <v>2733</v>
      </c>
      <c r="B222" t="s">
        <v>15827</v>
      </c>
      <c r="C222">
        <v>2946</v>
      </c>
      <c r="D222" t="s">
        <v>2733</v>
      </c>
      <c r="E222" t="s">
        <v>460</v>
      </c>
      <c r="F222" t="b">
        <v>1</v>
      </c>
      <c r="G222">
        <v>177442816</v>
      </c>
      <c r="H222">
        <v>177442943</v>
      </c>
      <c r="I222" t="s">
        <v>15828</v>
      </c>
      <c r="J222" s="182" t="str">
        <f>IF(OR(IFERROR(SEARCH("DMZ",tblSegmentationZones[[#This Row],[comment]])&gt;0,FALSE),IFERROR(SEARCH("DMZ",tblSegmentationZones[[#This Row],[SegmentationZone]])&gt;0,FALSE)),"Yes","No")</f>
        <v>No</v>
      </c>
    </row>
    <row r="223" spans="1:10" x14ac:dyDescent="0.3">
      <c r="A223" t="s">
        <v>2780</v>
      </c>
      <c r="B223" t="s">
        <v>15829</v>
      </c>
      <c r="C223">
        <v>2970</v>
      </c>
      <c r="D223" t="s">
        <v>2780</v>
      </c>
      <c r="E223" t="s">
        <v>460</v>
      </c>
      <c r="F223" t="b">
        <v>1</v>
      </c>
      <c r="G223">
        <v>177443072</v>
      </c>
      <c r="H223">
        <v>177443135</v>
      </c>
      <c r="I223" t="s">
        <v>15830</v>
      </c>
      <c r="J223" s="182" t="str">
        <f>IF(OR(IFERROR(SEARCH("DMZ",tblSegmentationZones[[#This Row],[comment]])&gt;0,FALSE),IFERROR(SEARCH("DMZ",tblSegmentationZones[[#This Row],[SegmentationZone]])&gt;0,FALSE)),"Yes","No")</f>
        <v>No</v>
      </c>
    </row>
    <row r="224" spans="1:10" x14ac:dyDescent="0.3">
      <c r="A224" t="s">
        <v>799</v>
      </c>
      <c r="B224" t="s">
        <v>1048</v>
      </c>
      <c r="C224" t="s">
        <v>464</v>
      </c>
      <c r="D224" t="s">
        <v>799</v>
      </c>
      <c r="E224" t="s">
        <v>460</v>
      </c>
      <c r="F224" t="b">
        <v>1</v>
      </c>
      <c r="G224">
        <v>177409792</v>
      </c>
      <c r="H224">
        <v>177410047</v>
      </c>
      <c r="I224" t="s">
        <v>1049</v>
      </c>
      <c r="J224" s="182" t="str">
        <f>IF(OR(IFERROR(SEARCH("DMZ",tblSegmentationZones[[#This Row],[comment]])&gt;0,FALSE),IFERROR(SEARCH("DMZ",tblSegmentationZones[[#This Row],[SegmentationZone]])&gt;0,FALSE)),"Yes","No")</f>
        <v>No</v>
      </c>
    </row>
    <row r="225" spans="1:10" x14ac:dyDescent="0.3">
      <c r="A225" t="s">
        <v>802</v>
      </c>
      <c r="B225" t="s">
        <v>1050</v>
      </c>
      <c r="C225" t="s">
        <v>464</v>
      </c>
      <c r="D225" t="s">
        <v>802</v>
      </c>
      <c r="E225" t="s">
        <v>460</v>
      </c>
      <c r="F225" t="b">
        <v>1</v>
      </c>
      <c r="G225">
        <v>177410048</v>
      </c>
      <c r="H225">
        <v>177410303</v>
      </c>
      <c r="I225" t="s">
        <v>1051</v>
      </c>
      <c r="J225" s="182" t="str">
        <f>IF(OR(IFERROR(SEARCH("DMZ",tblSegmentationZones[[#This Row],[comment]])&gt;0,FALSE),IFERROR(SEARCH("DMZ",tblSegmentationZones[[#This Row],[SegmentationZone]])&gt;0,FALSE)),"Yes","No")</f>
        <v>No</v>
      </c>
    </row>
    <row r="226" spans="1:10" x14ac:dyDescent="0.3">
      <c r="A226" t="s">
        <v>832</v>
      </c>
      <c r="B226" t="s">
        <v>1052</v>
      </c>
      <c r="C226" t="s">
        <v>464</v>
      </c>
      <c r="D226" t="s">
        <v>902</v>
      </c>
      <c r="E226" t="s">
        <v>460</v>
      </c>
      <c r="F226" t="b">
        <v>1</v>
      </c>
      <c r="G226">
        <v>177446912</v>
      </c>
      <c r="H226">
        <v>177446975</v>
      </c>
      <c r="I226" t="s">
        <v>1053</v>
      </c>
      <c r="J226" s="182" t="str">
        <f>IF(OR(IFERROR(SEARCH("DMZ",tblSegmentationZones[[#This Row],[comment]])&gt;0,FALSE),IFERROR(SEARCH("DMZ",tblSegmentationZones[[#This Row],[SegmentationZone]])&gt;0,FALSE)),"Yes","No")</f>
        <v>Yes</v>
      </c>
    </row>
    <row r="227" spans="1:10" x14ac:dyDescent="0.3">
      <c r="A227" t="s">
        <v>805</v>
      </c>
      <c r="B227" t="s">
        <v>1054</v>
      </c>
      <c r="C227" t="s">
        <v>464</v>
      </c>
      <c r="D227" t="s">
        <v>805</v>
      </c>
      <c r="E227" t="s">
        <v>460</v>
      </c>
      <c r="F227" t="b">
        <v>1</v>
      </c>
      <c r="G227">
        <v>177410304</v>
      </c>
      <c r="H227">
        <v>177410559</v>
      </c>
      <c r="I227" t="s">
        <v>1055</v>
      </c>
      <c r="J227" s="182" t="str">
        <f>IF(OR(IFERROR(SEARCH("DMZ",tblSegmentationZones[[#This Row],[comment]])&gt;0,FALSE),IFERROR(SEARCH("DMZ",tblSegmentationZones[[#This Row],[SegmentationZone]])&gt;0,FALSE)),"Yes","No")</f>
        <v>No</v>
      </c>
    </row>
    <row r="228" spans="1:10" x14ac:dyDescent="0.3">
      <c r="A228" t="s">
        <v>808</v>
      </c>
      <c r="B228" t="s">
        <v>1056</v>
      </c>
      <c r="C228" t="s">
        <v>464</v>
      </c>
      <c r="D228" t="s">
        <v>808</v>
      </c>
      <c r="E228" t="s">
        <v>460</v>
      </c>
      <c r="F228" t="b">
        <v>1</v>
      </c>
      <c r="G228">
        <v>177410560</v>
      </c>
      <c r="H228">
        <v>177410815</v>
      </c>
      <c r="I228" t="s">
        <v>1057</v>
      </c>
      <c r="J228" s="182" t="str">
        <f>IF(OR(IFERROR(SEARCH("DMZ",tblSegmentationZones[[#This Row],[comment]])&gt;0,FALSE),IFERROR(SEARCH("DMZ",tblSegmentationZones[[#This Row],[SegmentationZone]])&gt;0,FALSE)),"Yes","No")</f>
        <v>No</v>
      </c>
    </row>
    <row r="229" spans="1:10" x14ac:dyDescent="0.3">
      <c r="A229" t="s">
        <v>811</v>
      </c>
      <c r="B229" t="s">
        <v>1058</v>
      </c>
      <c r="C229" t="s">
        <v>464</v>
      </c>
      <c r="D229" t="s">
        <v>811</v>
      </c>
      <c r="E229" t="s">
        <v>460</v>
      </c>
      <c r="F229" t="b">
        <v>1</v>
      </c>
      <c r="G229">
        <v>177410816</v>
      </c>
      <c r="H229">
        <v>177411071</v>
      </c>
      <c r="I229" t="s">
        <v>1059</v>
      </c>
      <c r="J229" s="182" t="str">
        <f>IF(OR(IFERROR(SEARCH("DMZ",tblSegmentationZones[[#This Row],[comment]])&gt;0,FALSE),IFERROR(SEARCH("DMZ",tblSegmentationZones[[#This Row],[SegmentationZone]])&gt;0,FALSE)),"Yes","No")</f>
        <v>No</v>
      </c>
    </row>
    <row r="230" spans="1:10" x14ac:dyDescent="0.3">
      <c r="A230" t="s">
        <v>814</v>
      </c>
      <c r="B230" t="s">
        <v>1060</v>
      </c>
      <c r="C230" t="s">
        <v>464</v>
      </c>
      <c r="D230" t="s">
        <v>814</v>
      </c>
      <c r="E230" t="s">
        <v>460</v>
      </c>
      <c r="F230" t="b">
        <v>1</v>
      </c>
      <c r="G230">
        <v>177455104</v>
      </c>
      <c r="H230">
        <v>177455359</v>
      </c>
      <c r="I230" t="s">
        <v>1061</v>
      </c>
      <c r="J230" s="182" t="str">
        <f>IF(OR(IFERROR(SEARCH("DMZ",tblSegmentationZones[[#This Row],[comment]])&gt;0,FALSE),IFERROR(SEARCH("DMZ",tblSegmentationZones[[#This Row],[SegmentationZone]])&gt;0,FALSE)),"Yes","No")</f>
        <v>Yes</v>
      </c>
    </row>
    <row r="231" spans="1:10" x14ac:dyDescent="0.3">
      <c r="A231" t="s">
        <v>817</v>
      </c>
      <c r="B231" t="s">
        <v>1062</v>
      </c>
      <c r="C231" t="s">
        <v>464</v>
      </c>
      <c r="D231" t="s">
        <v>817</v>
      </c>
      <c r="E231" t="s">
        <v>460</v>
      </c>
      <c r="F231" t="b">
        <v>1</v>
      </c>
      <c r="G231">
        <v>177455360</v>
      </c>
      <c r="H231">
        <v>177455615</v>
      </c>
      <c r="I231" t="s">
        <v>1063</v>
      </c>
      <c r="J231" s="182" t="str">
        <f>IF(OR(IFERROR(SEARCH("DMZ",tblSegmentationZones[[#This Row],[comment]])&gt;0,FALSE),IFERROR(SEARCH("DMZ",tblSegmentationZones[[#This Row],[SegmentationZone]])&gt;0,FALSE)),"Yes","No")</f>
        <v>Yes</v>
      </c>
    </row>
    <row r="232" spans="1:10" x14ac:dyDescent="0.3">
      <c r="A232" t="s">
        <v>820</v>
      </c>
      <c r="B232" t="s">
        <v>1064</v>
      </c>
      <c r="C232" t="s">
        <v>464</v>
      </c>
      <c r="D232" t="s">
        <v>820</v>
      </c>
      <c r="E232" t="s">
        <v>460</v>
      </c>
      <c r="F232" t="b">
        <v>1</v>
      </c>
      <c r="G232">
        <v>177455616</v>
      </c>
      <c r="H232">
        <v>177455871</v>
      </c>
      <c r="I232" t="s">
        <v>1065</v>
      </c>
      <c r="J232" s="182" t="str">
        <f>IF(OR(IFERROR(SEARCH("DMZ",tblSegmentationZones[[#This Row],[comment]])&gt;0,FALSE),IFERROR(SEARCH("DMZ",tblSegmentationZones[[#This Row],[SegmentationZone]])&gt;0,FALSE)),"Yes","No")</f>
        <v>Yes</v>
      </c>
    </row>
    <row r="233" spans="1:10" x14ac:dyDescent="0.3">
      <c r="A233" t="s">
        <v>823</v>
      </c>
      <c r="B233" t="s">
        <v>1066</v>
      </c>
      <c r="C233" t="s">
        <v>464</v>
      </c>
      <c r="D233" t="s">
        <v>823</v>
      </c>
      <c r="E233" t="s">
        <v>460</v>
      </c>
      <c r="F233" t="b">
        <v>1</v>
      </c>
      <c r="G233">
        <v>177455872</v>
      </c>
      <c r="H233">
        <v>177456127</v>
      </c>
      <c r="I233" t="s">
        <v>1067</v>
      </c>
      <c r="J233" s="182" t="str">
        <f>IF(OR(IFERROR(SEARCH("DMZ",tblSegmentationZones[[#This Row],[comment]])&gt;0,FALSE),IFERROR(SEARCH("DMZ",tblSegmentationZones[[#This Row],[SegmentationZone]])&gt;0,FALSE)),"Yes","No")</f>
        <v>Yes</v>
      </c>
    </row>
    <row r="234" spans="1:10" x14ac:dyDescent="0.3">
      <c r="A234" t="s">
        <v>826</v>
      </c>
      <c r="B234" t="s">
        <v>1068</v>
      </c>
      <c r="C234" t="s">
        <v>464</v>
      </c>
      <c r="D234" t="s">
        <v>826</v>
      </c>
      <c r="E234" t="s">
        <v>460</v>
      </c>
      <c r="F234" t="b">
        <v>1</v>
      </c>
      <c r="G234">
        <v>177456128</v>
      </c>
      <c r="H234">
        <v>177456383</v>
      </c>
      <c r="I234" t="s">
        <v>1069</v>
      </c>
      <c r="J234" s="182" t="str">
        <f>IF(OR(IFERROR(SEARCH("DMZ",tblSegmentationZones[[#This Row],[comment]])&gt;0,FALSE),IFERROR(SEARCH("DMZ",tblSegmentationZones[[#This Row],[SegmentationZone]])&gt;0,FALSE)),"Yes","No")</f>
        <v>Yes</v>
      </c>
    </row>
    <row r="235" spans="1:10" x14ac:dyDescent="0.3">
      <c r="A235" t="s">
        <v>829</v>
      </c>
      <c r="B235" t="s">
        <v>1070</v>
      </c>
      <c r="C235" t="s">
        <v>464</v>
      </c>
      <c r="D235" t="s">
        <v>829</v>
      </c>
      <c r="E235" t="s">
        <v>460</v>
      </c>
      <c r="F235" t="b">
        <v>1</v>
      </c>
      <c r="G235">
        <v>177456384</v>
      </c>
      <c r="H235">
        <v>177456639</v>
      </c>
      <c r="I235" t="s">
        <v>1071</v>
      </c>
      <c r="J235" s="182" t="str">
        <f>IF(OR(IFERROR(SEARCH("DMZ",tblSegmentationZones[[#This Row],[comment]])&gt;0,FALSE),IFERROR(SEARCH("DMZ",tblSegmentationZones[[#This Row],[SegmentationZone]])&gt;0,FALSE)),"Yes","No")</f>
        <v>Yes</v>
      </c>
    </row>
    <row r="236" spans="1:10" x14ac:dyDescent="0.3">
      <c r="A236" t="s">
        <v>832</v>
      </c>
      <c r="B236" t="s">
        <v>1072</v>
      </c>
      <c r="C236">
        <v>2331</v>
      </c>
      <c r="D236" t="s">
        <v>832</v>
      </c>
      <c r="E236" t="s">
        <v>460</v>
      </c>
      <c r="F236" t="b">
        <v>1</v>
      </c>
      <c r="G236">
        <v>177456640</v>
      </c>
      <c r="H236">
        <v>177456895</v>
      </c>
      <c r="I236" t="s">
        <v>1073</v>
      </c>
      <c r="J236" s="182" t="str">
        <f>IF(OR(IFERROR(SEARCH("DMZ",tblSegmentationZones[[#This Row],[comment]])&gt;0,FALSE),IFERROR(SEARCH("DMZ",tblSegmentationZones[[#This Row],[SegmentationZone]])&gt;0,FALSE)),"Yes","No")</f>
        <v>Yes</v>
      </c>
    </row>
    <row r="237" spans="1:10" x14ac:dyDescent="0.3">
      <c r="A237" t="s">
        <v>835</v>
      </c>
      <c r="B237" t="s">
        <v>1074</v>
      </c>
      <c r="C237" t="s">
        <v>464</v>
      </c>
      <c r="D237" t="s">
        <v>835</v>
      </c>
      <c r="E237" t="s">
        <v>460</v>
      </c>
      <c r="F237" t="b">
        <v>1</v>
      </c>
      <c r="G237">
        <v>177406464</v>
      </c>
      <c r="H237">
        <v>177406719</v>
      </c>
      <c r="I237" t="s">
        <v>1075</v>
      </c>
      <c r="J237" s="182" t="str">
        <f>IF(OR(IFERROR(SEARCH("DMZ",tblSegmentationZones[[#This Row],[comment]])&gt;0,FALSE),IFERROR(SEARCH("DMZ",tblSegmentationZones[[#This Row],[SegmentationZone]])&gt;0,FALSE)),"Yes","No")</f>
        <v>No</v>
      </c>
    </row>
    <row r="238" spans="1:10" x14ac:dyDescent="0.3">
      <c r="A238" t="s">
        <v>16017</v>
      </c>
      <c r="B238" t="s">
        <v>1076</v>
      </c>
      <c r="C238">
        <v>2948</v>
      </c>
      <c r="D238" t="s">
        <v>835</v>
      </c>
      <c r="E238" t="s">
        <v>460</v>
      </c>
      <c r="F238" t="b">
        <v>1</v>
      </c>
      <c r="G238">
        <v>177411072</v>
      </c>
      <c r="H238">
        <v>177411583</v>
      </c>
      <c r="I238" t="s">
        <v>1077</v>
      </c>
      <c r="J238" s="182" t="str">
        <f>IF(OR(IFERROR(SEARCH("DMZ",tblSegmentationZones[[#This Row],[comment]])&gt;0,FALSE),IFERROR(SEARCH("DMZ",tblSegmentationZones[[#This Row],[SegmentationZone]])&gt;0,FALSE)),"Yes","No")</f>
        <v>No</v>
      </c>
    </row>
    <row r="239" spans="1:10" x14ac:dyDescent="0.3">
      <c r="A239" t="s">
        <v>1854</v>
      </c>
      <c r="B239" t="s">
        <v>15831</v>
      </c>
      <c r="C239">
        <v>2032</v>
      </c>
      <c r="D239" t="s">
        <v>1854</v>
      </c>
      <c r="E239" t="s">
        <v>460</v>
      </c>
      <c r="F239" t="b">
        <v>1</v>
      </c>
      <c r="G239">
        <v>177411584</v>
      </c>
      <c r="H239">
        <v>177411839</v>
      </c>
      <c r="I239" t="s">
        <v>15832</v>
      </c>
      <c r="J239" s="182" t="str">
        <f>IF(OR(IFERROR(SEARCH("DMZ",tblSegmentationZones[[#This Row],[comment]])&gt;0,FALSE),IFERROR(SEARCH("DMZ",tblSegmentationZones[[#This Row],[SegmentationZone]])&gt;0,FALSE)),"Yes","No")</f>
        <v>No</v>
      </c>
    </row>
    <row r="240" spans="1:10" x14ac:dyDescent="0.3">
      <c r="A240" t="s">
        <v>841</v>
      </c>
      <c r="B240" t="s">
        <v>1078</v>
      </c>
      <c r="C240" t="s">
        <v>464</v>
      </c>
      <c r="D240" t="s">
        <v>841</v>
      </c>
      <c r="E240" t="s">
        <v>460</v>
      </c>
      <c r="F240" t="b">
        <v>1</v>
      </c>
      <c r="G240">
        <v>177406720</v>
      </c>
      <c r="H240">
        <v>177406975</v>
      </c>
      <c r="I240" t="s">
        <v>1079</v>
      </c>
      <c r="J240" s="182" t="str">
        <f>IF(OR(IFERROR(SEARCH("DMZ",tblSegmentationZones[[#This Row],[comment]])&gt;0,FALSE),IFERROR(SEARCH("DMZ",tblSegmentationZones[[#This Row],[SegmentationZone]])&gt;0,FALSE)),"Yes","No")</f>
        <v>No</v>
      </c>
    </row>
    <row r="241" spans="1:10" x14ac:dyDescent="0.3">
      <c r="A241" t="s">
        <v>844</v>
      </c>
      <c r="B241" t="s">
        <v>1080</v>
      </c>
      <c r="C241" t="s">
        <v>464</v>
      </c>
      <c r="D241" t="s">
        <v>844</v>
      </c>
      <c r="E241" t="s">
        <v>460</v>
      </c>
      <c r="F241" t="b">
        <v>1</v>
      </c>
      <c r="G241">
        <v>177406976</v>
      </c>
      <c r="H241">
        <v>177407231</v>
      </c>
      <c r="I241" t="s">
        <v>1081</v>
      </c>
      <c r="J241" s="182" t="str">
        <f>IF(OR(IFERROR(SEARCH("DMZ",tblSegmentationZones[[#This Row],[comment]])&gt;0,FALSE),IFERROR(SEARCH("DMZ",tblSegmentationZones[[#This Row],[SegmentationZone]])&gt;0,FALSE)),"Yes","No")</f>
        <v>No</v>
      </c>
    </row>
    <row r="242" spans="1:10" x14ac:dyDescent="0.3">
      <c r="A242" t="s">
        <v>847</v>
      </c>
      <c r="B242" t="s">
        <v>1082</v>
      </c>
      <c r="C242">
        <v>2038</v>
      </c>
      <c r="D242" t="s">
        <v>847</v>
      </c>
      <c r="E242" t="s">
        <v>460</v>
      </c>
      <c r="F242" t="b">
        <v>1</v>
      </c>
      <c r="G242">
        <v>177407232</v>
      </c>
      <c r="H242">
        <v>177407487</v>
      </c>
      <c r="I242" t="s">
        <v>1083</v>
      </c>
      <c r="J242" s="182" t="str">
        <f>IF(OR(IFERROR(SEARCH("DMZ",tblSegmentationZones[[#This Row],[comment]])&gt;0,FALSE),IFERROR(SEARCH("DMZ",tblSegmentationZones[[#This Row],[SegmentationZone]])&gt;0,FALSE)),"Yes","No")</f>
        <v>No</v>
      </c>
    </row>
    <row r="243" spans="1:10" x14ac:dyDescent="0.3">
      <c r="A243" t="s">
        <v>850</v>
      </c>
      <c r="B243" t="s">
        <v>1084</v>
      </c>
      <c r="C243" t="s">
        <v>464</v>
      </c>
      <c r="D243" t="s">
        <v>850</v>
      </c>
      <c r="E243" t="s">
        <v>460</v>
      </c>
      <c r="F243" t="b">
        <v>1</v>
      </c>
      <c r="G243">
        <v>177407488</v>
      </c>
      <c r="H243">
        <v>177407743</v>
      </c>
      <c r="I243" t="s">
        <v>1085</v>
      </c>
      <c r="J243" s="182" t="str">
        <f>IF(OR(IFERROR(SEARCH("DMZ",tblSegmentationZones[[#This Row],[comment]])&gt;0,FALSE),IFERROR(SEARCH("DMZ",tblSegmentationZones[[#This Row],[SegmentationZone]])&gt;0,FALSE)),"Yes","No")</f>
        <v>No</v>
      </c>
    </row>
    <row r="244" spans="1:10" x14ac:dyDescent="0.3">
      <c r="A244" t="s">
        <v>853</v>
      </c>
      <c r="B244" t="s">
        <v>1086</v>
      </c>
      <c r="C244" t="s">
        <v>464</v>
      </c>
      <c r="D244" t="s">
        <v>853</v>
      </c>
      <c r="E244" t="s">
        <v>460</v>
      </c>
      <c r="F244" t="b">
        <v>1</v>
      </c>
      <c r="G244">
        <v>177407744</v>
      </c>
      <c r="H244">
        <v>177407999</v>
      </c>
      <c r="I244" t="s">
        <v>1087</v>
      </c>
      <c r="J244" s="182" t="str">
        <f>IF(OR(IFERROR(SEARCH("DMZ",tblSegmentationZones[[#This Row],[comment]])&gt;0,FALSE),IFERROR(SEARCH("DMZ",tblSegmentationZones[[#This Row],[SegmentationZone]])&gt;0,FALSE)),"Yes","No")</f>
        <v>No</v>
      </c>
    </row>
    <row r="245" spans="1:10" x14ac:dyDescent="0.3">
      <c r="A245" t="s">
        <v>856</v>
      </c>
      <c r="B245" t="s">
        <v>1088</v>
      </c>
      <c r="C245" t="s">
        <v>464</v>
      </c>
      <c r="D245" t="s">
        <v>856</v>
      </c>
      <c r="E245" t="s">
        <v>460</v>
      </c>
      <c r="F245" t="b">
        <v>1</v>
      </c>
      <c r="G245">
        <v>177408000</v>
      </c>
      <c r="H245">
        <v>177408255</v>
      </c>
      <c r="I245" t="s">
        <v>1089</v>
      </c>
      <c r="J245" s="182" t="str">
        <f>IF(OR(IFERROR(SEARCH("DMZ",tblSegmentationZones[[#This Row],[comment]])&gt;0,FALSE),IFERROR(SEARCH("DMZ",tblSegmentationZones[[#This Row],[SegmentationZone]])&gt;0,FALSE)),"Yes","No")</f>
        <v>No</v>
      </c>
    </row>
    <row r="246" spans="1:10" x14ac:dyDescent="0.3">
      <c r="A246" t="s">
        <v>859</v>
      </c>
      <c r="B246" t="s">
        <v>1090</v>
      </c>
      <c r="C246">
        <v>2040</v>
      </c>
      <c r="D246" t="s">
        <v>859</v>
      </c>
      <c r="E246" t="s">
        <v>460</v>
      </c>
      <c r="F246" t="b">
        <v>1</v>
      </c>
      <c r="G246">
        <v>177408256</v>
      </c>
      <c r="H246">
        <v>177408511</v>
      </c>
      <c r="I246" t="s">
        <v>1091</v>
      </c>
      <c r="J246" s="182" t="str">
        <f>IF(OR(IFERROR(SEARCH("DMZ",tblSegmentationZones[[#This Row],[comment]])&gt;0,FALSE),IFERROR(SEARCH("DMZ",tblSegmentationZones[[#This Row],[SegmentationZone]])&gt;0,FALSE)),"Yes","No")</f>
        <v>No</v>
      </c>
    </row>
    <row r="247" spans="1:10" x14ac:dyDescent="0.3">
      <c r="A247" t="s">
        <v>753</v>
      </c>
      <c r="B247" t="s">
        <v>1092</v>
      </c>
      <c r="C247" t="s">
        <v>464</v>
      </c>
      <c r="D247" t="s">
        <v>753</v>
      </c>
      <c r="E247" t="s">
        <v>1093</v>
      </c>
      <c r="F247" t="b">
        <v>1</v>
      </c>
      <c r="G247">
        <v>177471744</v>
      </c>
      <c r="H247">
        <v>177471999</v>
      </c>
      <c r="I247" t="s">
        <v>1094</v>
      </c>
      <c r="J247" s="182" t="str">
        <f>IF(OR(IFERROR(SEARCH("DMZ",tblSegmentationZones[[#This Row],[comment]])&gt;0,FALSE),IFERROR(SEARCH("DMZ",tblSegmentationZones[[#This Row],[SegmentationZone]])&gt;0,FALSE)),"Yes","No")</f>
        <v>No</v>
      </c>
    </row>
    <row r="248" spans="1:10" x14ac:dyDescent="0.3">
      <c r="A248" t="s">
        <v>757</v>
      </c>
      <c r="B248" t="s">
        <v>1095</v>
      </c>
      <c r="C248" t="s">
        <v>464</v>
      </c>
      <c r="D248" t="s">
        <v>757</v>
      </c>
      <c r="E248" t="s">
        <v>1093</v>
      </c>
      <c r="F248" t="b">
        <v>1</v>
      </c>
      <c r="G248">
        <v>177474048</v>
      </c>
      <c r="H248">
        <v>177474303</v>
      </c>
      <c r="I248" t="s">
        <v>1096</v>
      </c>
      <c r="J248" s="182" t="str">
        <f>IF(OR(IFERROR(SEARCH("DMZ",tblSegmentationZones[[#This Row],[comment]])&gt;0,FALSE),IFERROR(SEARCH("DMZ",tblSegmentationZones[[#This Row],[SegmentationZone]])&gt;0,FALSE)),"Yes","No")</f>
        <v>No</v>
      </c>
    </row>
    <row r="249" spans="1:10" x14ac:dyDescent="0.3">
      <c r="A249" t="s">
        <v>760</v>
      </c>
      <c r="B249" t="s">
        <v>1097</v>
      </c>
      <c r="C249" t="s">
        <v>464</v>
      </c>
      <c r="D249" t="s">
        <v>760</v>
      </c>
      <c r="E249" t="s">
        <v>1093</v>
      </c>
      <c r="F249" t="b">
        <v>1</v>
      </c>
      <c r="G249">
        <v>177474304</v>
      </c>
      <c r="H249">
        <v>177474559</v>
      </c>
      <c r="I249" t="s">
        <v>1098</v>
      </c>
      <c r="J249" s="182" t="str">
        <f>IF(OR(IFERROR(SEARCH("DMZ",tblSegmentationZones[[#This Row],[comment]])&gt;0,FALSE),IFERROR(SEARCH("DMZ",tblSegmentationZones[[#This Row],[SegmentationZone]])&gt;0,FALSE)),"Yes","No")</f>
        <v>No</v>
      </c>
    </row>
    <row r="250" spans="1:10" x14ac:dyDescent="0.3">
      <c r="A250" t="s">
        <v>775</v>
      </c>
      <c r="B250" t="s">
        <v>1099</v>
      </c>
      <c r="C250" t="s">
        <v>464</v>
      </c>
      <c r="D250" t="s">
        <v>775</v>
      </c>
      <c r="E250" t="s">
        <v>1093</v>
      </c>
      <c r="F250" t="b">
        <v>1</v>
      </c>
      <c r="G250">
        <v>177474560</v>
      </c>
      <c r="H250">
        <v>177474815</v>
      </c>
      <c r="I250" t="s">
        <v>1100</v>
      </c>
      <c r="J250" s="182" t="str">
        <f>IF(OR(IFERROR(SEARCH("DMZ",tblSegmentationZones[[#This Row],[comment]])&gt;0,FALSE),IFERROR(SEARCH("DMZ",tblSegmentationZones[[#This Row],[SegmentationZone]])&gt;0,FALSE)),"Yes","No")</f>
        <v>No</v>
      </c>
    </row>
    <row r="251" spans="1:10" x14ac:dyDescent="0.3">
      <c r="A251" t="s">
        <v>1101</v>
      </c>
      <c r="B251" t="s">
        <v>1102</v>
      </c>
      <c r="C251" t="s">
        <v>464</v>
      </c>
      <c r="D251" t="s">
        <v>1103</v>
      </c>
      <c r="E251" t="s">
        <v>1093</v>
      </c>
      <c r="F251" t="b">
        <v>1</v>
      </c>
      <c r="G251">
        <v>177503744</v>
      </c>
      <c r="H251">
        <v>177503999</v>
      </c>
      <c r="I251" t="s">
        <v>1104</v>
      </c>
      <c r="J251" s="182" t="str">
        <f>IF(OR(IFERROR(SEARCH("DMZ",tblSegmentationZones[[#This Row],[comment]])&gt;0,FALSE),IFERROR(SEARCH("DMZ",tblSegmentationZones[[#This Row],[SegmentationZone]])&gt;0,FALSE)),"Yes","No")</f>
        <v>No</v>
      </c>
    </row>
    <row r="252" spans="1:10" x14ac:dyDescent="0.3">
      <c r="A252" t="s">
        <v>1105</v>
      </c>
      <c r="B252" t="s">
        <v>1106</v>
      </c>
      <c r="C252" t="s">
        <v>464</v>
      </c>
      <c r="D252" t="s">
        <v>1107</v>
      </c>
      <c r="E252" t="s">
        <v>1108</v>
      </c>
      <c r="F252" t="b">
        <v>1</v>
      </c>
      <c r="G252">
        <v>177504256</v>
      </c>
      <c r="H252">
        <v>177504511</v>
      </c>
      <c r="I252" t="s">
        <v>1109</v>
      </c>
      <c r="J252" s="182" t="str">
        <f>IF(OR(IFERROR(SEARCH("DMZ",tblSegmentationZones[[#This Row],[comment]])&gt;0,FALSE),IFERROR(SEARCH("DMZ",tblSegmentationZones[[#This Row],[SegmentationZone]])&gt;0,FALSE)),"Yes","No")</f>
        <v>No</v>
      </c>
    </row>
    <row r="253" spans="1:10" x14ac:dyDescent="0.3">
      <c r="A253" t="s">
        <v>753</v>
      </c>
      <c r="B253" t="s">
        <v>1110</v>
      </c>
      <c r="C253" t="s">
        <v>464</v>
      </c>
      <c r="D253" t="s">
        <v>753</v>
      </c>
      <c r="E253" t="s">
        <v>1108</v>
      </c>
      <c r="F253" t="b">
        <v>1</v>
      </c>
      <c r="G253">
        <v>177504512</v>
      </c>
      <c r="H253">
        <v>177504767</v>
      </c>
      <c r="I253" t="s">
        <v>1111</v>
      </c>
      <c r="J253" s="182" t="str">
        <f>IF(OR(IFERROR(SEARCH("DMZ",tblSegmentationZones[[#This Row],[comment]])&gt;0,FALSE),IFERROR(SEARCH("DMZ",tblSegmentationZones[[#This Row],[SegmentationZone]])&gt;0,FALSE)),"Yes","No")</f>
        <v>No</v>
      </c>
    </row>
    <row r="254" spans="1:10" x14ac:dyDescent="0.3">
      <c r="A254" t="s">
        <v>793</v>
      </c>
      <c r="B254" t="s">
        <v>1112</v>
      </c>
      <c r="C254" t="s">
        <v>464</v>
      </c>
      <c r="D254" t="s">
        <v>793</v>
      </c>
      <c r="E254" t="s">
        <v>1093</v>
      </c>
      <c r="F254" t="b">
        <v>1</v>
      </c>
      <c r="G254">
        <v>177474816</v>
      </c>
      <c r="H254">
        <v>177475071</v>
      </c>
      <c r="I254" t="s">
        <v>1113</v>
      </c>
      <c r="J254" s="182" t="str">
        <f>IF(OR(IFERROR(SEARCH("DMZ",tblSegmentationZones[[#This Row],[comment]])&gt;0,FALSE),IFERROR(SEARCH("DMZ",tblSegmentationZones[[#This Row],[SegmentationZone]])&gt;0,FALSE)),"Yes","No")</f>
        <v>No</v>
      </c>
    </row>
    <row r="255" spans="1:10" x14ac:dyDescent="0.3">
      <c r="A255" t="s">
        <v>835</v>
      </c>
      <c r="B255" t="s">
        <v>1114</v>
      </c>
      <c r="C255" t="s">
        <v>464</v>
      </c>
      <c r="D255" t="s">
        <v>835</v>
      </c>
      <c r="E255" t="s">
        <v>1108</v>
      </c>
      <c r="F255" t="b">
        <v>0</v>
      </c>
      <c r="G255">
        <v>177504768</v>
      </c>
      <c r="H255">
        <v>177505023</v>
      </c>
      <c r="I255" t="s">
        <v>1115</v>
      </c>
      <c r="J255" s="182" t="str">
        <f>IF(OR(IFERROR(SEARCH("DMZ",tblSegmentationZones[[#This Row],[comment]])&gt;0,FALSE),IFERROR(SEARCH("DMZ",tblSegmentationZones[[#This Row],[SegmentationZone]])&gt;0,FALSE)),"Yes","No")</f>
        <v>No</v>
      </c>
    </row>
    <row r="256" spans="1:10" x14ac:dyDescent="0.3">
      <c r="A256" t="s">
        <v>841</v>
      </c>
      <c r="B256" t="s">
        <v>1116</v>
      </c>
      <c r="C256" t="s">
        <v>464</v>
      </c>
      <c r="D256" t="s">
        <v>841</v>
      </c>
      <c r="E256" t="s">
        <v>1108</v>
      </c>
      <c r="F256" t="b">
        <v>1</v>
      </c>
      <c r="G256">
        <v>177505024</v>
      </c>
      <c r="H256">
        <v>177505279</v>
      </c>
      <c r="I256" t="s">
        <v>1117</v>
      </c>
      <c r="J256" s="182" t="str">
        <f>IF(OR(IFERROR(SEARCH("DMZ",tblSegmentationZones[[#This Row],[comment]])&gt;0,FALSE),IFERROR(SEARCH("DMZ",tblSegmentationZones[[#This Row],[SegmentationZone]])&gt;0,FALSE)),"Yes","No")</f>
        <v>No</v>
      </c>
    </row>
    <row r="257" spans="1:10" x14ac:dyDescent="0.3">
      <c r="A257" t="s">
        <v>844</v>
      </c>
      <c r="B257" t="s">
        <v>1118</v>
      </c>
      <c r="C257" t="s">
        <v>464</v>
      </c>
      <c r="D257" t="s">
        <v>844</v>
      </c>
      <c r="E257" t="s">
        <v>1108</v>
      </c>
      <c r="F257" t="b">
        <v>1</v>
      </c>
      <c r="G257">
        <v>177505280</v>
      </c>
      <c r="H257">
        <v>177505535</v>
      </c>
      <c r="I257" t="s">
        <v>1119</v>
      </c>
      <c r="J257" s="182" t="str">
        <f>IF(OR(IFERROR(SEARCH("DMZ",tblSegmentationZones[[#This Row],[comment]])&gt;0,FALSE),IFERROR(SEARCH("DMZ",tblSegmentationZones[[#This Row],[SegmentationZone]])&gt;0,FALSE)),"Yes","No")</f>
        <v>No</v>
      </c>
    </row>
    <row r="258" spans="1:10" x14ac:dyDescent="0.3">
      <c r="A258" t="s">
        <v>847</v>
      </c>
      <c r="B258" t="s">
        <v>1120</v>
      </c>
      <c r="C258" t="s">
        <v>464</v>
      </c>
      <c r="D258" t="s">
        <v>847</v>
      </c>
      <c r="E258" t="s">
        <v>1108</v>
      </c>
      <c r="F258" t="b">
        <v>1</v>
      </c>
      <c r="G258">
        <v>177505536</v>
      </c>
      <c r="H258">
        <v>177505791</v>
      </c>
      <c r="I258" t="s">
        <v>1121</v>
      </c>
      <c r="J258" s="182" t="str">
        <f>IF(OR(IFERROR(SEARCH("DMZ",tblSegmentationZones[[#This Row],[comment]])&gt;0,FALSE),IFERROR(SEARCH("DMZ",tblSegmentationZones[[#This Row],[SegmentationZone]])&gt;0,FALSE)),"Yes","No")</f>
        <v>No</v>
      </c>
    </row>
    <row r="259" spans="1:10" x14ac:dyDescent="0.3">
      <c r="A259" t="s">
        <v>850</v>
      </c>
      <c r="B259" t="s">
        <v>1122</v>
      </c>
      <c r="C259" t="s">
        <v>464</v>
      </c>
      <c r="D259" t="s">
        <v>850</v>
      </c>
      <c r="E259" t="s">
        <v>1108</v>
      </c>
      <c r="F259" t="b">
        <v>1</v>
      </c>
      <c r="G259">
        <v>177505792</v>
      </c>
      <c r="H259">
        <v>177506047</v>
      </c>
      <c r="I259" t="s">
        <v>1123</v>
      </c>
      <c r="J259" s="182" t="str">
        <f>IF(OR(IFERROR(SEARCH("DMZ",tblSegmentationZones[[#This Row],[comment]])&gt;0,FALSE),IFERROR(SEARCH("DMZ",tblSegmentationZones[[#This Row],[SegmentationZone]])&gt;0,FALSE)),"Yes","No")</f>
        <v>No</v>
      </c>
    </row>
    <row r="260" spans="1:10" x14ac:dyDescent="0.3">
      <c r="A260" t="s">
        <v>853</v>
      </c>
      <c r="B260" t="s">
        <v>1124</v>
      </c>
      <c r="C260" t="s">
        <v>464</v>
      </c>
      <c r="D260" t="s">
        <v>853</v>
      </c>
      <c r="E260" t="s">
        <v>1108</v>
      </c>
      <c r="F260" t="b">
        <v>1</v>
      </c>
      <c r="G260">
        <v>177506048</v>
      </c>
      <c r="H260">
        <v>177506303</v>
      </c>
      <c r="I260" t="s">
        <v>1125</v>
      </c>
      <c r="J260" s="182" t="str">
        <f>IF(OR(IFERROR(SEARCH("DMZ",tblSegmentationZones[[#This Row],[comment]])&gt;0,FALSE),IFERROR(SEARCH("DMZ",tblSegmentationZones[[#This Row],[SegmentationZone]])&gt;0,FALSE)),"Yes","No")</f>
        <v>No</v>
      </c>
    </row>
    <row r="261" spans="1:10" x14ac:dyDescent="0.3">
      <c r="A261" t="s">
        <v>856</v>
      </c>
      <c r="B261" t="s">
        <v>1126</v>
      </c>
      <c r="C261" t="s">
        <v>464</v>
      </c>
      <c r="D261" t="s">
        <v>856</v>
      </c>
      <c r="E261" t="s">
        <v>1108</v>
      </c>
      <c r="F261" t="b">
        <v>1</v>
      </c>
      <c r="G261">
        <v>177506304</v>
      </c>
      <c r="H261">
        <v>177506559</v>
      </c>
      <c r="I261" t="s">
        <v>1127</v>
      </c>
      <c r="J261" s="182" t="str">
        <f>IF(OR(IFERROR(SEARCH("DMZ",tblSegmentationZones[[#This Row],[comment]])&gt;0,FALSE),IFERROR(SEARCH("DMZ",tblSegmentationZones[[#This Row],[SegmentationZone]])&gt;0,FALSE)),"Yes","No")</f>
        <v>No</v>
      </c>
    </row>
    <row r="262" spans="1:10" x14ac:dyDescent="0.3">
      <c r="A262" t="s">
        <v>859</v>
      </c>
      <c r="B262" t="s">
        <v>1128</v>
      </c>
      <c r="C262" t="s">
        <v>464</v>
      </c>
      <c r="D262" t="s">
        <v>859</v>
      </c>
      <c r="E262" t="s">
        <v>1108</v>
      </c>
      <c r="F262" t="b">
        <v>1</v>
      </c>
      <c r="G262">
        <v>177506560</v>
      </c>
      <c r="H262">
        <v>177506815</v>
      </c>
      <c r="I262" t="s">
        <v>1129</v>
      </c>
      <c r="J262" s="182" t="str">
        <f>IF(OR(IFERROR(SEARCH("DMZ",tblSegmentationZones[[#This Row],[comment]])&gt;0,FALSE),IFERROR(SEARCH("DMZ",tblSegmentationZones[[#This Row],[SegmentationZone]])&gt;0,FALSE)),"Yes","No")</f>
        <v>No</v>
      </c>
    </row>
    <row r="263" spans="1:10" x14ac:dyDescent="0.3">
      <c r="A263" t="s">
        <v>757</v>
      </c>
      <c r="B263" t="s">
        <v>1130</v>
      </c>
      <c r="C263" t="s">
        <v>464</v>
      </c>
      <c r="D263" t="s">
        <v>757</v>
      </c>
      <c r="E263" t="s">
        <v>1108</v>
      </c>
      <c r="F263" t="b">
        <v>1</v>
      </c>
      <c r="G263">
        <v>177506816</v>
      </c>
      <c r="H263">
        <v>177507071</v>
      </c>
      <c r="I263" t="s">
        <v>1131</v>
      </c>
      <c r="J263" s="182" t="str">
        <f>IF(OR(IFERROR(SEARCH("DMZ",tblSegmentationZones[[#This Row],[comment]])&gt;0,FALSE),IFERROR(SEARCH("DMZ",tblSegmentationZones[[#This Row],[SegmentationZone]])&gt;0,FALSE)),"Yes","No")</f>
        <v>No</v>
      </c>
    </row>
    <row r="264" spans="1:10" x14ac:dyDescent="0.3">
      <c r="A264" t="s">
        <v>760</v>
      </c>
      <c r="B264" t="s">
        <v>1132</v>
      </c>
      <c r="C264" t="s">
        <v>464</v>
      </c>
      <c r="D264" t="s">
        <v>760</v>
      </c>
      <c r="E264" t="s">
        <v>1108</v>
      </c>
      <c r="F264" t="b">
        <v>1</v>
      </c>
      <c r="G264">
        <v>177507072</v>
      </c>
      <c r="H264">
        <v>177507327</v>
      </c>
      <c r="I264" t="s">
        <v>1133</v>
      </c>
      <c r="J264" s="182" t="str">
        <f>IF(OR(IFERROR(SEARCH("DMZ",tblSegmentationZones[[#This Row],[comment]])&gt;0,FALSE),IFERROR(SEARCH("DMZ",tblSegmentationZones[[#This Row],[SegmentationZone]])&gt;0,FALSE)),"Yes","No")</f>
        <v>No</v>
      </c>
    </row>
    <row r="265" spans="1:10" x14ac:dyDescent="0.3">
      <c r="A265" t="s">
        <v>796</v>
      </c>
      <c r="B265" t="s">
        <v>1134</v>
      </c>
      <c r="C265" t="s">
        <v>464</v>
      </c>
      <c r="D265" t="s">
        <v>796</v>
      </c>
      <c r="E265" t="s">
        <v>1093</v>
      </c>
      <c r="F265" t="b">
        <v>1</v>
      </c>
      <c r="G265">
        <v>177475072</v>
      </c>
      <c r="H265">
        <v>177475327</v>
      </c>
      <c r="I265" t="s">
        <v>1135</v>
      </c>
      <c r="J265" s="182" t="str">
        <f>IF(OR(IFERROR(SEARCH("DMZ",tblSegmentationZones[[#This Row],[comment]])&gt;0,FALSE),IFERROR(SEARCH("DMZ",tblSegmentationZones[[#This Row],[SegmentationZone]])&gt;0,FALSE)),"Yes","No")</f>
        <v>No</v>
      </c>
    </row>
    <row r="266" spans="1:10" x14ac:dyDescent="0.3">
      <c r="A266" t="s">
        <v>775</v>
      </c>
      <c r="B266" t="s">
        <v>1136</v>
      </c>
      <c r="C266" t="s">
        <v>464</v>
      </c>
      <c r="D266" t="s">
        <v>775</v>
      </c>
      <c r="E266" t="s">
        <v>1108</v>
      </c>
      <c r="F266" t="b">
        <v>1</v>
      </c>
      <c r="G266">
        <v>177507328</v>
      </c>
      <c r="H266">
        <v>177507583</v>
      </c>
      <c r="I266" t="s">
        <v>1137</v>
      </c>
      <c r="J266" s="182" t="str">
        <f>IF(OR(IFERROR(SEARCH("DMZ",tblSegmentationZones[[#This Row],[comment]])&gt;0,FALSE),IFERROR(SEARCH("DMZ",tblSegmentationZones[[#This Row],[SegmentationZone]])&gt;0,FALSE)),"Yes","No")</f>
        <v>No</v>
      </c>
    </row>
    <row r="267" spans="1:10" x14ac:dyDescent="0.3">
      <c r="A267" t="s">
        <v>793</v>
      </c>
      <c r="B267" t="s">
        <v>1138</v>
      </c>
      <c r="C267" t="s">
        <v>464</v>
      </c>
      <c r="D267" t="s">
        <v>793</v>
      </c>
      <c r="E267" t="s">
        <v>1108</v>
      </c>
      <c r="F267" t="b">
        <v>1</v>
      </c>
      <c r="G267">
        <v>177507584</v>
      </c>
      <c r="H267">
        <v>177507839</v>
      </c>
      <c r="I267" t="s">
        <v>1139</v>
      </c>
      <c r="J267" s="182" t="str">
        <f>IF(OR(IFERROR(SEARCH("DMZ",tblSegmentationZones[[#This Row],[comment]])&gt;0,FALSE),IFERROR(SEARCH("DMZ",tblSegmentationZones[[#This Row],[SegmentationZone]])&gt;0,FALSE)),"Yes","No")</f>
        <v>No</v>
      </c>
    </row>
    <row r="268" spans="1:10" x14ac:dyDescent="0.3">
      <c r="A268" t="s">
        <v>796</v>
      </c>
      <c r="B268" t="s">
        <v>1140</v>
      </c>
      <c r="C268" t="s">
        <v>464</v>
      </c>
      <c r="D268" t="s">
        <v>796</v>
      </c>
      <c r="E268" t="s">
        <v>1108</v>
      </c>
      <c r="F268" t="b">
        <v>1</v>
      </c>
      <c r="G268">
        <v>177507840</v>
      </c>
      <c r="H268">
        <v>177508095</v>
      </c>
      <c r="I268" t="s">
        <v>1141</v>
      </c>
      <c r="J268" s="182" t="str">
        <f>IF(OR(IFERROR(SEARCH("DMZ",tblSegmentationZones[[#This Row],[comment]])&gt;0,FALSE),IFERROR(SEARCH("DMZ",tblSegmentationZones[[#This Row],[SegmentationZone]])&gt;0,FALSE)),"Yes","No")</f>
        <v>No</v>
      </c>
    </row>
    <row r="269" spans="1:10" x14ac:dyDescent="0.3">
      <c r="A269" t="s">
        <v>799</v>
      </c>
      <c r="B269" t="s">
        <v>1142</v>
      </c>
      <c r="C269" t="s">
        <v>464</v>
      </c>
      <c r="D269" t="s">
        <v>799</v>
      </c>
      <c r="E269" t="s">
        <v>1108</v>
      </c>
      <c r="F269" t="b">
        <v>1</v>
      </c>
      <c r="G269">
        <v>177508096</v>
      </c>
      <c r="H269">
        <v>177508351</v>
      </c>
      <c r="I269" t="s">
        <v>1143</v>
      </c>
      <c r="J269" s="182" t="str">
        <f>IF(OR(IFERROR(SEARCH("DMZ",tblSegmentationZones[[#This Row],[comment]])&gt;0,FALSE),IFERROR(SEARCH("DMZ",tblSegmentationZones[[#This Row],[SegmentationZone]])&gt;0,FALSE)),"Yes","No")</f>
        <v>No</v>
      </c>
    </row>
    <row r="270" spans="1:10" x14ac:dyDescent="0.3">
      <c r="A270" t="s">
        <v>802</v>
      </c>
      <c r="B270" t="s">
        <v>1144</v>
      </c>
      <c r="C270" t="s">
        <v>464</v>
      </c>
      <c r="D270" t="s">
        <v>802</v>
      </c>
      <c r="E270" t="s">
        <v>1108</v>
      </c>
      <c r="F270" t="b">
        <v>1</v>
      </c>
      <c r="G270">
        <v>177508352</v>
      </c>
      <c r="H270">
        <v>177508607</v>
      </c>
      <c r="I270" t="s">
        <v>1145</v>
      </c>
      <c r="J270" s="182" t="str">
        <f>IF(OR(IFERROR(SEARCH("DMZ",tblSegmentationZones[[#This Row],[comment]])&gt;0,FALSE),IFERROR(SEARCH("DMZ",tblSegmentationZones[[#This Row],[SegmentationZone]])&gt;0,FALSE)),"Yes","No")</f>
        <v>No</v>
      </c>
    </row>
    <row r="271" spans="1:10" x14ac:dyDescent="0.3">
      <c r="A271" t="s">
        <v>805</v>
      </c>
      <c r="B271" t="s">
        <v>1146</v>
      </c>
      <c r="C271" t="s">
        <v>464</v>
      </c>
      <c r="D271" t="s">
        <v>805</v>
      </c>
      <c r="E271" t="s">
        <v>1108</v>
      </c>
      <c r="F271" t="b">
        <v>1</v>
      </c>
      <c r="G271">
        <v>177508608</v>
      </c>
      <c r="H271">
        <v>177508863</v>
      </c>
      <c r="I271" t="s">
        <v>1147</v>
      </c>
      <c r="J271" s="182" t="str">
        <f>IF(OR(IFERROR(SEARCH("DMZ",tblSegmentationZones[[#This Row],[comment]])&gt;0,FALSE),IFERROR(SEARCH("DMZ",tblSegmentationZones[[#This Row],[SegmentationZone]])&gt;0,FALSE)),"Yes","No")</f>
        <v>No</v>
      </c>
    </row>
    <row r="272" spans="1:10" x14ac:dyDescent="0.3">
      <c r="A272" t="s">
        <v>808</v>
      </c>
      <c r="B272" t="s">
        <v>1148</v>
      </c>
      <c r="C272" t="s">
        <v>464</v>
      </c>
      <c r="D272" t="s">
        <v>808</v>
      </c>
      <c r="E272" t="s">
        <v>1108</v>
      </c>
      <c r="F272" t="b">
        <v>1</v>
      </c>
      <c r="G272">
        <v>177508864</v>
      </c>
      <c r="H272">
        <v>177509119</v>
      </c>
      <c r="I272" t="s">
        <v>1149</v>
      </c>
      <c r="J272" s="182" t="str">
        <f>IF(OR(IFERROR(SEARCH("DMZ",tblSegmentationZones[[#This Row],[comment]])&gt;0,FALSE),IFERROR(SEARCH("DMZ",tblSegmentationZones[[#This Row],[SegmentationZone]])&gt;0,FALSE)),"Yes","No")</f>
        <v>No</v>
      </c>
    </row>
    <row r="273" spans="1:10" x14ac:dyDescent="0.3">
      <c r="A273" t="s">
        <v>811</v>
      </c>
      <c r="B273" t="s">
        <v>1150</v>
      </c>
      <c r="C273" t="s">
        <v>464</v>
      </c>
      <c r="D273" t="s">
        <v>811</v>
      </c>
      <c r="E273" t="s">
        <v>1108</v>
      </c>
      <c r="F273" t="b">
        <v>1</v>
      </c>
      <c r="G273">
        <v>177509120</v>
      </c>
      <c r="H273">
        <v>177509375</v>
      </c>
      <c r="I273" t="s">
        <v>1151</v>
      </c>
      <c r="J273" s="182" t="str">
        <f>IF(OR(IFERROR(SEARCH("DMZ",tblSegmentationZones[[#This Row],[comment]])&gt;0,FALSE),IFERROR(SEARCH("DMZ",tblSegmentationZones[[#This Row],[SegmentationZone]])&gt;0,FALSE)),"Yes","No")</f>
        <v>No</v>
      </c>
    </row>
    <row r="274" spans="1:10" x14ac:dyDescent="0.3">
      <c r="A274" t="s">
        <v>1152</v>
      </c>
      <c r="B274" t="s">
        <v>1153</v>
      </c>
      <c r="C274" t="s">
        <v>464</v>
      </c>
      <c r="D274" t="s">
        <v>1152</v>
      </c>
      <c r="E274" t="s">
        <v>1108</v>
      </c>
      <c r="F274" t="b">
        <v>1</v>
      </c>
      <c r="G274">
        <v>177509376</v>
      </c>
      <c r="H274">
        <v>177510399</v>
      </c>
      <c r="I274" t="s">
        <v>1154</v>
      </c>
      <c r="J274" s="182" t="str">
        <f>IF(OR(IFERROR(SEARCH("DMZ",tblSegmentationZones[[#This Row],[comment]])&gt;0,FALSE),IFERROR(SEARCH("DMZ",tblSegmentationZones[[#This Row],[SegmentationZone]])&gt;0,FALSE)),"Yes","No")</f>
        <v>No</v>
      </c>
    </row>
    <row r="275" spans="1:10" x14ac:dyDescent="0.3">
      <c r="A275" t="s">
        <v>799</v>
      </c>
      <c r="B275" t="s">
        <v>1155</v>
      </c>
      <c r="C275" t="s">
        <v>464</v>
      </c>
      <c r="D275" t="s">
        <v>799</v>
      </c>
      <c r="E275" t="s">
        <v>1093</v>
      </c>
      <c r="F275" t="b">
        <v>1</v>
      </c>
      <c r="G275">
        <v>177475328</v>
      </c>
      <c r="H275">
        <v>177475583</v>
      </c>
      <c r="I275" t="s">
        <v>1156</v>
      </c>
      <c r="J275" s="182" t="str">
        <f>IF(OR(IFERROR(SEARCH("DMZ",tblSegmentationZones[[#This Row],[comment]])&gt;0,FALSE),IFERROR(SEARCH("DMZ",tblSegmentationZones[[#This Row],[SegmentationZone]])&gt;0,FALSE)),"Yes","No")</f>
        <v>No</v>
      </c>
    </row>
    <row r="276" spans="1:10" x14ac:dyDescent="0.3">
      <c r="A276" t="s">
        <v>1157</v>
      </c>
      <c r="B276" t="s">
        <v>1158</v>
      </c>
      <c r="C276" t="s">
        <v>464</v>
      </c>
      <c r="D276" t="s">
        <v>1157</v>
      </c>
      <c r="E276" t="s">
        <v>1108</v>
      </c>
      <c r="F276" t="b">
        <v>1</v>
      </c>
      <c r="G276">
        <v>177510400</v>
      </c>
      <c r="H276">
        <v>177511423</v>
      </c>
      <c r="I276" t="s">
        <v>1159</v>
      </c>
      <c r="J276" s="182" t="str">
        <f>IF(OR(IFERROR(SEARCH("DMZ",tblSegmentationZones[[#This Row],[comment]])&gt;0,FALSE),IFERROR(SEARCH("DMZ",tblSegmentationZones[[#This Row],[SegmentationZone]])&gt;0,FALSE)),"Yes","No")</f>
        <v>No</v>
      </c>
    </row>
    <row r="277" spans="1:10" x14ac:dyDescent="0.3">
      <c r="A277" t="s">
        <v>1160</v>
      </c>
      <c r="B277" t="s">
        <v>1161</v>
      </c>
      <c r="C277" t="s">
        <v>464</v>
      </c>
      <c r="D277" t="s">
        <v>1162</v>
      </c>
      <c r="E277" t="s">
        <v>1108</v>
      </c>
      <c r="F277" t="b">
        <v>1</v>
      </c>
      <c r="G277">
        <v>177511424</v>
      </c>
      <c r="H277">
        <v>177512447</v>
      </c>
      <c r="I277" t="s">
        <v>1163</v>
      </c>
      <c r="J277" s="182" t="str">
        <f>IF(OR(IFERROR(SEARCH("DMZ",tblSegmentationZones[[#This Row],[comment]])&gt;0,FALSE),IFERROR(SEARCH("DMZ",tblSegmentationZones[[#This Row],[SegmentationZone]])&gt;0,FALSE)),"Yes","No")</f>
        <v>No</v>
      </c>
    </row>
    <row r="278" spans="1:10" x14ac:dyDescent="0.3">
      <c r="A278" t="s">
        <v>802</v>
      </c>
      <c r="B278" t="s">
        <v>1164</v>
      </c>
      <c r="C278" t="s">
        <v>464</v>
      </c>
      <c r="D278" t="s">
        <v>802</v>
      </c>
      <c r="E278" t="s">
        <v>1093</v>
      </c>
      <c r="F278" t="b">
        <v>1</v>
      </c>
      <c r="G278">
        <v>177475584</v>
      </c>
      <c r="H278">
        <v>177475839</v>
      </c>
      <c r="I278" t="s">
        <v>1165</v>
      </c>
      <c r="J278" s="182" t="str">
        <f>IF(OR(IFERROR(SEARCH("DMZ",tblSegmentationZones[[#This Row],[comment]])&gt;0,FALSE),IFERROR(SEARCH("DMZ",tblSegmentationZones[[#This Row],[SegmentationZone]])&gt;0,FALSE)),"Yes","No")</f>
        <v>No</v>
      </c>
    </row>
    <row r="279" spans="1:10" x14ac:dyDescent="0.3">
      <c r="A279" t="s">
        <v>805</v>
      </c>
      <c r="B279" t="s">
        <v>1166</v>
      </c>
      <c r="C279" t="s">
        <v>464</v>
      </c>
      <c r="D279" t="s">
        <v>805</v>
      </c>
      <c r="E279" t="s">
        <v>1093</v>
      </c>
      <c r="F279" t="b">
        <v>1</v>
      </c>
      <c r="G279">
        <v>177475840</v>
      </c>
      <c r="H279">
        <v>177476095</v>
      </c>
      <c r="I279" t="s">
        <v>1167</v>
      </c>
      <c r="J279" s="182" t="str">
        <f>IF(OR(IFERROR(SEARCH("DMZ",tblSegmentationZones[[#This Row],[comment]])&gt;0,FALSE),IFERROR(SEARCH("DMZ",tblSegmentationZones[[#This Row],[SegmentationZone]])&gt;0,FALSE)),"Yes","No")</f>
        <v>No</v>
      </c>
    </row>
    <row r="280" spans="1:10" x14ac:dyDescent="0.3">
      <c r="A280" t="s">
        <v>808</v>
      </c>
      <c r="B280" t="s">
        <v>1168</v>
      </c>
      <c r="C280" t="s">
        <v>464</v>
      </c>
      <c r="D280" t="s">
        <v>808</v>
      </c>
      <c r="E280" t="s">
        <v>1093</v>
      </c>
      <c r="F280" t="b">
        <v>1</v>
      </c>
      <c r="G280">
        <v>177476096</v>
      </c>
      <c r="H280">
        <v>177476351</v>
      </c>
      <c r="I280" t="s">
        <v>1169</v>
      </c>
      <c r="J280" s="182" t="str">
        <f>IF(OR(IFERROR(SEARCH("DMZ",tblSegmentationZones[[#This Row],[comment]])&gt;0,FALSE),IFERROR(SEARCH("DMZ",tblSegmentationZones[[#This Row],[SegmentationZone]])&gt;0,FALSE)),"Yes","No")</f>
        <v>No</v>
      </c>
    </row>
    <row r="281" spans="1:10" x14ac:dyDescent="0.3">
      <c r="A281" t="s">
        <v>778</v>
      </c>
      <c r="B281" t="s">
        <v>1170</v>
      </c>
      <c r="C281" t="s">
        <v>464</v>
      </c>
      <c r="D281" t="s">
        <v>778</v>
      </c>
      <c r="E281" t="s">
        <v>1108</v>
      </c>
      <c r="F281" t="b">
        <v>1</v>
      </c>
      <c r="G281">
        <v>177518592</v>
      </c>
      <c r="H281">
        <v>177518847</v>
      </c>
      <c r="I281" t="s">
        <v>1171</v>
      </c>
      <c r="J281" s="182" t="str">
        <f>IF(OR(IFERROR(SEARCH("DMZ",tblSegmentationZones[[#This Row],[comment]])&gt;0,FALSE),IFERROR(SEARCH("DMZ",tblSegmentationZones[[#This Row],[SegmentationZone]])&gt;0,FALSE)),"Yes","No")</f>
        <v>No</v>
      </c>
    </row>
    <row r="282" spans="1:10" x14ac:dyDescent="0.3">
      <c r="A282" t="s">
        <v>781</v>
      </c>
      <c r="B282" t="s">
        <v>1172</v>
      </c>
      <c r="C282" t="s">
        <v>464</v>
      </c>
      <c r="D282" t="s">
        <v>781</v>
      </c>
      <c r="E282" t="s">
        <v>1108</v>
      </c>
      <c r="F282" t="b">
        <v>1</v>
      </c>
      <c r="G282">
        <v>177518848</v>
      </c>
      <c r="H282">
        <v>177519103</v>
      </c>
      <c r="I282" t="s">
        <v>1173</v>
      </c>
      <c r="J282" s="182" t="str">
        <f>IF(OR(IFERROR(SEARCH("DMZ",tblSegmentationZones[[#This Row],[comment]])&gt;0,FALSE),IFERROR(SEARCH("DMZ",tblSegmentationZones[[#This Row],[SegmentationZone]])&gt;0,FALSE)),"Yes","No")</f>
        <v>No</v>
      </c>
    </row>
    <row r="283" spans="1:10" x14ac:dyDescent="0.3">
      <c r="A283" t="s">
        <v>784</v>
      </c>
      <c r="B283" t="s">
        <v>1174</v>
      </c>
      <c r="C283" t="s">
        <v>464</v>
      </c>
      <c r="D283" t="s">
        <v>784</v>
      </c>
      <c r="E283" t="s">
        <v>1108</v>
      </c>
      <c r="F283" t="b">
        <v>1</v>
      </c>
      <c r="G283">
        <v>177519104</v>
      </c>
      <c r="H283">
        <v>177519359</v>
      </c>
      <c r="I283" t="s">
        <v>1175</v>
      </c>
      <c r="J283" s="182" t="str">
        <f>IF(OR(IFERROR(SEARCH("DMZ",tblSegmentationZones[[#This Row],[comment]])&gt;0,FALSE),IFERROR(SEARCH("DMZ",tblSegmentationZones[[#This Row],[SegmentationZone]])&gt;0,FALSE)),"Yes","No")</f>
        <v>No</v>
      </c>
    </row>
    <row r="284" spans="1:10" x14ac:dyDescent="0.3">
      <c r="A284" t="s">
        <v>787</v>
      </c>
      <c r="B284" t="s">
        <v>1176</v>
      </c>
      <c r="C284" t="s">
        <v>464</v>
      </c>
      <c r="D284" t="s">
        <v>787</v>
      </c>
      <c r="E284" t="s">
        <v>1108</v>
      </c>
      <c r="F284" t="b">
        <v>1</v>
      </c>
      <c r="G284">
        <v>177519360</v>
      </c>
      <c r="H284">
        <v>177519615</v>
      </c>
      <c r="I284" t="s">
        <v>1177</v>
      </c>
      <c r="J284" s="182" t="str">
        <f>IF(OR(IFERROR(SEARCH("DMZ",tblSegmentationZones[[#This Row],[comment]])&gt;0,FALSE),IFERROR(SEARCH("DMZ",tblSegmentationZones[[#This Row],[SegmentationZone]])&gt;0,FALSE)),"Yes","No")</f>
        <v>No</v>
      </c>
    </row>
    <row r="285" spans="1:10" x14ac:dyDescent="0.3">
      <c r="A285" t="s">
        <v>790</v>
      </c>
      <c r="B285" t="s">
        <v>1178</v>
      </c>
      <c r="C285" t="s">
        <v>464</v>
      </c>
      <c r="D285" t="s">
        <v>790</v>
      </c>
      <c r="E285" t="s">
        <v>1108</v>
      </c>
      <c r="F285" t="b">
        <v>1</v>
      </c>
      <c r="G285">
        <v>177519616</v>
      </c>
      <c r="H285">
        <v>177519871</v>
      </c>
      <c r="I285" t="s">
        <v>1179</v>
      </c>
      <c r="J285" s="182" t="str">
        <f>IF(OR(IFERROR(SEARCH("DMZ",tblSegmentationZones[[#This Row],[comment]])&gt;0,FALSE),IFERROR(SEARCH("DMZ",tblSegmentationZones[[#This Row],[SegmentationZone]])&gt;0,FALSE)),"Yes","No")</f>
        <v>No</v>
      </c>
    </row>
    <row r="286" spans="1:10" x14ac:dyDescent="0.3">
      <c r="A286" t="s">
        <v>811</v>
      </c>
      <c r="B286" t="s">
        <v>1180</v>
      </c>
      <c r="C286" t="s">
        <v>464</v>
      </c>
      <c r="D286" t="s">
        <v>811</v>
      </c>
      <c r="E286" t="s">
        <v>1093</v>
      </c>
      <c r="F286" t="b">
        <v>1</v>
      </c>
      <c r="G286">
        <v>177476352</v>
      </c>
      <c r="H286">
        <v>177476607</v>
      </c>
      <c r="I286" t="s">
        <v>1181</v>
      </c>
      <c r="J286" s="182" t="str">
        <f>IF(OR(IFERROR(SEARCH("DMZ",tblSegmentationZones[[#This Row],[comment]])&gt;0,FALSE),IFERROR(SEARCH("DMZ",tblSegmentationZones[[#This Row],[SegmentationZone]])&gt;0,FALSE)),"Yes","No")</f>
        <v>No</v>
      </c>
    </row>
    <row r="287" spans="1:10" x14ac:dyDescent="0.3">
      <c r="A287" t="s">
        <v>1182</v>
      </c>
      <c r="B287" t="s">
        <v>1183</v>
      </c>
      <c r="C287" t="s">
        <v>464</v>
      </c>
      <c r="D287" t="s">
        <v>1184</v>
      </c>
      <c r="E287" t="s">
        <v>1108</v>
      </c>
      <c r="F287" t="b">
        <v>1</v>
      </c>
      <c r="G287">
        <v>177520640</v>
      </c>
      <c r="H287">
        <v>177520703</v>
      </c>
      <c r="I287" t="s">
        <v>1185</v>
      </c>
      <c r="J287" s="182" t="str">
        <f>IF(OR(IFERROR(SEARCH("DMZ",tblSegmentationZones[[#This Row],[comment]])&gt;0,FALSE),IFERROR(SEARCH("DMZ",tblSegmentationZones[[#This Row],[SegmentationZone]])&gt;0,FALSE)),"Yes","No")</f>
        <v>No</v>
      </c>
    </row>
    <row r="288" spans="1:10" x14ac:dyDescent="0.3">
      <c r="A288" t="s">
        <v>1186</v>
      </c>
      <c r="B288" t="s">
        <v>1187</v>
      </c>
      <c r="C288" t="s">
        <v>464</v>
      </c>
      <c r="D288" t="s">
        <v>1184</v>
      </c>
      <c r="E288" t="s">
        <v>1108</v>
      </c>
      <c r="F288" t="b">
        <v>1</v>
      </c>
      <c r="G288">
        <v>177520768</v>
      </c>
      <c r="H288">
        <v>177520831</v>
      </c>
      <c r="I288" t="s">
        <v>1188</v>
      </c>
      <c r="J288" s="182" t="str">
        <f>IF(OR(IFERROR(SEARCH("DMZ",tblSegmentationZones[[#This Row],[comment]])&gt;0,FALSE),IFERROR(SEARCH("DMZ",tblSegmentationZones[[#This Row],[SegmentationZone]])&gt;0,FALSE)),"Yes","No")</f>
        <v>No</v>
      </c>
    </row>
    <row r="289" spans="1:10" x14ac:dyDescent="0.3">
      <c r="A289" t="s">
        <v>1189</v>
      </c>
      <c r="B289" t="s">
        <v>1190</v>
      </c>
      <c r="C289" t="s">
        <v>464</v>
      </c>
      <c r="D289" t="s">
        <v>1184</v>
      </c>
      <c r="E289" t="s">
        <v>1108</v>
      </c>
      <c r="F289" t="b">
        <v>1</v>
      </c>
      <c r="G289">
        <v>177520832</v>
      </c>
      <c r="H289">
        <v>177520895</v>
      </c>
      <c r="I289" t="s">
        <v>1191</v>
      </c>
      <c r="J289" s="182" t="str">
        <f>IF(OR(IFERROR(SEARCH("DMZ",tblSegmentationZones[[#This Row],[comment]])&gt;0,FALSE),IFERROR(SEARCH("DMZ",tblSegmentationZones[[#This Row],[SegmentationZone]])&gt;0,FALSE)),"Yes","No")</f>
        <v>No</v>
      </c>
    </row>
    <row r="290" spans="1:10" x14ac:dyDescent="0.3">
      <c r="A290" t="s">
        <v>1192</v>
      </c>
      <c r="B290" t="s">
        <v>1193</v>
      </c>
      <c r="C290" t="s">
        <v>464</v>
      </c>
      <c r="D290" t="s">
        <v>1184</v>
      </c>
      <c r="E290" t="s">
        <v>1108</v>
      </c>
      <c r="F290" t="b">
        <v>1</v>
      </c>
      <c r="G290">
        <v>177520704</v>
      </c>
      <c r="H290">
        <v>177520767</v>
      </c>
      <c r="I290" t="s">
        <v>1194</v>
      </c>
      <c r="J290" s="182" t="str">
        <f>IF(OR(IFERROR(SEARCH("DMZ",tblSegmentationZones[[#This Row],[comment]])&gt;0,FALSE),IFERROR(SEARCH("DMZ",tblSegmentationZones[[#This Row],[SegmentationZone]])&gt;0,FALSE)),"Yes","No")</f>
        <v>No</v>
      </c>
    </row>
    <row r="291" spans="1:10" x14ac:dyDescent="0.3">
      <c r="A291" t="s">
        <v>1195</v>
      </c>
      <c r="B291" t="s">
        <v>1196</v>
      </c>
      <c r="C291" t="s">
        <v>464</v>
      </c>
      <c r="D291" t="s">
        <v>1184</v>
      </c>
      <c r="E291" t="s">
        <v>1108</v>
      </c>
      <c r="F291" t="b">
        <v>1</v>
      </c>
      <c r="G291">
        <v>177520896</v>
      </c>
      <c r="H291">
        <v>177520959</v>
      </c>
      <c r="I291" t="s">
        <v>1197</v>
      </c>
      <c r="J291" s="182" t="str">
        <f>IF(OR(IFERROR(SEARCH("DMZ",tblSegmentationZones[[#This Row],[comment]])&gt;0,FALSE),IFERROR(SEARCH("DMZ",tblSegmentationZones[[#This Row],[SegmentationZone]])&gt;0,FALSE)),"Yes","No")</f>
        <v>No</v>
      </c>
    </row>
    <row r="292" spans="1:10" x14ac:dyDescent="0.3">
      <c r="A292" t="s">
        <v>1198</v>
      </c>
      <c r="B292" t="s">
        <v>1199</v>
      </c>
      <c r="C292" t="s">
        <v>464</v>
      </c>
      <c r="D292" t="s">
        <v>1184</v>
      </c>
      <c r="E292" t="s">
        <v>1108</v>
      </c>
      <c r="F292" t="b">
        <v>1</v>
      </c>
      <c r="G292">
        <v>177521024</v>
      </c>
      <c r="H292">
        <v>177521087</v>
      </c>
      <c r="I292" t="s">
        <v>1200</v>
      </c>
      <c r="J292" s="182" t="str">
        <f>IF(OR(IFERROR(SEARCH("DMZ",tblSegmentationZones[[#This Row],[comment]])&gt;0,FALSE),IFERROR(SEARCH("DMZ",tblSegmentationZones[[#This Row],[SegmentationZone]])&gt;0,FALSE)),"Yes","No")</f>
        <v>No</v>
      </c>
    </row>
    <row r="293" spans="1:10" x14ac:dyDescent="0.3">
      <c r="A293" t="s">
        <v>1201</v>
      </c>
      <c r="B293" t="s">
        <v>1202</v>
      </c>
      <c r="C293" t="s">
        <v>464</v>
      </c>
      <c r="D293" t="s">
        <v>1184</v>
      </c>
      <c r="E293" t="s">
        <v>1108</v>
      </c>
      <c r="F293" t="b">
        <v>1</v>
      </c>
      <c r="G293">
        <v>177521088</v>
      </c>
      <c r="H293">
        <v>177521151</v>
      </c>
      <c r="I293" t="s">
        <v>1203</v>
      </c>
      <c r="J293" s="182" t="str">
        <f>IF(OR(IFERROR(SEARCH("DMZ",tblSegmentationZones[[#This Row],[comment]])&gt;0,FALSE),IFERROR(SEARCH("DMZ",tblSegmentationZones[[#This Row],[SegmentationZone]])&gt;0,FALSE)),"Yes","No")</f>
        <v>No</v>
      </c>
    </row>
    <row r="294" spans="1:10" x14ac:dyDescent="0.3">
      <c r="A294" t="s">
        <v>1204</v>
      </c>
      <c r="B294" t="s">
        <v>1205</v>
      </c>
      <c r="C294" t="s">
        <v>464</v>
      </c>
      <c r="D294" t="s">
        <v>1184</v>
      </c>
      <c r="E294" t="s">
        <v>1108</v>
      </c>
      <c r="F294" t="b">
        <v>1</v>
      </c>
      <c r="G294">
        <v>177520960</v>
      </c>
      <c r="H294">
        <v>177521023</v>
      </c>
      <c r="I294" t="s">
        <v>1206</v>
      </c>
      <c r="J294" s="182" t="str">
        <f>IF(OR(IFERROR(SEARCH("DMZ",tblSegmentationZones[[#This Row],[comment]])&gt;0,FALSE),IFERROR(SEARCH("DMZ",tblSegmentationZones[[#This Row],[SegmentationZone]])&gt;0,FALSE)),"Yes","No")</f>
        <v>No</v>
      </c>
    </row>
    <row r="295" spans="1:10" x14ac:dyDescent="0.3">
      <c r="A295" t="s">
        <v>1207</v>
      </c>
      <c r="B295" t="s">
        <v>1208</v>
      </c>
      <c r="C295" t="s">
        <v>464</v>
      </c>
      <c r="D295" t="s">
        <v>1184</v>
      </c>
      <c r="E295" t="s">
        <v>1108</v>
      </c>
      <c r="F295" t="b">
        <v>1</v>
      </c>
      <c r="G295">
        <v>177521152</v>
      </c>
      <c r="H295">
        <v>177521215</v>
      </c>
      <c r="I295" t="s">
        <v>1209</v>
      </c>
      <c r="J295" s="182" t="str">
        <f>IF(OR(IFERROR(SEARCH("DMZ",tblSegmentationZones[[#This Row],[comment]])&gt;0,FALSE),IFERROR(SEARCH("DMZ",tblSegmentationZones[[#This Row],[SegmentationZone]])&gt;0,FALSE)),"Yes","No")</f>
        <v>No</v>
      </c>
    </row>
    <row r="296" spans="1:10" x14ac:dyDescent="0.3">
      <c r="A296" t="s">
        <v>1210</v>
      </c>
      <c r="B296" t="s">
        <v>1211</v>
      </c>
      <c r="C296" t="s">
        <v>464</v>
      </c>
      <c r="D296" t="s">
        <v>1184</v>
      </c>
      <c r="E296" t="s">
        <v>1108</v>
      </c>
      <c r="F296" t="b">
        <v>1</v>
      </c>
      <c r="G296">
        <v>177521280</v>
      </c>
      <c r="H296">
        <v>177521343</v>
      </c>
      <c r="I296" t="s">
        <v>1212</v>
      </c>
      <c r="J296" s="182" t="str">
        <f>IF(OR(IFERROR(SEARCH("DMZ",tblSegmentationZones[[#This Row],[comment]])&gt;0,FALSE),IFERROR(SEARCH("DMZ",tblSegmentationZones[[#This Row],[SegmentationZone]])&gt;0,FALSE)),"Yes","No")</f>
        <v>No</v>
      </c>
    </row>
    <row r="297" spans="1:10" x14ac:dyDescent="0.3">
      <c r="A297" t="s">
        <v>1213</v>
      </c>
      <c r="B297" t="s">
        <v>1214</v>
      </c>
      <c r="C297" t="s">
        <v>464</v>
      </c>
      <c r="D297" t="s">
        <v>1184</v>
      </c>
      <c r="E297" t="s">
        <v>1108</v>
      </c>
      <c r="F297" t="b">
        <v>1</v>
      </c>
      <c r="G297">
        <v>177521344</v>
      </c>
      <c r="H297">
        <v>177521407</v>
      </c>
      <c r="I297" t="s">
        <v>1215</v>
      </c>
      <c r="J297" s="182" t="str">
        <f>IF(OR(IFERROR(SEARCH("DMZ",tblSegmentationZones[[#This Row],[comment]])&gt;0,FALSE),IFERROR(SEARCH("DMZ",tblSegmentationZones[[#This Row],[SegmentationZone]])&gt;0,FALSE)),"Yes","No")</f>
        <v>No</v>
      </c>
    </row>
    <row r="298" spans="1:10" x14ac:dyDescent="0.3">
      <c r="A298" t="s">
        <v>1216</v>
      </c>
      <c r="B298" t="s">
        <v>1217</v>
      </c>
      <c r="C298" t="s">
        <v>464</v>
      </c>
      <c r="D298" t="s">
        <v>1184</v>
      </c>
      <c r="E298" t="s">
        <v>1108</v>
      </c>
      <c r="F298" t="b">
        <v>1</v>
      </c>
      <c r="G298">
        <v>177521216</v>
      </c>
      <c r="H298">
        <v>177521279</v>
      </c>
      <c r="I298" t="s">
        <v>1218</v>
      </c>
      <c r="J298" s="182" t="str">
        <f>IF(OR(IFERROR(SEARCH("DMZ",tblSegmentationZones[[#This Row],[comment]])&gt;0,FALSE),IFERROR(SEARCH("DMZ",tblSegmentationZones[[#This Row],[SegmentationZone]])&gt;0,FALSE)),"Yes","No")</f>
        <v>No</v>
      </c>
    </row>
    <row r="299" spans="1:10" x14ac:dyDescent="0.3">
      <c r="A299" t="s">
        <v>835</v>
      </c>
      <c r="B299" t="s">
        <v>1219</v>
      </c>
      <c r="C299" t="s">
        <v>464</v>
      </c>
      <c r="D299" t="s">
        <v>835</v>
      </c>
      <c r="E299" t="s">
        <v>1093</v>
      </c>
      <c r="F299" t="b">
        <v>0</v>
      </c>
      <c r="G299">
        <v>177472000</v>
      </c>
      <c r="H299">
        <v>177472255</v>
      </c>
      <c r="I299" t="s">
        <v>1220</v>
      </c>
      <c r="J299" s="182" t="str">
        <f>IF(OR(IFERROR(SEARCH("DMZ",tblSegmentationZones[[#This Row],[comment]])&gt;0,FALSE),IFERROR(SEARCH("DMZ",tblSegmentationZones[[#This Row],[SegmentationZone]])&gt;0,FALSE)),"Yes","No")</f>
        <v>No</v>
      </c>
    </row>
    <row r="300" spans="1:10" x14ac:dyDescent="0.3">
      <c r="A300" t="s">
        <v>1152</v>
      </c>
      <c r="B300" t="s">
        <v>1221</v>
      </c>
      <c r="C300" t="s">
        <v>464</v>
      </c>
      <c r="D300" t="s">
        <v>1152</v>
      </c>
      <c r="E300" t="s">
        <v>1093</v>
      </c>
      <c r="F300" t="b">
        <v>1</v>
      </c>
      <c r="G300">
        <v>177476608</v>
      </c>
      <c r="H300">
        <v>177477631</v>
      </c>
      <c r="I300" t="s">
        <v>1222</v>
      </c>
      <c r="J300" s="182" t="str">
        <f>IF(OR(IFERROR(SEARCH("DMZ",tblSegmentationZones[[#This Row],[comment]])&gt;0,FALSE),IFERROR(SEARCH("DMZ",tblSegmentationZones[[#This Row],[SegmentationZone]])&gt;0,FALSE)),"Yes","No")</f>
        <v>No</v>
      </c>
    </row>
    <row r="301" spans="1:10" x14ac:dyDescent="0.3">
      <c r="A301" t="s">
        <v>1157</v>
      </c>
      <c r="B301" t="s">
        <v>1223</v>
      </c>
      <c r="C301" t="s">
        <v>464</v>
      </c>
      <c r="D301" t="s">
        <v>1157</v>
      </c>
      <c r="E301" t="s">
        <v>1093</v>
      </c>
      <c r="F301" t="b">
        <v>1</v>
      </c>
      <c r="G301">
        <v>177477632</v>
      </c>
      <c r="H301">
        <v>177478655</v>
      </c>
      <c r="I301" t="s">
        <v>1224</v>
      </c>
      <c r="J301" s="182" t="str">
        <f>IF(OR(IFERROR(SEARCH("DMZ",tblSegmentationZones[[#This Row],[comment]])&gt;0,FALSE),IFERROR(SEARCH("DMZ",tblSegmentationZones[[#This Row],[SegmentationZone]])&gt;0,FALSE)),"Yes","No")</f>
        <v>No</v>
      </c>
    </row>
    <row r="302" spans="1:10" x14ac:dyDescent="0.3">
      <c r="A302" t="s">
        <v>1225</v>
      </c>
      <c r="B302" t="s">
        <v>1226</v>
      </c>
      <c r="C302" t="s">
        <v>464</v>
      </c>
      <c r="D302" t="s">
        <v>1103</v>
      </c>
      <c r="E302" t="s">
        <v>1108</v>
      </c>
      <c r="F302" t="b">
        <v>1</v>
      </c>
      <c r="G302">
        <v>177536000</v>
      </c>
      <c r="H302">
        <v>177536255</v>
      </c>
      <c r="I302" t="s">
        <v>1227</v>
      </c>
      <c r="J302" s="182" t="str">
        <f>IF(OR(IFERROR(SEARCH("DMZ",tblSegmentationZones[[#This Row],[comment]])&gt;0,FALSE),IFERROR(SEARCH("DMZ",tblSegmentationZones[[#This Row],[SegmentationZone]])&gt;0,FALSE)),"Yes","No")</f>
        <v>No</v>
      </c>
    </row>
    <row r="303" spans="1:10" x14ac:dyDescent="0.3">
      <c r="A303" t="s">
        <v>841</v>
      </c>
      <c r="B303" t="s">
        <v>1228</v>
      </c>
      <c r="C303" t="s">
        <v>464</v>
      </c>
      <c r="D303" t="s">
        <v>841</v>
      </c>
      <c r="E303" t="s">
        <v>1093</v>
      </c>
      <c r="F303" t="b">
        <v>1</v>
      </c>
      <c r="G303">
        <v>177472256</v>
      </c>
      <c r="H303">
        <v>177472511</v>
      </c>
      <c r="I303" t="s">
        <v>1229</v>
      </c>
      <c r="J303" s="182" t="str">
        <f>IF(OR(IFERROR(SEARCH("DMZ",tblSegmentationZones[[#This Row],[comment]])&gt;0,FALSE),IFERROR(SEARCH("DMZ",tblSegmentationZones[[#This Row],[SegmentationZone]])&gt;0,FALSE)),"Yes","No")</f>
        <v>No</v>
      </c>
    </row>
    <row r="304" spans="1:10" x14ac:dyDescent="0.3">
      <c r="A304" t="s">
        <v>844</v>
      </c>
      <c r="B304" t="s">
        <v>1230</v>
      </c>
      <c r="C304" t="s">
        <v>464</v>
      </c>
      <c r="D304" t="s">
        <v>844</v>
      </c>
      <c r="E304" t="s">
        <v>1093</v>
      </c>
      <c r="F304" t="b">
        <v>1</v>
      </c>
      <c r="G304">
        <v>177472512</v>
      </c>
      <c r="H304">
        <v>177472767</v>
      </c>
      <c r="I304" t="s">
        <v>1231</v>
      </c>
      <c r="J304" s="182" t="str">
        <f>IF(OR(IFERROR(SEARCH("DMZ",tblSegmentationZones[[#This Row],[comment]])&gt;0,FALSE),IFERROR(SEARCH("DMZ",tblSegmentationZones[[#This Row],[SegmentationZone]])&gt;0,FALSE)),"Yes","No")</f>
        <v>No</v>
      </c>
    </row>
    <row r="305" spans="1:10" x14ac:dyDescent="0.3">
      <c r="A305" t="s">
        <v>847</v>
      </c>
      <c r="B305" t="s">
        <v>1232</v>
      </c>
      <c r="C305" t="s">
        <v>464</v>
      </c>
      <c r="D305" t="s">
        <v>847</v>
      </c>
      <c r="E305" t="s">
        <v>1093</v>
      </c>
      <c r="F305" t="b">
        <v>1</v>
      </c>
      <c r="G305">
        <v>177472768</v>
      </c>
      <c r="H305">
        <v>177473023</v>
      </c>
      <c r="I305" t="s">
        <v>1233</v>
      </c>
      <c r="J305" s="182" t="str">
        <f>IF(OR(IFERROR(SEARCH("DMZ",tblSegmentationZones[[#This Row],[comment]])&gt;0,FALSE),IFERROR(SEARCH("DMZ",tblSegmentationZones[[#This Row],[SegmentationZone]])&gt;0,FALSE)),"Yes","No")</f>
        <v>No</v>
      </c>
    </row>
    <row r="306" spans="1:10" x14ac:dyDescent="0.3">
      <c r="A306" t="s">
        <v>778</v>
      </c>
      <c r="B306" t="s">
        <v>1234</v>
      </c>
      <c r="C306" t="s">
        <v>464</v>
      </c>
      <c r="D306" t="s">
        <v>778</v>
      </c>
      <c r="E306" t="s">
        <v>1093</v>
      </c>
      <c r="F306" t="b">
        <v>1</v>
      </c>
      <c r="G306">
        <v>177485824</v>
      </c>
      <c r="H306">
        <v>177486079</v>
      </c>
      <c r="I306" t="s">
        <v>1235</v>
      </c>
      <c r="J306" s="182" t="str">
        <f>IF(OR(IFERROR(SEARCH("DMZ",tblSegmentationZones[[#This Row],[comment]])&gt;0,FALSE),IFERROR(SEARCH("DMZ",tblSegmentationZones[[#This Row],[SegmentationZone]])&gt;0,FALSE)),"Yes","No")</f>
        <v>No</v>
      </c>
    </row>
    <row r="307" spans="1:10" x14ac:dyDescent="0.3">
      <c r="A307" t="s">
        <v>781</v>
      </c>
      <c r="B307" t="s">
        <v>1236</v>
      </c>
      <c r="C307" t="s">
        <v>464</v>
      </c>
      <c r="D307" t="s">
        <v>781</v>
      </c>
      <c r="E307" t="s">
        <v>1093</v>
      </c>
      <c r="F307" t="b">
        <v>1</v>
      </c>
      <c r="G307">
        <v>177486080</v>
      </c>
      <c r="H307">
        <v>177486335</v>
      </c>
      <c r="I307" t="s">
        <v>1237</v>
      </c>
      <c r="J307" s="182" t="str">
        <f>IF(OR(IFERROR(SEARCH("DMZ",tblSegmentationZones[[#This Row],[comment]])&gt;0,FALSE),IFERROR(SEARCH("DMZ",tblSegmentationZones[[#This Row],[SegmentationZone]])&gt;0,FALSE)),"Yes","No")</f>
        <v>No</v>
      </c>
    </row>
    <row r="308" spans="1:10" x14ac:dyDescent="0.3">
      <c r="A308" t="s">
        <v>784</v>
      </c>
      <c r="B308" t="s">
        <v>1238</v>
      </c>
      <c r="C308" t="s">
        <v>464</v>
      </c>
      <c r="D308" t="s">
        <v>784</v>
      </c>
      <c r="E308" t="s">
        <v>1093</v>
      </c>
      <c r="F308" t="b">
        <v>1</v>
      </c>
      <c r="G308">
        <v>177486336</v>
      </c>
      <c r="H308">
        <v>177486591</v>
      </c>
      <c r="I308" t="s">
        <v>1239</v>
      </c>
      <c r="J308" s="182" t="str">
        <f>IF(OR(IFERROR(SEARCH("DMZ",tblSegmentationZones[[#This Row],[comment]])&gt;0,FALSE),IFERROR(SEARCH("DMZ",tblSegmentationZones[[#This Row],[SegmentationZone]])&gt;0,FALSE)),"Yes","No")</f>
        <v>No</v>
      </c>
    </row>
    <row r="309" spans="1:10" x14ac:dyDescent="0.3">
      <c r="A309" t="s">
        <v>787</v>
      </c>
      <c r="B309" t="s">
        <v>1240</v>
      </c>
      <c r="C309" t="s">
        <v>464</v>
      </c>
      <c r="D309" t="s">
        <v>787</v>
      </c>
      <c r="E309" t="s">
        <v>1093</v>
      </c>
      <c r="F309" t="b">
        <v>1</v>
      </c>
      <c r="G309">
        <v>177486592</v>
      </c>
      <c r="H309">
        <v>177486847</v>
      </c>
      <c r="I309" t="s">
        <v>1241</v>
      </c>
      <c r="J309" s="182" t="str">
        <f>IF(OR(IFERROR(SEARCH("DMZ",tblSegmentationZones[[#This Row],[comment]])&gt;0,FALSE),IFERROR(SEARCH("DMZ",tblSegmentationZones[[#This Row],[SegmentationZone]])&gt;0,FALSE)),"Yes","No")</f>
        <v>No</v>
      </c>
    </row>
    <row r="310" spans="1:10" x14ac:dyDescent="0.3">
      <c r="A310" t="s">
        <v>850</v>
      </c>
      <c r="B310" t="s">
        <v>1242</v>
      </c>
      <c r="C310" t="s">
        <v>464</v>
      </c>
      <c r="D310" t="s">
        <v>850</v>
      </c>
      <c r="E310" t="s">
        <v>1093</v>
      </c>
      <c r="F310" t="b">
        <v>1</v>
      </c>
      <c r="G310">
        <v>177473024</v>
      </c>
      <c r="H310">
        <v>177473279</v>
      </c>
      <c r="I310" t="s">
        <v>1243</v>
      </c>
      <c r="J310" s="182" t="str">
        <f>IF(OR(IFERROR(SEARCH("DMZ",tblSegmentationZones[[#This Row],[comment]])&gt;0,FALSE),IFERROR(SEARCH("DMZ",tblSegmentationZones[[#This Row],[SegmentationZone]])&gt;0,FALSE)),"Yes","No")</f>
        <v>No</v>
      </c>
    </row>
    <row r="311" spans="1:10" x14ac:dyDescent="0.3">
      <c r="A311" t="s">
        <v>790</v>
      </c>
      <c r="B311" t="s">
        <v>1244</v>
      </c>
      <c r="C311" t="s">
        <v>464</v>
      </c>
      <c r="D311" t="s">
        <v>790</v>
      </c>
      <c r="E311" t="s">
        <v>1093</v>
      </c>
      <c r="F311" t="b">
        <v>1</v>
      </c>
      <c r="G311">
        <v>177486848</v>
      </c>
      <c r="H311">
        <v>177487103</v>
      </c>
      <c r="I311" t="s">
        <v>1245</v>
      </c>
      <c r="J311" s="182" t="str">
        <f>IF(OR(IFERROR(SEARCH("DMZ",tblSegmentationZones[[#This Row],[comment]])&gt;0,FALSE),IFERROR(SEARCH("DMZ",tblSegmentationZones[[#This Row],[SegmentationZone]])&gt;0,FALSE)),"Yes","No")</f>
        <v>No</v>
      </c>
    </row>
    <row r="312" spans="1:10" x14ac:dyDescent="0.3">
      <c r="A312" t="s">
        <v>1182</v>
      </c>
      <c r="B312" t="s">
        <v>1246</v>
      </c>
      <c r="C312" t="s">
        <v>464</v>
      </c>
      <c r="D312" t="s">
        <v>1184</v>
      </c>
      <c r="E312" t="s">
        <v>1093</v>
      </c>
      <c r="F312" t="b">
        <v>1</v>
      </c>
      <c r="G312">
        <v>177487872</v>
      </c>
      <c r="H312">
        <v>177487935</v>
      </c>
      <c r="I312" t="s">
        <v>1247</v>
      </c>
      <c r="J312" s="182" t="str">
        <f>IF(OR(IFERROR(SEARCH("DMZ",tblSegmentationZones[[#This Row],[comment]])&gt;0,FALSE),IFERROR(SEARCH("DMZ",tblSegmentationZones[[#This Row],[SegmentationZone]])&gt;0,FALSE)),"Yes","No")</f>
        <v>No</v>
      </c>
    </row>
    <row r="313" spans="1:10" x14ac:dyDescent="0.3">
      <c r="A313" t="s">
        <v>1186</v>
      </c>
      <c r="B313" t="s">
        <v>1248</v>
      </c>
      <c r="C313" t="s">
        <v>464</v>
      </c>
      <c r="D313" t="s">
        <v>1184</v>
      </c>
      <c r="E313" t="s">
        <v>1093</v>
      </c>
      <c r="F313" t="b">
        <v>1</v>
      </c>
      <c r="G313">
        <v>177488000</v>
      </c>
      <c r="H313">
        <v>177488063</v>
      </c>
      <c r="I313" t="s">
        <v>1249</v>
      </c>
      <c r="J313" s="182" t="str">
        <f>IF(OR(IFERROR(SEARCH("DMZ",tblSegmentationZones[[#This Row],[comment]])&gt;0,FALSE),IFERROR(SEARCH("DMZ",tblSegmentationZones[[#This Row],[SegmentationZone]])&gt;0,FALSE)),"Yes","No")</f>
        <v>No</v>
      </c>
    </row>
    <row r="314" spans="1:10" x14ac:dyDescent="0.3">
      <c r="A314" t="s">
        <v>1189</v>
      </c>
      <c r="B314" t="s">
        <v>1250</v>
      </c>
      <c r="C314" t="s">
        <v>464</v>
      </c>
      <c r="D314" t="s">
        <v>1184</v>
      </c>
      <c r="E314" t="s">
        <v>1093</v>
      </c>
      <c r="F314" t="b">
        <v>1</v>
      </c>
      <c r="G314">
        <v>177488064</v>
      </c>
      <c r="H314">
        <v>177488127</v>
      </c>
      <c r="I314" t="s">
        <v>1251</v>
      </c>
      <c r="J314" s="182" t="str">
        <f>IF(OR(IFERROR(SEARCH("DMZ",tblSegmentationZones[[#This Row],[comment]])&gt;0,FALSE),IFERROR(SEARCH("DMZ",tblSegmentationZones[[#This Row],[SegmentationZone]])&gt;0,FALSE)),"Yes","No")</f>
        <v>No</v>
      </c>
    </row>
    <row r="315" spans="1:10" x14ac:dyDescent="0.3">
      <c r="A315" t="s">
        <v>1192</v>
      </c>
      <c r="B315" t="s">
        <v>1252</v>
      </c>
      <c r="C315" t="s">
        <v>464</v>
      </c>
      <c r="D315" t="s">
        <v>1184</v>
      </c>
      <c r="E315" t="s">
        <v>1093</v>
      </c>
      <c r="F315" t="b">
        <v>1</v>
      </c>
      <c r="G315">
        <v>177487936</v>
      </c>
      <c r="H315">
        <v>177487999</v>
      </c>
      <c r="I315" t="s">
        <v>1253</v>
      </c>
      <c r="J315" s="182" t="str">
        <f>IF(OR(IFERROR(SEARCH("DMZ",tblSegmentationZones[[#This Row],[comment]])&gt;0,FALSE),IFERROR(SEARCH("DMZ",tblSegmentationZones[[#This Row],[SegmentationZone]])&gt;0,FALSE)),"Yes","No")</f>
        <v>No</v>
      </c>
    </row>
    <row r="316" spans="1:10" x14ac:dyDescent="0.3">
      <c r="A316" t="s">
        <v>1195</v>
      </c>
      <c r="B316" t="s">
        <v>1254</v>
      </c>
      <c r="C316" t="s">
        <v>464</v>
      </c>
      <c r="D316" t="s">
        <v>1184</v>
      </c>
      <c r="E316" t="s">
        <v>1093</v>
      </c>
      <c r="F316" t="b">
        <v>1</v>
      </c>
      <c r="G316">
        <v>177488128</v>
      </c>
      <c r="H316">
        <v>177488191</v>
      </c>
      <c r="I316" t="s">
        <v>1255</v>
      </c>
      <c r="J316" s="182" t="str">
        <f>IF(OR(IFERROR(SEARCH("DMZ",tblSegmentationZones[[#This Row],[comment]])&gt;0,FALSE),IFERROR(SEARCH("DMZ",tblSegmentationZones[[#This Row],[SegmentationZone]])&gt;0,FALSE)),"Yes","No")</f>
        <v>No</v>
      </c>
    </row>
    <row r="317" spans="1:10" x14ac:dyDescent="0.3">
      <c r="A317" t="s">
        <v>1198</v>
      </c>
      <c r="B317" t="s">
        <v>1256</v>
      </c>
      <c r="C317" t="s">
        <v>464</v>
      </c>
      <c r="D317" t="s">
        <v>1184</v>
      </c>
      <c r="E317" t="s">
        <v>1093</v>
      </c>
      <c r="F317" t="b">
        <v>1</v>
      </c>
      <c r="G317">
        <v>177488256</v>
      </c>
      <c r="H317">
        <v>177488319</v>
      </c>
      <c r="I317" t="s">
        <v>1257</v>
      </c>
      <c r="J317" s="182" t="str">
        <f>IF(OR(IFERROR(SEARCH("DMZ",tblSegmentationZones[[#This Row],[comment]])&gt;0,FALSE),IFERROR(SEARCH("DMZ",tblSegmentationZones[[#This Row],[SegmentationZone]])&gt;0,FALSE)),"Yes","No")</f>
        <v>No</v>
      </c>
    </row>
    <row r="318" spans="1:10" x14ac:dyDescent="0.3">
      <c r="A318" t="s">
        <v>1201</v>
      </c>
      <c r="B318" t="s">
        <v>1258</v>
      </c>
      <c r="C318" t="s">
        <v>464</v>
      </c>
      <c r="D318" t="s">
        <v>1184</v>
      </c>
      <c r="E318" t="s">
        <v>1093</v>
      </c>
      <c r="F318" t="b">
        <v>1</v>
      </c>
      <c r="G318">
        <v>177488320</v>
      </c>
      <c r="H318">
        <v>177488383</v>
      </c>
      <c r="I318" t="s">
        <v>1259</v>
      </c>
      <c r="J318" s="182" t="str">
        <f>IF(OR(IFERROR(SEARCH("DMZ",tblSegmentationZones[[#This Row],[comment]])&gt;0,FALSE),IFERROR(SEARCH("DMZ",tblSegmentationZones[[#This Row],[SegmentationZone]])&gt;0,FALSE)),"Yes","No")</f>
        <v>No</v>
      </c>
    </row>
    <row r="319" spans="1:10" x14ac:dyDescent="0.3">
      <c r="A319" t="s">
        <v>1204</v>
      </c>
      <c r="B319" t="s">
        <v>1260</v>
      </c>
      <c r="C319" t="s">
        <v>464</v>
      </c>
      <c r="D319" t="s">
        <v>1184</v>
      </c>
      <c r="E319" t="s">
        <v>1093</v>
      </c>
      <c r="F319" t="b">
        <v>1</v>
      </c>
      <c r="G319">
        <v>177488192</v>
      </c>
      <c r="H319">
        <v>177488255</v>
      </c>
      <c r="I319" t="s">
        <v>1261</v>
      </c>
      <c r="J319" s="182" t="str">
        <f>IF(OR(IFERROR(SEARCH("DMZ",tblSegmentationZones[[#This Row],[comment]])&gt;0,FALSE),IFERROR(SEARCH("DMZ",tblSegmentationZones[[#This Row],[SegmentationZone]])&gt;0,FALSE)),"Yes","No")</f>
        <v>No</v>
      </c>
    </row>
    <row r="320" spans="1:10" x14ac:dyDescent="0.3">
      <c r="A320" t="s">
        <v>1207</v>
      </c>
      <c r="B320" t="s">
        <v>1262</v>
      </c>
      <c r="C320" t="s">
        <v>464</v>
      </c>
      <c r="D320" t="s">
        <v>1184</v>
      </c>
      <c r="E320" t="s">
        <v>1093</v>
      </c>
      <c r="F320" t="b">
        <v>1</v>
      </c>
      <c r="G320">
        <v>177488384</v>
      </c>
      <c r="H320">
        <v>177488447</v>
      </c>
      <c r="I320" t="s">
        <v>1263</v>
      </c>
      <c r="J320" s="182" t="str">
        <f>IF(OR(IFERROR(SEARCH("DMZ",tblSegmentationZones[[#This Row],[comment]])&gt;0,FALSE),IFERROR(SEARCH("DMZ",tblSegmentationZones[[#This Row],[SegmentationZone]])&gt;0,FALSE)),"Yes","No")</f>
        <v>No</v>
      </c>
    </row>
    <row r="321" spans="1:10" x14ac:dyDescent="0.3">
      <c r="A321" t="s">
        <v>1210</v>
      </c>
      <c r="B321" t="s">
        <v>1264</v>
      </c>
      <c r="C321" t="s">
        <v>464</v>
      </c>
      <c r="D321" t="s">
        <v>1184</v>
      </c>
      <c r="E321" t="s">
        <v>1093</v>
      </c>
      <c r="F321" t="b">
        <v>1</v>
      </c>
      <c r="G321">
        <v>177488512</v>
      </c>
      <c r="H321">
        <v>177488575</v>
      </c>
      <c r="I321" t="s">
        <v>1265</v>
      </c>
      <c r="J321" s="182" t="str">
        <f>IF(OR(IFERROR(SEARCH("DMZ",tblSegmentationZones[[#This Row],[comment]])&gt;0,FALSE),IFERROR(SEARCH("DMZ",tblSegmentationZones[[#This Row],[SegmentationZone]])&gt;0,FALSE)),"Yes","No")</f>
        <v>No</v>
      </c>
    </row>
    <row r="322" spans="1:10" x14ac:dyDescent="0.3">
      <c r="A322" t="s">
        <v>1216</v>
      </c>
      <c r="B322" t="s">
        <v>1266</v>
      </c>
      <c r="C322" t="s">
        <v>464</v>
      </c>
      <c r="D322" t="s">
        <v>1184</v>
      </c>
      <c r="E322" t="s">
        <v>1093</v>
      </c>
      <c r="F322" t="b">
        <v>1</v>
      </c>
      <c r="G322">
        <v>177488448</v>
      </c>
      <c r="H322">
        <v>177488511</v>
      </c>
      <c r="I322" t="s">
        <v>1267</v>
      </c>
      <c r="J322" s="182" t="str">
        <f>IF(OR(IFERROR(SEARCH("DMZ",tblSegmentationZones[[#This Row],[comment]])&gt;0,FALSE),IFERROR(SEARCH("DMZ",tblSegmentationZones[[#This Row],[SegmentationZone]])&gt;0,FALSE)),"Yes","No")</f>
        <v>No</v>
      </c>
    </row>
    <row r="323" spans="1:10" x14ac:dyDescent="0.3">
      <c r="A323" t="s">
        <v>853</v>
      </c>
      <c r="B323" t="s">
        <v>1268</v>
      </c>
      <c r="C323" t="s">
        <v>464</v>
      </c>
      <c r="D323" t="s">
        <v>853</v>
      </c>
      <c r="E323" t="s">
        <v>1093</v>
      </c>
      <c r="F323" t="b">
        <v>1</v>
      </c>
      <c r="G323">
        <v>177473280</v>
      </c>
      <c r="H323">
        <v>177473535</v>
      </c>
      <c r="I323" t="s">
        <v>1269</v>
      </c>
      <c r="J323" s="182" t="str">
        <f>IF(OR(IFERROR(SEARCH("DMZ",tblSegmentationZones[[#This Row],[comment]])&gt;0,FALSE),IFERROR(SEARCH("DMZ",tblSegmentationZones[[#This Row],[SegmentationZone]])&gt;0,FALSE)),"Yes","No")</f>
        <v>No</v>
      </c>
    </row>
    <row r="324" spans="1:10" x14ac:dyDescent="0.3">
      <c r="A324" t="s">
        <v>856</v>
      </c>
      <c r="B324" t="s">
        <v>1270</v>
      </c>
      <c r="C324" t="s">
        <v>464</v>
      </c>
      <c r="D324" t="s">
        <v>856</v>
      </c>
      <c r="E324" t="s">
        <v>1093</v>
      </c>
      <c r="F324" t="b">
        <v>1</v>
      </c>
      <c r="G324">
        <v>177473536</v>
      </c>
      <c r="H324">
        <v>177473791</v>
      </c>
      <c r="I324" t="s">
        <v>1271</v>
      </c>
      <c r="J324" s="182" t="str">
        <f>IF(OR(IFERROR(SEARCH("DMZ",tblSegmentationZones[[#This Row],[comment]])&gt;0,FALSE),IFERROR(SEARCH("DMZ",tblSegmentationZones[[#This Row],[SegmentationZone]])&gt;0,FALSE)),"Yes","No")</f>
        <v>No</v>
      </c>
    </row>
    <row r="325" spans="1:10" x14ac:dyDescent="0.3">
      <c r="A325" t="s">
        <v>859</v>
      </c>
      <c r="B325" t="s">
        <v>1272</v>
      </c>
      <c r="C325" t="s">
        <v>464</v>
      </c>
      <c r="D325" t="s">
        <v>859</v>
      </c>
      <c r="E325" t="s">
        <v>1093</v>
      </c>
      <c r="F325" t="b">
        <v>1</v>
      </c>
      <c r="G325">
        <v>177473792</v>
      </c>
      <c r="H325">
        <v>177474047</v>
      </c>
      <c r="I325" t="s">
        <v>1273</v>
      </c>
      <c r="J325" s="182" t="str">
        <f>IF(OR(IFERROR(SEARCH("DMZ",tblSegmentationZones[[#This Row],[comment]])&gt;0,FALSE),IFERROR(SEARCH("DMZ",tblSegmentationZones[[#This Row],[SegmentationZone]])&gt;0,FALSE)),"Yes","No")</f>
        <v>No</v>
      </c>
    </row>
    <row r="326" spans="1:10" x14ac:dyDescent="0.3">
      <c r="A326" t="s">
        <v>753</v>
      </c>
      <c r="B326" t="s">
        <v>1274</v>
      </c>
      <c r="C326" t="s">
        <v>464</v>
      </c>
      <c r="D326" t="s">
        <v>753</v>
      </c>
      <c r="E326" t="s">
        <v>3895</v>
      </c>
      <c r="F326" t="b">
        <v>1</v>
      </c>
      <c r="G326">
        <v>177537280</v>
      </c>
      <c r="H326">
        <v>177537535</v>
      </c>
      <c r="I326" t="s">
        <v>1276</v>
      </c>
      <c r="J326" s="182" t="str">
        <f>IF(OR(IFERROR(SEARCH("DMZ",tblSegmentationZones[[#This Row],[comment]])&gt;0,FALSE),IFERROR(SEARCH("DMZ",tblSegmentationZones[[#This Row],[SegmentationZone]])&gt;0,FALSE)),"Yes","No")</f>
        <v>No</v>
      </c>
    </row>
    <row r="327" spans="1:10" x14ac:dyDescent="0.3">
      <c r="A327" t="s">
        <v>757</v>
      </c>
      <c r="B327" t="s">
        <v>1277</v>
      </c>
      <c r="C327" t="s">
        <v>464</v>
      </c>
      <c r="D327" t="s">
        <v>757</v>
      </c>
      <c r="E327" t="s">
        <v>3895</v>
      </c>
      <c r="F327" t="b">
        <v>1</v>
      </c>
      <c r="G327">
        <v>177539584</v>
      </c>
      <c r="H327">
        <v>177539839</v>
      </c>
      <c r="I327" t="s">
        <v>1278</v>
      </c>
      <c r="J327" s="182" t="str">
        <f>IF(OR(IFERROR(SEARCH("DMZ",tblSegmentationZones[[#This Row],[comment]])&gt;0,FALSE),IFERROR(SEARCH("DMZ",tblSegmentationZones[[#This Row],[SegmentationZone]])&gt;0,FALSE)),"Yes","No")</f>
        <v>No</v>
      </c>
    </row>
    <row r="328" spans="1:10" x14ac:dyDescent="0.3">
      <c r="A328" t="s">
        <v>760</v>
      </c>
      <c r="B328" t="s">
        <v>1279</v>
      </c>
      <c r="C328" t="s">
        <v>464</v>
      </c>
      <c r="D328" t="s">
        <v>760</v>
      </c>
      <c r="E328" t="s">
        <v>3895</v>
      </c>
      <c r="F328" t="b">
        <v>1</v>
      </c>
      <c r="G328">
        <v>177539840</v>
      </c>
      <c r="H328">
        <v>177540095</v>
      </c>
      <c r="I328" t="s">
        <v>1280</v>
      </c>
      <c r="J328" s="182" t="str">
        <f>IF(OR(IFERROR(SEARCH("DMZ",tblSegmentationZones[[#This Row],[comment]])&gt;0,FALSE),IFERROR(SEARCH("DMZ",tblSegmentationZones[[#This Row],[SegmentationZone]])&gt;0,FALSE)),"Yes","No")</f>
        <v>No</v>
      </c>
    </row>
    <row r="329" spans="1:10" x14ac:dyDescent="0.3">
      <c r="A329" t="s">
        <v>775</v>
      </c>
      <c r="B329" t="s">
        <v>1281</v>
      </c>
      <c r="C329" t="s">
        <v>464</v>
      </c>
      <c r="D329" t="s">
        <v>775</v>
      </c>
      <c r="E329" t="s">
        <v>3895</v>
      </c>
      <c r="F329" t="b">
        <v>1</v>
      </c>
      <c r="G329">
        <v>177540096</v>
      </c>
      <c r="H329">
        <v>177540351</v>
      </c>
      <c r="I329" t="s">
        <v>1282</v>
      </c>
      <c r="J329" s="182" t="str">
        <f>IF(OR(IFERROR(SEARCH("DMZ",tblSegmentationZones[[#This Row],[comment]])&gt;0,FALSE),IFERROR(SEARCH("DMZ",tblSegmentationZones[[#This Row],[SegmentationZone]])&gt;0,FALSE)),"Yes","No")</f>
        <v>No</v>
      </c>
    </row>
    <row r="330" spans="1:10" x14ac:dyDescent="0.3">
      <c r="A330" t="s">
        <v>753</v>
      </c>
      <c r="B330" t="s">
        <v>1283</v>
      </c>
      <c r="C330" t="s">
        <v>464</v>
      </c>
      <c r="D330" t="s">
        <v>753</v>
      </c>
      <c r="E330" t="s">
        <v>3895</v>
      </c>
      <c r="F330" t="b">
        <v>1</v>
      </c>
      <c r="G330">
        <v>177570048</v>
      </c>
      <c r="H330">
        <v>177570303</v>
      </c>
      <c r="I330" t="s">
        <v>1285</v>
      </c>
      <c r="J330" s="182" t="str">
        <f>IF(OR(IFERROR(SEARCH("DMZ",tblSegmentationZones[[#This Row],[comment]])&gt;0,FALSE),IFERROR(SEARCH("DMZ",tblSegmentationZones[[#This Row],[SegmentationZone]])&gt;0,FALSE)),"Yes","No")</f>
        <v>No</v>
      </c>
    </row>
    <row r="331" spans="1:10" x14ac:dyDescent="0.3">
      <c r="A331" t="s">
        <v>793</v>
      </c>
      <c r="B331" t="s">
        <v>1286</v>
      </c>
      <c r="C331" t="s">
        <v>464</v>
      </c>
      <c r="D331" t="s">
        <v>793</v>
      </c>
      <c r="E331" t="s">
        <v>3895</v>
      </c>
      <c r="F331" t="b">
        <v>1</v>
      </c>
      <c r="G331">
        <v>177540352</v>
      </c>
      <c r="H331">
        <v>177540607</v>
      </c>
      <c r="I331" t="s">
        <v>1287</v>
      </c>
      <c r="J331" s="182" t="str">
        <f>IF(OR(IFERROR(SEARCH("DMZ",tblSegmentationZones[[#This Row],[comment]])&gt;0,FALSE),IFERROR(SEARCH("DMZ",tblSegmentationZones[[#This Row],[SegmentationZone]])&gt;0,FALSE)),"Yes","No")</f>
        <v>No</v>
      </c>
    </row>
    <row r="332" spans="1:10" x14ac:dyDescent="0.3">
      <c r="A332" t="s">
        <v>835</v>
      </c>
      <c r="B332" t="s">
        <v>1288</v>
      </c>
      <c r="C332" t="s">
        <v>464</v>
      </c>
      <c r="D332" t="s">
        <v>835</v>
      </c>
      <c r="E332" t="s">
        <v>3895</v>
      </c>
      <c r="F332" t="b">
        <v>0</v>
      </c>
      <c r="G332">
        <v>177570304</v>
      </c>
      <c r="H332">
        <v>177570559</v>
      </c>
      <c r="I332" t="s">
        <v>1289</v>
      </c>
      <c r="J332" s="182" t="str">
        <f>IF(OR(IFERROR(SEARCH("DMZ",tblSegmentationZones[[#This Row],[comment]])&gt;0,FALSE),IFERROR(SEARCH("DMZ",tblSegmentationZones[[#This Row],[SegmentationZone]])&gt;0,FALSE)),"Yes","No")</f>
        <v>No</v>
      </c>
    </row>
    <row r="333" spans="1:10" x14ac:dyDescent="0.3">
      <c r="A333" t="s">
        <v>841</v>
      </c>
      <c r="B333" t="s">
        <v>1290</v>
      </c>
      <c r="C333" t="s">
        <v>464</v>
      </c>
      <c r="D333" t="s">
        <v>841</v>
      </c>
      <c r="E333" t="s">
        <v>3895</v>
      </c>
      <c r="F333" t="b">
        <v>1</v>
      </c>
      <c r="G333">
        <v>177570560</v>
      </c>
      <c r="H333">
        <v>177570815</v>
      </c>
      <c r="I333" t="s">
        <v>1291</v>
      </c>
      <c r="J333" s="182" t="str">
        <f>IF(OR(IFERROR(SEARCH("DMZ",tblSegmentationZones[[#This Row],[comment]])&gt;0,FALSE),IFERROR(SEARCH("DMZ",tblSegmentationZones[[#This Row],[SegmentationZone]])&gt;0,FALSE)),"Yes","No")</f>
        <v>No</v>
      </c>
    </row>
    <row r="334" spans="1:10" x14ac:dyDescent="0.3">
      <c r="A334" t="s">
        <v>844</v>
      </c>
      <c r="B334" t="s">
        <v>1292</v>
      </c>
      <c r="C334" t="s">
        <v>464</v>
      </c>
      <c r="D334" t="s">
        <v>844</v>
      </c>
      <c r="E334" t="s">
        <v>3895</v>
      </c>
      <c r="F334" t="b">
        <v>1</v>
      </c>
      <c r="G334">
        <v>177570816</v>
      </c>
      <c r="H334">
        <v>177571071</v>
      </c>
      <c r="I334" t="s">
        <v>1293</v>
      </c>
      <c r="J334" s="182" t="str">
        <f>IF(OR(IFERROR(SEARCH("DMZ",tblSegmentationZones[[#This Row],[comment]])&gt;0,FALSE),IFERROR(SEARCH("DMZ",tblSegmentationZones[[#This Row],[SegmentationZone]])&gt;0,FALSE)),"Yes","No")</f>
        <v>No</v>
      </c>
    </row>
    <row r="335" spans="1:10" x14ac:dyDescent="0.3">
      <c r="A335" t="s">
        <v>847</v>
      </c>
      <c r="B335" t="s">
        <v>1294</v>
      </c>
      <c r="C335" t="s">
        <v>464</v>
      </c>
      <c r="D335" t="s">
        <v>847</v>
      </c>
      <c r="E335" t="s">
        <v>3895</v>
      </c>
      <c r="F335" t="b">
        <v>1</v>
      </c>
      <c r="G335">
        <v>177571072</v>
      </c>
      <c r="H335">
        <v>177571327</v>
      </c>
      <c r="I335" t="s">
        <v>1295</v>
      </c>
      <c r="J335" s="182" t="str">
        <f>IF(OR(IFERROR(SEARCH("DMZ",tblSegmentationZones[[#This Row],[comment]])&gt;0,FALSE),IFERROR(SEARCH("DMZ",tblSegmentationZones[[#This Row],[SegmentationZone]])&gt;0,FALSE)),"Yes","No")</f>
        <v>No</v>
      </c>
    </row>
    <row r="336" spans="1:10" x14ac:dyDescent="0.3">
      <c r="A336" t="s">
        <v>850</v>
      </c>
      <c r="B336" t="s">
        <v>1296</v>
      </c>
      <c r="C336" t="s">
        <v>464</v>
      </c>
      <c r="D336" t="s">
        <v>850</v>
      </c>
      <c r="E336" t="s">
        <v>3895</v>
      </c>
      <c r="F336" t="b">
        <v>1</v>
      </c>
      <c r="G336">
        <v>177571328</v>
      </c>
      <c r="H336">
        <v>177571583</v>
      </c>
      <c r="I336" t="s">
        <v>1297</v>
      </c>
      <c r="J336" s="182" t="str">
        <f>IF(OR(IFERROR(SEARCH("DMZ",tblSegmentationZones[[#This Row],[comment]])&gt;0,FALSE),IFERROR(SEARCH("DMZ",tblSegmentationZones[[#This Row],[SegmentationZone]])&gt;0,FALSE)),"Yes","No")</f>
        <v>No</v>
      </c>
    </row>
    <row r="337" spans="1:10" x14ac:dyDescent="0.3">
      <c r="A337" t="s">
        <v>853</v>
      </c>
      <c r="B337" t="s">
        <v>1298</v>
      </c>
      <c r="C337" t="s">
        <v>464</v>
      </c>
      <c r="D337" t="s">
        <v>853</v>
      </c>
      <c r="E337" t="s">
        <v>3895</v>
      </c>
      <c r="F337" t="b">
        <v>1</v>
      </c>
      <c r="G337">
        <v>177571584</v>
      </c>
      <c r="H337">
        <v>177571839</v>
      </c>
      <c r="I337" t="s">
        <v>1299</v>
      </c>
      <c r="J337" s="182" t="str">
        <f>IF(OR(IFERROR(SEARCH("DMZ",tblSegmentationZones[[#This Row],[comment]])&gt;0,FALSE),IFERROR(SEARCH("DMZ",tblSegmentationZones[[#This Row],[SegmentationZone]])&gt;0,FALSE)),"Yes","No")</f>
        <v>No</v>
      </c>
    </row>
    <row r="338" spans="1:10" x14ac:dyDescent="0.3">
      <c r="A338" t="s">
        <v>856</v>
      </c>
      <c r="B338" t="s">
        <v>1300</v>
      </c>
      <c r="C338" t="s">
        <v>464</v>
      </c>
      <c r="D338" t="s">
        <v>856</v>
      </c>
      <c r="E338" t="s">
        <v>3895</v>
      </c>
      <c r="F338" t="b">
        <v>1</v>
      </c>
      <c r="G338">
        <v>177571840</v>
      </c>
      <c r="H338">
        <v>177572095</v>
      </c>
      <c r="I338" t="s">
        <v>1301</v>
      </c>
      <c r="J338" s="182" t="str">
        <f>IF(OR(IFERROR(SEARCH("DMZ",tblSegmentationZones[[#This Row],[comment]])&gt;0,FALSE),IFERROR(SEARCH("DMZ",tblSegmentationZones[[#This Row],[SegmentationZone]])&gt;0,FALSE)),"Yes","No")</f>
        <v>No</v>
      </c>
    </row>
    <row r="339" spans="1:10" x14ac:dyDescent="0.3">
      <c r="A339" t="s">
        <v>859</v>
      </c>
      <c r="B339" t="s">
        <v>1302</v>
      </c>
      <c r="C339" t="s">
        <v>464</v>
      </c>
      <c r="D339" t="s">
        <v>859</v>
      </c>
      <c r="E339" t="s">
        <v>3895</v>
      </c>
      <c r="F339" t="b">
        <v>1</v>
      </c>
      <c r="G339">
        <v>177572096</v>
      </c>
      <c r="H339">
        <v>177572351</v>
      </c>
      <c r="I339" t="s">
        <v>1303</v>
      </c>
      <c r="J339" s="182" t="str">
        <f>IF(OR(IFERROR(SEARCH("DMZ",tblSegmentationZones[[#This Row],[comment]])&gt;0,FALSE),IFERROR(SEARCH("DMZ",tblSegmentationZones[[#This Row],[SegmentationZone]])&gt;0,FALSE)),"Yes","No")</f>
        <v>No</v>
      </c>
    </row>
    <row r="340" spans="1:10" x14ac:dyDescent="0.3">
      <c r="A340" t="s">
        <v>757</v>
      </c>
      <c r="B340" t="s">
        <v>1304</v>
      </c>
      <c r="C340" t="s">
        <v>464</v>
      </c>
      <c r="D340" t="s">
        <v>757</v>
      </c>
      <c r="E340" t="s">
        <v>3895</v>
      </c>
      <c r="F340" t="b">
        <v>1</v>
      </c>
      <c r="G340">
        <v>177572352</v>
      </c>
      <c r="H340">
        <v>177572607</v>
      </c>
      <c r="I340" t="s">
        <v>1305</v>
      </c>
      <c r="J340" s="182" t="str">
        <f>IF(OR(IFERROR(SEARCH("DMZ",tblSegmentationZones[[#This Row],[comment]])&gt;0,FALSE),IFERROR(SEARCH("DMZ",tblSegmentationZones[[#This Row],[SegmentationZone]])&gt;0,FALSE)),"Yes","No")</f>
        <v>No</v>
      </c>
    </row>
    <row r="341" spans="1:10" x14ac:dyDescent="0.3">
      <c r="A341" t="s">
        <v>760</v>
      </c>
      <c r="B341" t="s">
        <v>1306</v>
      </c>
      <c r="C341" t="s">
        <v>464</v>
      </c>
      <c r="D341" t="s">
        <v>760</v>
      </c>
      <c r="E341" t="s">
        <v>3895</v>
      </c>
      <c r="F341" t="b">
        <v>1</v>
      </c>
      <c r="G341">
        <v>177572608</v>
      </c>
      <c r="H341">
        <v>177572863</v>
      </c>
      <c r="I341" t="s">
        <v>1307</v>
      </c>
      <c r="J341" s="182" t="str">
        <f>IF(OR(IFERROR(SEARCH("DMZ",tblSegmentationZones[[#This Row],[comment]])&gt;0,FALSE),IFERROR(SEARCH("DMZ",tblSegmentationZones[[#This Row],[SegmentationZone]])&gt;0,FALSE)),"Yes","No")</f>
        <v>No</v>
      </c>
    </row>
    <row r="342" spans="1:10" x14ac:dyDescent="0.3">
      <c r="A342" t="s">
        <v>796</v>
      </c>
      <c r="B342" t="s">
        <v>1308</v>
      </c>
      <c r="C342" t="s">
        <v>464</v>
      </c>
      <c r="D342" t="s">
        <v>796</v>
      </c>
      <c r="E342" t="s">
        <v>3895</v>
      </c>
      <c r="F342" t="b">
        <v>1</v>
      </c>
      <c r="G342">
        <v>177540608</v>
      </c>
      <c r="H342">
        <v>177540863</v>
      </c>
      <c r="I342" t="s">
        <v>1309</v>
      </c>
      <c r="J342" s="182" t="str">
        <f>IF(OR(IFERROR(SEARCH("DMZ",tblSegmentationZones[[#This Row],[comment]])&gt;0,FALSE),IFERROR(SEARCH("DMZ",tblSegmentationZones[[#This Row],[SegmentationZone]])&gt;0,FALSE)),"Yes","No")</f>
        <v>No</v>
      </c>
    </row>
    <row r="343" spans="1:10" x14ac:dyDescent="0.3">
      <c r="A343" t="s">
        <v>775</v>
      </c>
      <c r="B343" t="s">
        <v>1310</v>
      </c>
      <c r="C343" t="s">
        <v>464</v>
      </c>
      <c r="D343" t="s">
        <v>775</v>
      </c>
      <c r="E343" t="s">
        <v>3895</v>
      </c>
      <c r="F343" t="b">
        <v>1</v>
      </c>
      <c r="G343">
        <v>177572864</v>
      </c>
      <c r="H343">
        <v>177573119</v>
      </c>
      <c r="I343" t="s">
        <v>1311</v>
      </c>
      <c r="J343" s="182" t="str">
        <f>IF(OR(IFERROR(SEARCH("DMZ",tblSegmentationZones[[#This Row],[comment]])&gt;0,FALSE),IFERROR(SEARCH("DMZ",tblSegmentationZones[[#This Row],[SegmentationZone]])&gt;0,FALSE)),"Yes","No")</f>
        <v>No</v>
      </c>
    </row>
    <row r="344" spans="1:10" x14ac:dyDescent="0.3">
      <c r="A344" t="s">
        <v>793</v>
      </c>
      <c r="B344" t="s">
        <v>1312</v>
      </c>
      <c r="C344" t="s">
        <v>464</v>
      </c>
      <c r="D344" t="s">
        <v>793</v>
      </c>
      <c r="E344" t="s">
        <v>3895</v>
      </c>
      <c r="F344" t="b">
        <v>1</v>
      </c>
      <c r="G344">
        <v>177573120</v>
      </c>
      <c r="H344">
        <v>177573375</v>
      </c>
      <c r="I344" t="s">
        <v>1313</v>
      </c>
      <c r="J344" s="182" t="str">
        <f>IF(OR(IFERROR(SEARCH("DMZ",tblSegmentationZones[[#This Row],[comment]])&gt;0,FALSE),IFERROR(SEARCH("DMZ",tblSegmentationZones[[#This Row],[SegmentationZone]])&gt;0,FALSE)),"Yes","No")</f>
        <v>No</v>
      </c>
    </row>
    <row r="345" spans="1:10" x14ac:dyDescent="0.3">
      <c r="A345" t="s">
        <v>796</v>
      </c>
      <c r="B345" t="s">
        <v>1314</v>
      </c>
      <c r="C345" t="s">
        <v>464</v>
      </c>
      <c r="D345" t="s">
        <v>796</v>
      </c>
      <c r="E345" t="s">
        <v>3895</v>
      </c>
      <c r="F345" t="b">
        <v>1</v>
      </c>
      <c r="G345">
        <v>177573376</v>
      </c>
      <c r="H345">
        <v>177573631</v>
      </c>
      <c r="I345" t="s">
        <v>1315</v>
      </c>
      <c r="J345" s="182" t="str">
        <f>IF(OR(IFERROR(SEARCH("DMZ",tblSegmentationZones[[#This Row],[comment]])&gt;0,FALSE),IFERROR(SEARCH("DMZ",tblSegmentationZones[[#This Row],[SegmentationZone]])&gt;0,FALSE)),"Yes","No")</f>
        <v>No</v>
      </c>
    </row>
    <row r="346" spans="1:10" x14ac:dyDescent="0.3">
      <c r="A346" t="s">
        <v>799</v>
      </c>
      <c r="B346" t="s">
        <v>1316</v>
      </c>
      <c r="C346" t="s">
        <v>464</v>
      </c>
      <c r="D346" t="s">
        <v>799</v>
      </c>
      <c r="E346" t="s">
        <v>3895</v>
      </c>
      <c r="F346" t="b">
        <v>1</v>
      </c>
      <c r="G346">
        <v>177573632</v>
      </c>
      <c r="H346">
        <v>177573887</v>
      </c>
      <c r="I346" t="s">
        <v>1317</v>
      </c>
      <c r="J346" s="182" t="str">
        <f>IF(OR(IFERROR(SEARCH("DMZ",tblSegmentationZones[[#This Row],[comment]])&gt;0,FALSE),IFERROR(SEARCH("DMZ",tblSegmentationZones[[#This Row],[SegmentationZone]])&gt;0,FALSE)),"Yes","No")</f>
        <v>No</v>
      </c>
    </row>
    <row r="347" spans="1:10" x14ac:dyDescent="0.3">
      <c r="A347" t="s">
        <v>802</v>
      </c>
      <c r="B347" t="s">
        <v>1318</v>
      </c>
      <c r="C347" t="s">
        <v>464</v>
      </c>
      <c r="D347" t="s">
        <v>802</v>
      </c>
      <c r="E347" t="s">
        <v>3895</v>
      </c>
      <c r="F347" t="b">
        <v>1</v>
      </c>
      <c r="G347">
        <v>177573888</v>
      </c>
      <c r="H347">
        <v>177574143</v>
      </c>
      <c r="I347" t="s">
        <v>1319</v>
      </c>
      <c r="J347" s="182" t="str">
        <f>IF(OR(IFERROR(SEARCH("DMZ",tblSegmentationZones[[#This Row],[comment]])&gt;0,FALSE),IFERROR(SEARCH("DMZ",tblSegmentationZones[[#This Row],[SegmentationZone]])&gt;0,FALSE)),"Yes","No")</f>
        <v>No</v>
      </c>
    </row>
    <row r="348" spans="1:10" x14ac:dyDescent="0.3">
      <c r="A348" t="s">
        <v>805</v>
      </c>
      <c r="B348" t="s">
        <v>1320</v>
      </c>
      <c r="C348" t="s">
        <v>464</v>
      </c>
      <c r="D348" t="s">
        <v>805</v>
      </c>
      <c r="E348" t="s">
        <v>3895</v>
      </c>
      <c r="F348" t="b">
        <v>1</v>
      </c>
      <c r="G348">
        <v>177574144</v>
      </c>
      <c r="H348">
        <v>177574399</v>
      </c>
      <c r="I348" t="s">
        <v>1321</v>
      </c>
      <c r="J348" s="182" t="str">
        <f>IF(OR(IFERROR(SEARCH("DMZ",tblSegmentationZones[[#This Row],[comment]])&gt;0,FALSE),IFERROR(SEARCH("DMZ",tblSegmentationZones[[#This Row],[SegmentationZone]])&gt;0,FALSE)),"Yes","No")</f>
        <v>No</v>
      </c>
    </row>
    <row r="349" spans="1:10" x14ac:dyDescent="0.3">
      <c r="A349" t="s">
        <v>808</v>
      </c>
      <c r="B349" t="s">
        <v>1322</v>
      </c>
      <c r="C349" t="s">
        <v>464</v>
      </c>
      <c r="D349" t="s">
        <v>808</v>
      </c>
      <c r="E349" t="s">
        <v>3895</v>
      </c>
      <c r="F349" t="b">
        <v>1</v>
      </c>
      <c r="G349">
        <v>177574400</v>
      </c>
      <c r="H349">
        <v>177574655</v>
      </c>
      <c r="I349" t="s">
        <v>1323</v>
      </c>
      <c r="J349" s="182" t="str">
        <f>IF(OR(IFERROR(SEARCH("DMZ",tblSegmentationZones[[#This Row],[comment]])&gt;0,FALSE),IFERROR(SEARCH("DMZ",tblSegmentationZones[[#This Row],[SegmentationZone]])&gt;0,FALSE)),"Yes","No")</f>
        <v>No</v>
      </c>
    </row>
    <row r="350" spans="1:10" x14ac:dyDescent="0.3">
      <c r="A350" t="s">
        <v>811</v>
      </c>
      <c r="B350" t="s">
        <v>1324</v>
      </c>
      <c r="C350" t="s">
        <v>464</v>
      </c>
      <c r="D350" t="s">
        <v>811</v>
      </c>
      <c r="E350" t="s">
        <v>3895</v>
      </c>
      <c r="F350" t="b">
        <v>1</v>
      </c>
      <c r="G350">
        <v>177574656</v>
      </c>
      <c r="H350">
        <v>177574911</v>
      </c>
      <c r="I350" t="s">
        <v>1325</v>
      </c>
      <c r="J350" s="182" t="str">
        <f>IF(OR(IFERROR(SEARCH("DMZ",tblSegmentationZones[[#This Row],[comment]])&gt;0,FALSE),IFERROR(SEARCH("DMZ",tblSegmentationZones[[#This Row],[SegmentationZone]])&gt;0,FALSE)),"Yes","No")</f>
        <v>No</v>
      </c>
    </row>
    <row r="351" spans="1:10" x14ac:dyDescent="0.3">
      <c r="A351" t="s">
        <v>1152</v>
      </c>
      <c r="B351" t="s">
        <v>1326</v>
      </c>
      <c r="C351" t="s">
        <v>464</v>
      </c>
      <c r="D351" t="s">
        <v>1152</v>
      </c>
      <c r="E351" t="s">
        <v>3895</v>
      </c>
      <c r="F351" t="b">
        <v>1</v>
      </c>
      <c r="G351">
        <v>177574912</v>
      </c>
      <c r="H351">
        <v>177575935</v>
      </c>
      <c r="I351" t="s">
        <v>1327</v>
      </c>
      <c r="J351" s="182" t="str">
        <f>IF(OR(IFERROR(SEARCH("DMZ",tblSegmentationZones[[#This Row],[comment]])&gt;0,FALSE),IFERROR(SEARCH("DMZ",tblSegmentationZones[[#This Row],[SegmentationZone]])&gt;0,FALSE)),"Yes","No")</f>
        <v>No</v>
      </c>
    </row>
    <row r="352" spans="1:10" x14ac:dyDescent="0.3">
      <c r="A352" t="s">
        <v>799</v>
      </c>
      <c r="B352" t="s">
        <v>1328</v>
      </c>
      <c r="C352" t="s">
        <v>464</v>
      </c>
      <c r="D352" t="s">
        <v>799</v>
      </c>
      <c r="E352" t="s">
        <v>3895</v>
      </c>
      <c r="F352" t="b">
        <v>1</v>
      </c>
      <c r="G352">
        <v>177540864</v>
      </c>
      <c r="H352">
        <v>177541119</v>
      </c>
      <c r="I352" t="s">
        <v>1329</v>
      </c>
      <c r="J352" s="182" t="str">
        <f>IF(OR(IFERROR(SEARCH("DMZ",tblSegmentationZones[[#This Row],[comment]])&gt;0,FALSE),IFERROR(SEARCH("DMZ",tblSegmentationZones[[#This Row],[SegmentationZone]])&gt;0,FALSE)),"Yes","No")</f>
        <v>No</v>
      </c>
    </row>
    <row r="353" spans="1:10" x14ac:dyDescent="0.3">
      <c r="A353" t="s">
        <v>1157</v>
      </c>
      <c r="B353" t="s">
        <v>1330</v>
      </c>
      <c r="C353" t="s">
        <v>464</v>
      </c>
      <c r="D353" t="s">
        <v>1157</v>
      </c>
      <c r="E353" t="s">
        <v>3895</v>
      </c>
      <c r="F353" t="b">
        <v>1</v>
      </c>
      <c r="G353">
        <v>177575936</v>
      </c>
      <c r="H353">
        <v>177576959</v>
      </c>
      <c r="I353" t="s">
        <v>1331</v>
      </c>
      <c r="J353" s="182" t="str">
        <f>IF(OR(IFERROR(SEARCH("DMZ",tblSegmentationZones[[#This Row],[comment]])&gt;0,FALSE),IFERROR(SEARCH("DMZ",tblSegmentationZones[[#This Row],[SegmentationZone]])&gt;0,FALSE)),"Yes","No")</f>
        <v>No</v>
      </c>
    </row>
    <row r="354" spans="1:10" x14ac:dyDescent="0.3">
      <c r="A354" t="s">
        <v>16018</v>
      </c>
      <c r="B354" t="s">
        <v>1332</v>
      </c>
      <c r="C354" t="s">
        <v>464</v>
      </c>
      <c r="D354" t="s">
        <v>1162</v>
      </c>
      <c r="E354" t="s">
        <v>3895</v>
      </c>
      <c r="F354" t="b">
        <v>1</v>
      </c>
      <c r="G354">
        <v>177576960</v>
      </c>
      <c r="H354">
        <v>177577983</v>
      </c>
      <c r="I354" t="s">
        <v>1333</v>
      </c>
      <c r="J354" s="182" t="str">
        <f>IF(OR(IFERROR(SEARCH("DMZ",tblSegmentationZones[[#This Row],[comment]])&gt;0,FALSE),IFERROR(SEARCH("DMZ",tblSegmentationZones[[#This Row],[SegmentationZone]])&gt;0,FALSE)),"Yes","No")</f>
        <v>No</v>
      </c>
    </row>
    <row r="355" spans="1:10" x14ac:dyDescent="0.3">
      <c r="A355" t="s">
        <v>802</v>
      </c>
      <c r="B355" t="s">
        <v>1334</v>
      </c>
      <c r="C355" t="s">
        <v>464</v>
      </c>
      <c r="D355" t="s">
        <v>802</v>
      </c>
      <c r="E355" t="s">
        <v>3895</v>
      </c>
      <c r="F355" t="b">
        <v>1</v>
      </c>
      <c r="G355">
        <v>177541120</v>
      </c>
      <c r="H355">
        <v>177541375</v>
      </c>
      <c r="I355" t="s">
        <v>1335</v>
      </c>
      <c r="J355" s="182" t="str">
        <f>IF(OR(IFERROR(SEARCH("DMZ",tblSegmentationZones[[#This Row],[comment]])&gt;0,FALSE),IFERROR(SEARCH("DMZ",tblSegmentationZones[[#This Row],[SegmentationZone]])&gt;0,FALSE)),"Yes","No")</f>
        <v>No</v>
      </c>
    </row>
    <row r="356" spans="1:10" x14ac:dyDescent="0.3">
      <c r="A356" t="s">
        <v>805</v>
      </c>
      <c r="B356" t="s">
        <v>1336</v>
      </c>
      <c r="C356" t="s">
        <v>464</v>
      </c>
      <c r="D356" t="s">
        <v>805</v>
      </c>
      <c r="E356" t="s">
        <v>3895</v>
      </c>
      <c r="F356" t="b">
        <v>1</v>
      </c>
      <c r="G356">
        <v>177541376</v>
      </c>
      <c r="H356">
        <v>177541631</v>
      </c>
      <c r="I356" t="s">
        <v>1337</v>
      </c>
      <c r="J356" s="182" t="str">
        <f>IF(OR(IFERROR(SEARCH("DMZ",tblSegmentationZones[[#This Row],[comment]])&gt;0,FALSE),IFERROR(SEARCH("DMZ",tblSegmentationZones[[#This Row],[SegmentationZone]])&gt;0,FALSE)),"Yes","No")</f>
        <v>No</v>
      </c>
    </row>
    <row r="357" spans="1:10" x14ac:dyDescent="0.3">
      <c r="A357" t="s">
        <v>808</v>
      </c>
      <c r="B357" t="s">
        <v>1338</v>
      </c>
      <c r="C357" t="s">
        <v>464</v>
      </c>
      <c r="D357" t="s">
        <v>808</v>
      </c>
      <c r="E357" t="s">
        <v>3895</v>
      </c>
      <c r="F357" t="b">
        <v>1</v>
      </c>
      <c r="G357">
        <v>177541632</v>
      </c>
      <c r="H357">
        <v>177541887</v>
      </c>
      <c r="I357" t="s">
        <v>1339</v>
      </c>
      <c r="J357" s="182" t="str">
        <f>IF(OR(IFERROR(SEARCH("DMZ",tblSegmentationZones[[#This Row],[comment]])&gt;0,FALSE),IFERROR(SEARCH("DMZ",tblSegmentationZones[[#This Row],[SegmentationZone]])&gt;0,FALSE)),"Yes","No")</f>
        <v>No</v>
      </c>
    </row>
    <row r="358" spans="1:10" x14ac:dyDescent="0.3">
      <c r="A358" t="s">
        <v>778</v>
      </c>
      <c r="B358" t="s">
        <v>1340</v>
      </c>
      <c r="C358" t="s">
        <v>464</v>
      </c>
      <c r="D358" t="s">
        <v>778</v>
      </c>
      <c r="E358" t="s">
        <v>3895</v>
      </c>
      <c r="F358" t="b">
        <v>1</v>
      </c>
      <c r="G358">
        <v>177584128</v>
      </c>
      <c r="H358">
        <v>177584383</v>
      </c>
      <c r="I358" t="s">
        <v>1341</v>
      </c>
      <c r="J358" s="182" t="str">
        <f>IF(OR(IFERROR(SEARCH("DMZ",tblSegmentationZones[[#This Row],[comment]])&gt;0,FALSE),IFERROR(SEARCH("DMZ",tblSegmentationZones[[#This Row],[SegmentationZone]])&gt;0,FALSE)),"Yes","No")</f>
        <v>No</v>
      </c>
    </row>
    <row r="359" spans="1:10" x14ac:dyDescent="0.3">
      <c r="A359" t="s">
        <v>781</v>
      </c>
      <c r="B359" t="s">
        <v>1342</v>
      </c>
      <c r="C359" t="s">
        <v>464</v>
      </c>
      <c r="D359" t="s">
        <v>781</v>
      </c>
      <c r="E359" t="s">
        <v>3895</v>
      </c>
      <c r="F359" t="b">
        <v>1</v>
      </c>
      <c r="G359">
        <v>177584384</v>
      </c>
      <c r="H359">
        <v>177584639</v>
      </c>
      <c r="I359" t="s">
        <v>1343</v>
      </c>
      <c r="J359" s="182" t="str">
        <f>IF(OR(IFERROR(SEARCH("DMZ",tblSegmentationZones[[#This Row],[comment]])&gt;0,FALSE),IFERROR(SEARCH("DMZ",tblSegmentationZones[[#This Row],[SegmentationZone]])&gt;0,FALSE)),"Yes","No")</f>
        <v>No</v>
      </c>
    </row>
    <row r="360" spans="1:10" x14ac:dyDescent="0.3">
      <c r="A360" t="s">
        <v>784</v>
      </c>
      <c r="B360" t="s">
        <v>1344</v>
      </c>
      <c r="C360" t="s">
        <v>464</v>
      </c>
      <c r="D360" t="s">
        <v>784</v>
      </c>
      <c r="E360" t="s">
        <v>3895</v>
      </c>
      <c r="F360" t="b">
        <v>1</v>
      </c>
      <c r="G360">
        <v>177584640</v>
      </c>
      <c r="H360">
        <v>177584895</v>
      </c>
      <c r="I360" t="s">
        <v>1345</v>
      </c>
      <c r="J360" s="182" t="str">
        <f>IF(OR(IFERROR(SEARCH("DMZ",tblSegmentationZones[[#This Row],[comment]])&gt;0,FALSE),IFERROR(SEARCH("DMZ",tblSegmentationZones[[#This Row],[SegmentationZone]])&gt;0,FALSE)),"Yes","No")</f>
        <v>No</v>
      </c>
    </row>
    <row r="361" spans="1:10" x14ac:dyDescent="0.3">
      <c r="A361" t="s">
        <v>787</v>
      </c>
      <c r="B361" t="s">
        <v>1346</v>
      </c>
      <c r="C361" t="s">
        <v>464</v>
      </c>
      <c r="D361" t="s">
        <v>787</v>
      </c>
      <c r="E361" t="s">
        <v>3895</v>
      </c>
      <c r="F361" t="b">
        <v>1</v>
      </c>
      <c r="G361">
        <v>177584896</v>
      </c>
      <c r="H361">
        <v>177585151</v>
      </c>
      <c r="I361" t="s">
        <v>1347</v>
      </c>
      <c r="J361" s="182" t="str">
        <f>IF(OR(IFERROR(SEARCH("DMZ",tblSegmentationZones[[#This Row],[comment]])&gt;0,FALSE),IFERROR(SEARCH("DMZ",tblSegmentationZones[[#This Row],[SegmentationZone]])&gt;0,FALSE)),"Yes","No")</f>
        <v>No</v>
      </c>
    </row>
    <row r="362" spans="1:10" x14ac:dyDescent="0.3">
      <c r="A362" t="s">
        <v>790</v>
      </c>
      <c r="B362" t="s">
        <v>1348</v>
      </c>
      <c r="C362" t="s">
        <v>464</v>
      </c>
      <c r="D362" t="s">
        <v>790</v>
      </c>
      <c r="E362" t="s">
        <v>3895</v>
      </c>
      <c r="F362" t="b">
        <v>1</v>
      </c>
      <c r="G362">
        <v>177585152</v>
      </c>
      <c r="H362">
        <v>177585407</v>
      </c>
      <c r="I362" t="s">
        <v>1349</v>
      </c>
      <c r="J362" s="182" t="str">
        <f>IF(OR(IFERROR(SEARCH("DMZ",tblSegmentationZones[[#This Row],[comment]])&gt;0,FALSE),IFERROR(SEARCH("DMZ",tblSegmentationZones[[#This Row],[SegmentationZone]])&gt;0,FALSE)),"Yes","No")</f>
        <v>No</v>
      </c>
    </row>
    <row r="363" spans="1:10" x14ac:dyDescent="0.3">
      <c r="A363" t="s">
        <v>811</v>
      </c>
      <c r="B363" t="s">
        <v>1350</v>
      </c>
      <c r="C363" t="s">
        <v>464</v>
      </c>
      <c r="D363" t="s">
        <v>811</v>
      </c>
      <c r="E363" t="s">
        <v>3895</v>
      </c>
      <c r="F363" t="b">
        <v>1</v>
      </c>
      <c r="G363">
        <v>177541888</v>
      </c>
      <c r="H363">
        <v>177542143</v>
      </c>
      <c r="I363" t="s">
        <v>1351</v>
      </c>
      <c r="J363" s="182" t="str">
        <f>IF(OR(IFERROR(SEARCH("DMZ",tblSegmentationZones[[#This Row],[comment]])&gt;0,FALSE),IFERROR(SEARCH("DMZ",tblSegmentationZones[[#This Row],[SegmentationZone]])&gt;0,FALSE)),"Yes","No")</f>
        <v>No</v>
      </c>
    </row>
    <row r="364" spans="1:10" x14ac:dyDescent="0.3">
      <c r="A364" t="s">
        <v>835</v>
      </c>
      <c r="B364" t="s">
        <v>1352</v>
      </c>
      <c r="C364" t="s">
        <v>464</v>
      </c>
      <c r="D364" t="s">
        <v>835</v>
      </c>
      <c r="E364" t="s">
        <v>3895</v>
      </c>
      <c r="F364" t="b">
        <v>0</v>
      </c>
      <c r="G364">
        <v>177537536</v>
      </c>
      <c r="H364">
        <v>177537791</v>
      </c>
      <c r="I364" t="s">
        <v>1353</v>
      </c>
      <c r="J364" s="182" t="str">
        <f>IF(OR(IFERROR(SEARCH("DMZ",tblSegmentationZones[[#This Row],[comment]])&gt;0,FALSE),IFERROR(SEARCH("DMZ",tblSegmentationZones[[#This Row],[SegmentationZone]])&gt;0,FALSE)),"Yes","No")</f>
        <v>No</v>
      </c>
    </row>
    <row r="365" spans="1:10" x14ac:dyDescent="0.3">
      <c r="A365" t="s">
        <v>1152</v>
      </c>
      <c r="B365" t="s">
        <v>1354</v>
      </c>
      <c r="C365" t="s">
        <v>464</v>
      </c>
      <c r="D365" t="s">
        <v>1152</v>
      </c>
      <c r="E365" t="s">
        <v>3895</v>
      </c>
      <c r="F365" t="b">
        <v>1</v>
      </c>
      <c r="G365">
        <v>177542144</v>
      </c>
      <c r="H365">
        <v>177543167</v>
      </c>
      <c r="I365" t="s">
        <v>1355</v>
      </c>
      <c r="J365" s="182" t="str">
        <f>IF(OR(IFERROR(SEARCH("DMZ",tblSegmentationZones[[#This Row],[comment]])&gt;0,FALSE),IFERROR(SEARCH("DMZ",tblSegmentationZones[[#This Row],[SegmentationZone]])&gt;0,FALSE)),"Yes","No")</f>
        <v>No</v>
      </c>
    </row>
    <row r="366" spans="1:10" x14ac:dyDescent="0.3">
      <c r="A366" t="s">
        <v>1157</v>
      </c>
      <c r="B366" t="s">
        <v>1356</v>
      </c>
      <c r="C366" t="s">
        <v>464</v>
      </c>
      <c r="D366" t="s">
        <v>1157</v>
      </c>
      <c r="E366" t="s">
        <v>3895</v>
      </c>
      <c r="F366" t="b">
        <v>1</v>
      </c>
      <c r="G366">
        <v>177543168</v>
      </c>
      <c r="H366">
        <v>177544191</v>
      </c>
      <c r="I366" t="s">
        <v>1357</v>
      </c>
      <c r="J366" s="182" t="str">
        <f>IF(OR(IFERROR(SEARCH("DMZ",tblSegmentationZones[[#This Row],[comment]])&gt;0,FALSE),IFERROR(SEARCH("DMZ",tblSegmentationZones[[#This Row],[SegmentationZone]])&gt;0,FALSE)),"Yes","No")</f>
        <v>No</v>
      </c>
    </row>
    <row r="367" spans="1:10" x14ac:dyDescent="0.3">
      <c r="A367" t="s">
        <v>841</v>
      </c>
      <c r="B367" t="s">
        <v>1358</v>
      </c>
      <c r="C367" t="s">
        <v>464</v>
      </c>
      <c r="D367" t="s">
        <v>841</v>
      </c>
      <c r="E367" t="s">
        <v>3895</v>
      </c>
      <c r="F367" t="b">
        <v>1</v>
      </c>
      <c r="G367">
        <v>177537792</v>
      </c>
      <c r="H367">
        <v>177538047</v>
      </c>
      <c r="I367" t="s">
        <v>1359</v>
      </c>
      <c r="J367" s="182" t="str">
        <f>IF(OR(IFERROR(SEARCH("DMZ",tblSegmentationZones[[#This Row],[comment]])&gt;0,FALSE),IFERROR(SEARCH("DMZ",tblSegmentationZones[[#This Row],[SegmentationZone]])&gt;0,FALSE)),"Yes","No")</f>
        <v>No</v>
      </c>
    </row>
    <row r="368" spans="1:10" x14ac:dyDescent="0.3">
      <c r="A368" t="s">
        <v>844</v>
      </c>
      <c r="B368" t="s">
        <v>1360</v>
      </c>
      <c r="C368" t="s">
        <v>464</v>
      </c>
      <c r="D368" t="s">
        <v>844</v>
      </c>
      <c r="E368" t="s">
        <v>3895</v>
      </c>
      <c r="F368" t="b">
        <v>1</v>
      </c>
      <c r="G368">
        <v>177538048</v>
      </c>
      <c r="H368">
        <v>177538303</v>
      </c>
      <c r="I368" t="s">
        <v>1361</v>
      </c>
      <c r="J368" s="182" t="str">
        <f>IF(OR(IFERROR(SEARCH("DMZ",tblSegmentationZones[[#This Row],[comment]])&gt;0,FALSE),IFERROR(SEARCH("DMZ",tblSegmentationZones[[#This Row],[SegmentationZone]])&gt;0,FALSE)),"Yes","No")</f>
        <v>No</v>
      </c>
    </row>
    <row r="369" spans="1:10" x14ac:dyDescent="0.3">
      <c r="A369" t="s">
        <v>847</v>
      </c>
      <c r="B369" t="s">
        <v>1362</v>
      </c>
      <c r="C369" t="s">
        <v>464</v>
      </c>
      <c r="D369" t="s">
        <v>847</v>
      </c>
      <c r="E369" t="s">
        <v>3895</v>
      </c>
      <c r="F369" t="b">
        <v>1</v>
      </c>
      <c r="G369">
        <v>177538304</v>
      </c>
      <c r="H369">
        <v>177538559</v>
      </c>
      <c r="I369" t="s">
        <v>1363</v>
      </c>
      <c r="J369" s="182" t="str">
        <f>IF(OR(IFERROR(SEARCH("DMZ",tblSegmentationZones[[#This Row],[comment]])&gt;0,FALSE),IFERROR(SEARCH("DMZ",tblSegmentationZones[[#This Row],[SegmentationZone]])&gt;0,FALSE)),"Yes","No")</f>
        <v>No</v>
      </c>
    </row>
    <row r="370" spans="1:10" x14ac:dyDescent="0.3">
      <c r="A370" t="s">
        <v>778</v>
      </c>
      <c r="B370" t="s">
        <v>1364</v>
      </c>
      <c r="C370" t="s">
        <v>464</v>
      </c>
      <c r="D370" t="s">
        <v>778</v>
      </c>
      <c r="E370" t="s">
        <v>3895</v>
      </c>
      <c r="F370" t="b">
        <v>1</v>
      </c>
      <c r="G370">
        <v>177551360</v>
      </c>
      <c r="H370">
        <v>177551615</v>
      </c>
      <c r="I370" t="s">
        <v>1365</v>
      </c>
      <c r="J370" s="182" t="str">
        <f>IF(OR(IFERROR(SEARCH("DMZ",tblSegmentationZones[[#This Row],[comment]])&gt;0,FALSE),IFERROR(SEARCH("DMZ",tblSegmentationZones[[#This Row],[SegmentationZone]])&gt;0,FALSE)),"Yes","No")</f>
        <v>No</v>
      </c>
    </row>
    <row r="371" spans="1:10" x14ac:dyDescent="0.3">
      <c r="A371" t="s">
        <v>781</v>
      </c>
      <c r="B371" t="s">
        <v>1366</v>
      </c>
      <c r="C371" t="s">
        <v>464</v>
      </c>
      <c r="D371" t="s">
        <v>781</v>
      </c>
      <c r="E371" t="s">
        <v>3895</v>
      </c>
      <c r="F371" t="b">
        <v>1</v>
      </c>
      <c r="G371">
        <v>177551616</v>
      </c>
      <c r="H371">
        <v>177551871</v>
      </c>
      <c r="I371" t="s">
        <v>1367</v>
      </c>
      <c r="J371" s="182" t="str">
        <f>IF(OR(IFERROR(SEARCH("DMZ",tblSegmentationZones[[#This Row],[comment]])&gt;0,FALSE),IFERROR(SEARCH("DMZ",tblSegmentationZones[[#This Row],[SegmentationZone]])&gt;0,FALSE)),"Yes","No")</f>
        <v>No</v>
      </c>
    </row>
    <row r="372" spans="1:10" x14ac:dyDescent="0.3">
      <c r="A372" t="s">
        <v>784</v>
      </c>
      <c r="B372" t="s">
        <v>1368</v>
      </c>
      <c r="C372" t="s">
        <v>464</v>
      </c>
      <c r="D372" t="s">
        <v>784</v>
      </c>
      <c r="E372" t="s">
        <v>3895</v>
      </c>
      <c r="F372" t="b">
        <v>1</v>
      </c>
      <c r="G372">
        <v>177551872</v>
      </c>
      <c r="H372">
        <v>177552127</v>
      </c>
      <c r="I372" t="s">
        <v>1369</v>
      </c>
      <c r="J372" s="182" t="str">
        <f>IF(OR(IFERROR(SEARCH("DMZ",tblSegmentationZones[[#This Row],[comment]])&gt;0,FALSE),IFERROR(SEARCH("DMZ",tblSegmentationZones[[#This Row],[SegmentationZone]])&gt;0,FALSE)),"Yes","No")</f>
        <v>No</v>
      </c>
    </row>
    <row r="373" spans="1:10" x14ac:dyDescent="0.3">
      <c r="A373" t="s">
        <v>787</v>
      </c>
      <c r="B373" t="s">
        <v>1370</v>
      </c>
      <c r="C373" t="s">
        <v>464</v>
      </c>
      <c r="D373" t="s">
        <v>787</v>
      </c>
      <c r="E373" t="s">
        <v>3895</v>
      </c>
      <c r="F373" t="b">
        <v>1</v>
      </c>
      <c r="G373">
        <v>177552128</v>
      </c>
      <c r="H373">
        <v>177552383</v>
      </c>
      <c r="I373" t="s">
        <v>1371</v>
      </c>
      <c r="J373" s="182" t="str">
        <f>IF(OR(IFERROR(SEARCH("DMZ",tblSegmentationZones[[#This Row],[comment]])&gt;0,FALSE),IFERROR(SEARCH("DMZ",tblSegmentationZones[[#This Row],[SegmentationZone]])&gt;0,FALSE)),"Yes","No")</f>
        <v>No</v>
      </c>
    </row>
    <row r="374" spans="1:10" x14ac:dyDescent="0.3">
      <c r="A374" t="s">
        <v>850</v>
      </c>
      <c r="B374" t="s">
        <v>1372</v>
      </c>
      <c r="C374" t="s">
        <v>464</v>
      </c>
      <c r="D374" t="s">
        <v>850</v>
      </c>
      <c r="E374" t="s">
        <v>3895</v>
      </c>
      <c r="F374" t="b">
        <v>1</v>
      </c>
      <c r="G374">
        <v>177538560</v>
      </c>
      <c r="H374">
        <v>177538815</v>
      </c>
      <c r="I374" t="s">
        <v>1373</v>
      </c>
      <c r="J374" s="182" t="str">
        <f>IF(OR(IFERROR(SEARCH("DMZ",tblSegmentationZones[[#This Row],[comment]])&gt;0,FALSE),IFERROR(SEARCH("DMZ",tblSegmentationZones[[#This Row],[SegmentationZone]])&gt;0,FALSE)),"Yes","No")</f>
        <v>No</v>
      </c>
    </row>
    <row r="375" spans="1:10" x14ac:dyDescent="0.3">
      <c r="A375" t="s">
        <v>790</v>
      </c>
      <c r="B375" t="s">
        <v>1374</v>
      </c>
      <c r="C375" t="s">
        <v>464</v>
      </c>
      <c r="D375" t="s">
        <v>790</v>
      </c>
      <c r="E375" t="s">
        <v>3895</v>
      </c>
      <c r="F375" t="b">
        <v>1</v>
      </c>
      <c r="G375">
        <v>177552384</v>
      </c>
      <c r="H375">
        <v>177552639</v>
      </c>
      <c r="I375" t="s">
        <v>1375</v>
      </c>
      <c r="J375" s="182" t="str">
        <f>IF(OR(IFERROR(SEARCH("DMZ",tblSegmentationZones[[#This Row],[comment]])&gt;0,FALSE),IFERROR(SEARCH("DMZ",tblSegmentationZones[[#This Row],[SegmentationZone]])&gt;0,FALSE)),"Yes","No")</f>
        <v>No</v>
      </c>
    </row>
    <row r="376" spans="1:10" x14ac:dyDescent="0.3">
      <c r="A376" t="s">
        <v>853</v>
      </c>
      <c r="B376" t="s">
        <v>1376</v>
      </c>
      <c r="C376" t="s">
        <v>464</v>
      </c>
      <c r="D376" t="s">
        <v>853</v>
      </c>
      <c r="E376" t="s">
        <v>3895</v>
      </c>
      <c r="F376" t="b">
        <v>1</v>
      </c>
      <c r="G376">
        <v>177538816</v>
      </c>
      <c r="H376">
        <v>177539071</v>
      </c>
      <c r="I376" t="s">
        <v>1377</v>
      </c>
      <c r="J376" s="182" t="str">
        <f>IF(OR(IFERROR(SEARCH("DMZ",tblSegmentationZones[[#This Row],[comment]])&gt;0,FALSE),IFERROR(SEARCH("DMZ",tblSegmentationZones[[#This Row],[SegmentationZone]])&gt;0,FALSE)),"Yes","No")</f>
        <v>No</v>
      </c>
    </row>
    <row r="377" spans="1:10" x14ac:dyDescent="0.3">
      <c r="A377" t="s">
        <v>856</v>
      </c>
      <c r="B377" t="s">
        <v>1378</v>
      </c>
      <c r="C377" t="s">
        <v>464</v>
      </c>
      <c r="D377" t="s">
        <v>856</v>
      </c>
      <c r="E377" t="s">
        <v>3895</v>
      </c>
      <c r="F377" t="b">
        <v>1</v>
      </c>
      <c r="G377">
        <v>177539072</v>
      </c>
      <c r="H377">
        <v>177539327</v>
      </c>
      <c r="I377" t="s">
        <v>1379</v>
      </c>
      <c r="J377" s="182" t="str">
        <f>IF(OR(IFERROR(SEARCH("DMZ",tblSegmentationZones[[#This Row],[comment]])&gt;0,FALSE),IFERROR(SEARCH("DMZ",tblSegmentationZones[[#This Row],[SegmentationZone]])&gt;0,FALSE)),"Yes","No")</f>
        <v>No</v>
      </c>
    </row>
    <row r="378" spans="1:10" x14ac:dyDescent="0.3">
      <c r="A378" t="s">
        <v>859</v>
      </c>
      <c r="B378" t="s">
        <v>1380</v>
      </c>
      <c r="C378" t="s">
        <v>464</v>
      </c>
      <c r="D378" t="s">
        <v>859</v>
      </c>
      <c r="E378" t="s">
        <v>3895</v>
      </c>
      <c r="F378" t="b">
        <v>1</v>
      </c>
      <c r="G378">
        <v>177539328</v>
      </c>
      <c r="H378">
        <v>177539583</v>
      </c>
      <c r="I378" t="s">
        <v>1381</v>
      </c>
      <c r="J378" s="182" t="str">
        <f>IF(OR(IFERROR(SEARCH("DMZ",tblSegmentationZones[[#This Row],[comment]])&gt;0,FALSE),IFERROR(SEARCH("DMZ",tblSegmentationZones[[#This Row],[SegmentationZone]])&gt;0,FALSE)),"Yes","No")</f>
        <v>No</v>
      </c>
    </row>
    <row r="379" spans="1:10" x14ac:dyDescent="0.3">
      <c r="A379" t="s">
        <v>1382</v>
      </c>
      <c r="B379" t="s">
        <v>1383</v>
      </c>
      <c r="C379">
        <v>0</v>
      </c>
      <c r="D379" t="s">
        <v>1384</v>
      </c>
      <c r="E379" t="s">
        <v>1093</v>
      </c>
      <c r="F379" t="b">
        <v>0</v>
      </c>
      <c r="G379">
        <v>177733632</v>
      </c>
      <c r="H379">
        <v>177734655</v>
      </c>
      <c r="I379" t="s">
        <v>1385</v>
      </c>
      <c r="J379" s="182" t="str">
        <f>IF(OR(IFERROR(SEARCH("DMZ",tblSegmentationZones[[#This Row],[comment]])&gt;0,FALSE),IFERROR(SEARCH("DMZ",tblSegmentationZones[[#This Row],[SegmentationZone]])&gt;0,FALSE)),"Yes","No")</f>
        <v>No</v>
      </c>
    </row>
    <row r="380" spans="1:10" x14ac:dyDescent="0.3">
      <c r="A380" t="s">
        <v>1386</v>
      </c>
      <c r="B380" t="s">
        <v>1387</v>
      </c>
      <c r="C380" t="s">
        <v>464</v>
      </c>
      <c r="D380" t="s">
        <v>1388</v>
      </c>
      <c r="E380" t="s">
        <v>1093</v>
      </c>
      <c r="F380" t="b">
        <v>0</v>
      </c>
      <c r="G380">
        <v>177759232</v>
      </c>
      <c r="H380">
        <v>177760255</v>
      </c>
      <c r="I380" t="s">
        <v>1389</v>
      </c>
      <c r="J380" s="182" t="str">
        <f>IF(OR(IFERROR(SEARCH("DMZ",tblSegmentationZones[[#This Row],[comment]])&gt;0,FALSE),IFERROR(SEARCH("DMZ",tblSegmentationZones[[#This Row],[SegmentationZone]])&gt;0,FALSE)),"Yes","No")</f>
        <v>No</v>
      </c>
    </row>
    <row r="381" spans="1:10" x14ac:dyDescent="0.3">
      <c r="A381" t="s">
        <v>1390</v>
      </c>
      <c r="B381" t="s">
        <v>1391</v>
      </c>
      <c r="C381" t="s">
        <v>464</v>
      </c>
      <c r="D381" t="s">
        <v>1388</v>
      </c>
      <c r="E381" t="s">
        <v>1093</v>
      </c>
      <c r="F381" t="b">
        <v>0</v>
      </c>
      <c r="G381">
        <v>177760256</v>
      </c>
      <c r="H381">
        <v>177761279</v>
      </c>
      <c r="I381" t="s">
        <v>1392</v>
      </c>
      <c r="J381" s="182" t="str">
        <f>IF(OR(IFERROR(SEARCH("DMZ",tblSegmentationZones[[#This Row],[comment]])&gt;0,FALSE),IFERROR(SEARCH("DMZ",tblSegmentationZones[[#This Row],[SegmentationZone]])&gt;0,FALSE)),"Yes","No")</f>
        <v>No</v>
      </c>
    </row>
    <row r="382" spans="1:10" x14ac:dyDescent="0.3">
      <c r="A382" t="s">
        <v>1393</v>
      </c>
      <c r="B382" t="s">
        <v>1394</v>
      </c>
      <c r="C382">
        <v>0</v>
      </c>
      <c r="D382" t="s">
        <v>1395</v>
      </c>
      <c r="E382" t="s">
        <v>1396</v>
      </c>
      <c r="F382" t="b">
        <v>1</v>
      </c>
      <c r="G382">
        <v>177762304</v>
      </c>
      <c r="H382">
        <v>177763327</v>
      </c>
      <c r="I382" t="s">
        <v>1397</v>
      </c>
      <c r="J382" s="182" t="str">
        <f>IF(OR(IFERROR(SEARCH("DMZ",tblSegmentationZones[[#This Row],[comment]])&gt;0,FALSE),IFERROR(SEARCH("DMZ",tblSegmentationZones[[#This Row],[SegmentationZone]])&gt;0,FALSE)),"Yes","No")</f>
        <v>No</v>
      </c>
    </row>
    <row r="383" spans="1:10" x14ac:dyDescent="0.3">
      <c r="A383" t="s">
        <v>1398</v>
      </c>
      <c r="B383" t="s">
        <v>1399</v>
      </c>
      <c r="C383">
        <v>0</v>
      </c>
      <c r="D383" t="s">
        <v>1400</v>
      </c>
      <c r="E383" t="s">
        <v>1093</v>
      </c>
      <c r="F383" t="b">
        <v>0</v>
      </c>
      <c r="G383">
        <v>177736704</v>
      </c>
      <c r="H383">
        <v>177737727</v>
      </c>
      <c r="I383" t="s">
        <v>1401</v>
      </c>
      <c r="J383" s="182" t="str">
        <f>IF(OR(IFERROR(SEARCH("DMZ",tblSegmentationZones[[#This Row],[comment]])&gt;0,FALSE),IFERROR(SEARCH("DMZ",tblSegmentationZones[[#This Row],[SegmentationZone]])&gt;0,FALSE)),"Yes","No")</f>
        <v>No</v>
      </c>
    </row>
    <row r="384" spans="1:10" x14ac:dyDescent="0.3">
      <c r="A384" t="s">
        <v>1402</v>
      </c>
      <c r="B384" t="s">
        <v>1403</v>
      </c>
      <c r="C384">
        <v>0</v>
      </c>
      <c r="D384" t="s">
        <v>1384</v>
      </c>
      <c r="E384" t="s">
        <v>1404</v>
      </c>
      <c r="F384" t="b">
        <v>0</v>
      </c>
      <c r="G384">
        <v>177766400</v>
      </c>
      <c r="H384">
        <v>177767423</v>
      </c>
      <c r="I384" t="s">
        <v>1405</v>
      </c>
      <c r="J384" s="182" t="str">
        <f>IF(OR(IFERROR(SEARCH("DMZ",tblSegmentationZones[[#This Row],[comment]])&gt;0,FALSE),IFERROR(SEARCH("DMZ",tblSegmentationZones[[#This Row],[SegmentationZone]])&gt;0,FALSE)),"Yes","No")</f>
        <v>No</v>
      </c>
    </row>
    <row r="385" spans="1:10" x14ac:dyDescent="0.3">
      <c r="A385" t="s">
        <v>1406</v>
      </c>
      <c r="B385" t="s">
        <v>1407</v>
      </c>
      <c r="C385">
        <v>0</v>
      </c>
      <c r="D385" t="s">
        <v>1388</v>
      </c>
      <c r="E385" t="s">
        <v>1404</v>
      </c>
      <c r="F385" t="b">
        <v>1</v>
      </c>
      <c r="G385">
        <v>177767424</v>
      </c>
      <c r="H385">
        <v>177768447</v>
      </c>
      <c r="I385" t="s">
        <v>1408</v>
      </c>
      <c r="J385" s="182" t="str">
        <f>IF(OR(IFERROR(SEARCH("DMZ",tblSegmentationZones[[#This Row],[comment]])&gt;0,FALSE),IFERROR(SEARCH("DMZ",tblSegmentationZones[[#This Row],[SegmentationZone]])&gt;0,FALSE)),"Yes","No")</f>
        <v>No</v>
      </c>
    </row>
    <row r="386" spans="1:10" x14ac:dyDescent="0.3">
      <c r="A386" t="s">
        <v>1409</v>
      </c>
      <c r="B386" t="s">
        <v>1410</v>
      </c>
      <c r="C386">
        <v>0</v>
      </c>
      <c r="D386" t="s">
        <v>1411</v>
      </c>
      <c r="E386" t="s">
        <v>1404</v>
      </c>
      <c r="F386" t="b">
        <v>1</v>
      </c>
      <c r="G386">
        <v>177768448</v>
      </c>
      <c r="H386">
        <v>177769471</v>
      </c>
      <c r="I386" t="s">
        <v>1412</v>
      </c>
      <c r="J386" s="182" t="str">
        <f>IF(OR(IFERROR(SEARCH("DMZ",tblSegmentationZones[[#This Row],[comment]])&gt;0,FALSE),IFERROR(SEARCH("DMZ",tblSegmentationZones[[#This Row],[SegmentationZone]])&gt;0,FALSE)),"Yes","No")</f>
        <v>No</v>
      </c>
    </row>
    <row r="387" spans="1:10" x14ac:dyDescent="0.3">
      <c r="A387" t="s">
        <v>1413</v>
      </c>
      <c r="B387" t="s">
        <v>1414</v>
      </c>
      <c r="C387">
        <v>0</v>
      </c>
      <c r="D387" t="s">
        <v>1400</v>
      </c>
      <c r="E387" t="s">
        <v>1404</v>
      </c>
      <c r="F387" t="b">
        <v>1</v>
      </c>
      <c r="G387">
        <v>177769472</v>
      </c>
      <c r="H387">
        <v>177770495</v>
      </c>
      <c r="I387" t="s">
        <v>1415</v>
      </c>
      <c r="J387" s="182" t="str">
        <f>IF(OR(IFERROR(SEARCH("DMZ",tblSegmentationZones[[#This Row],[comment]])&gt;0,FALSE),IFERROR(SEARCH("DMZ",tblSegmentationZones[[#This Row],[SegmentationZone]])&gt;0,FALSE)),"Yes","No")</f>
        <v>No</v>
      </c>
    </row>
    <row r="388" spans="1:10" x14ac:dyDescent="0.3">
      <c r="A388" t="s">
        <v>1416</v>
      </c>
      <c r="B388" t="s">
        <v>1417</v>
      </c>
      <c r="C388">
        <v>0</v>
      </c>
      <c r="D388" t="s">
        <v>1418</v>
      </c>
      <c r="E388" t="s">
        <v>1108</v>
      </c>
      <c r="F388" t="b">
        <v>0</v>
      </c>
      <c r="G388">
        <v>177770496</v>
      </c>
      <c r="H388">
        <v>177771519</v>
      </c>
      <c r="I388" t="s">
        <v>1419</v>
      </c>
      <c r="J388" s="182" t="str">
        <f>IF(OR(IFERROR(SEARCH("DMZ",tblSegmentationZones[[#This Row],[comment]])&gt;0,FALSE),IFERROR(SEARCH("DMZ",tblSegmentationZones[[#This Row],[SegmentationZone]])&gt;0,FALSE)),"Yes","No")</f>
        <v>No</v>
      </c>
    </row>
    <row r="389" spans="1:10" x14ac:dyDescent="0.3">
      <c r="A389" t="s">
        <v>1420</v>
      </c>
      <c r="B389" t="s">
        <v>1421</v>
      </c>
      <c r="C389">
        <v>0</v>
      </c>
      <c r="D389" t="s">
        <v>612</v>
      </c>
      <c r="E389" t="s">
        <v>1108</v>
      </c>
      <c r="F389" t="b">
        <v>0</v>
      </c>
      <c r="G389">
        <v>177771520</v>
      </c>
      <c r="H389">
        <v>177772543</v>
      </c>
      <c r="I389" t="s">
        <v>1422</v>
      </c>
      <c r="J389" s="182" t="str">
        <f>IF(OR(IFERROR(SEARCH("DMZ",tblSegmentationZones[[#This Row],[comment]])&gt;0,FALSE),IFERROR(SEARCH("DMZ",tblSegmentationZones[[#This Row],[SegmentationZone]])&gt;0,FALSE)),"Yes","No")</f>
        <v>No</v>
      </c>
    </row>
    <row r="390" spans="1:10" x14ac:dyDescent="0.3">
      <c r="A390" t="s">
        <v>1423</v>
      </c>
      <c r="B390" t="s">
        <v>1424</v>
      </c>
      <c r="C390">
        <v>0</v>
      </c>
      <c r="D390" t="s">
        <v>1425</v>
      </c>
      <c r="E390" t="s">
        <v>1108</v>
      </c>
      <c r="F390" t="b">
        <v>0</v>
      </c>
      <c r="G390">
        <v>177772544</v>
      </c>
      <c r="H390">
        <v>177773567</v>
      </c>
      <c r="I390" t="s">
        <v>1426</v>
      </c>
      <c r="J390" s="182" t="str">
        <f>IF(OR(IFERROR(SEARCH("DMZ",tblSegmentationZones[[#This Row],[comment]])&gt;0,FALSE),IFERROR(SEARCH("DMZ",tblSegmentationZones[[#This Row],[SegmentationZone]])&gt;0,FALSE)),"Yes","No")</f>
        <v>No</v>
      </c>
    </row>
    <row r="391" spans="1:10" x14ac:dyDescent="0.3">
      <c r="A391" t="s">
        <v>1427</v>
      </c>
      <c r="B391" t="s">
        <v>1428</v>
      </c>
      <c r="C391">
        <v>768</v>
      </c>
      <c r="D391" t="s">
        <v>1429</v>
      </c>
      <c r="E391" t="s">
        <v>1404</v>
      </c>
      <c r="F391" t="b">
        <v>0</v>
      </c>
      <c r="G391">
        <v>177773568</v>
      </c>
      <c r="H391">
        <v>177774591</v>
      </c>
      <c r="I391" t="s">
        <v>1430</v>
      </c>
      <c r="J391" s="182" t="str">
        <f>IF(OR(IFERROR(SEARCH("DMZ",tblSegmentationZones[[#This Row],[comment]])&gt;0,FALSE),IFERROR(SEARCH("DMZ",tblSegmentationZones[[#This Row],[SegmentationZone]])&gt;0,FALSE)),"Yes","No")</f>
        <v>No</v>
      </c>
    </row>
    <row r="392" spans="1:10" x14ac:dyDescent="0.3">
      <c r="A392" t="s">
        <v>1431</v>
      </c>
      <c r="B392" t="s">
        <v>1432</v>
      </c>
      <c r="C392">
        <v>0</v>
      </c>
      <c r="D392" t="s">
        <v>1418</v>
      </c>
      <c r="E392" t="s">
        <v>1093</v>
      </c>
      <c r="F392" t="b">
        <v>0</v>
      </c>
      <c r="G392">
        <v>177737728</v>
      </c>
      <c r="H392">
        <v>177738751</v>
      </c>
      <c r="I392" t="s">
        <v>1433</v>
      </c>
      <c r="J392" s="182" t="str">
        <f>IF(OR(IFERROR(SEARCH("DMZ",tblSegmentationZones[[#This Row],[comment]])&gt;0,FALSE),IFERROR(SEARCH("DMZ",tblSegmentationZones[[#This Row],[SegmentationZone]])&gt;0,FALSE)),"Yes","No")</f>
        <v>No</v>
      </c>
    </row>
    <row r="393" spans="1:10" x14ac:dyDescent="0.3">
      <c r="A393" t="s">
        <v>1434</v>
      </c>
      <c r="B393" t="s">
        <v>1435</v>
      </c>
      <c r="C393">
        <v>0</v>
      </c>
      <c r="D393" t="s">
        <v>1436</v>
      </c>
      <c r="E393" t="s">
        <v>1108</v>
      </c>
      <c r="F393" t="b">
        <v>0</v>
      </c>
      <c r="G393">
        <v>177774592</v>
      </c>
      <c r="H393">
        <v>177775615</v>
      </c>
      <c r="I393" t="s">
        <v>1437</v>
      </c>
      <c r="J393" s="182" t="str">
        <f>IF(OR(IFERROR(SEARCH("DMZ",tblSegmentationZones[[#This Row],[comment]])&gt;0,FALSE),IFERROR(SEARCH("DMZ",tblSegmentationZones[[#This Row],[SegmentationZone]])&gt;0,FALSE)),"Yes","No")</f>
        <v>No</v>
      </c>
    </row>
    <row r="394" spans="1:10" x14ac:dyDescent="0.3">
      <c r="A394" t="s">
        <v>1438</v>
      </c>
      <c r="B394" t="s">
        <v>1439</v>
      </c>
      <c r="C394">
        <v>0</v>
      </c>
      <c r="D394" t="s">
        <v>1440</v>
      </c>
      <c r="E394" t="s">
        <v>1404</v>
      </c>
      <c r="F394" t="b">
        <v>1</v>
      </c>
      <c r="G394">
        <v>177775616</v>
      </c>
      <c r="H394">
        <v>177776639</v>
      </c>
      <c r="I394" t="s">
        <v>1441</v>
      </c>
      <c r="J394" s="182" t="str">
        <f>IF(OR(IFERROR(SEARCH("DMZ",tblSegmentationZones[[#This Row],[comment]])&gt;0,FALSE),IFERROR(SEARCH("DMZ",tblSegmentationZones[[#This Row],[SegmentationZone]])&gt;0,FALSE)),"Yes","No")</f>
        <v>No</v>
      </c>
    </row>
    <row r="395" spans="1:10" x14ac:dyDescent="0.3">
      <c r="A395" t="s">
        <v>1442</v>
      </c>
      <c r="B395" t="s">
        <v>1443</v>
      </c>
      <c r="C395">
        <v>939</v>
      </c>
      <c r="D395" t="s">
        <v>1444</v>
      </c>
      <c r="E395" t="s">
        <v>1404</v>
      </c>
      <c r="F395" t="b">
        <v>0</v>
      </c>
      <c r="G395">
        <v>177776640</v>
      </c>
      <c r="H395">
        <v>177777663</v>
      </c>
      <c r="I395" t="s">
        <v>1445</v>
      </c>
      <c r="J395" s="182" t="str">
        <f>IF(OR(IFERROR(SEARCH("DMZ",tblSegmentationZones[[#This Row],[comment]])&gt;0,FALSE),IFERROR(SEARCH("DMZ",tblSegmentationZones[[#This Row],[SegmentationZone]])&gt;0,FALSE)),"Yes","No")</f>
        <v>No</v>
      </c>
    </row>
    <row r="396" spans="1:10" x14ac:dyDescent="0.3">
      <c r="A396" t="s">
        <v>1446</v>
      </c>
      <c r="B396" t="s">
        <v>1447</v>
      </c>
      <c r="C396">
        <v>0</v>
      </c>
      <c r="D396" t="s">
        <v>1448</v>
      </c>
      <c r="E396" t="s">
        <v>1404</v>
      </c>
      <c r="F396" t="b">
        <v>1</v>
      </c>
      <c r="G396">
        <v>177777664</v>
      </c>
      <c r="H396">
        <v>177778687</v>
      </c>
      <c r="I396" t="s">
        <v>1449</v>
      </c>
      <c r="J396" s="182" t="str">
        <f>IF(OR(IFERROR(SEARCH("DMZ",tblSegmentationZones[[#This Row],[comment]])&gt;0,FALSE),IFERROR(SEARCH("DMZ",tblSegmentationZones[[#This Row],[SegmentationZone]])&gt;0,FALSE)),"Yes","No")</f>
        <v>No</v>
      </c>
    </row>
    <row r="397" spans="1:10" x14ac:dyDescent="0.3">
      <c r="A397" t="s">
        <v>1450</v>
      </c>
      <c r="B397" t="s">
        <v>1451</v>
      </c>
      <c r="C397">
        <v>1117</v>
      </c>
      <c r="D397" t="s">
        <v>1452</v>
      </c>
      <c r="E397" t="s">
        <v>1404</v>
      </c>
      <c r="F397" t="b">
        <v>0</v>
      </c>
      <c r="G397">
        <v>177778688</v>
      </c>
      <c r="H397">
        <v>177779711</v>
      </c>
      <c r="I397" t="s">
        <v>1453</v>
      </c>
      <c r="J397" s="182" t="str">
        <f>IF(OR(IFERROR(SEARCH("DMZ",tblSegmentationZones[[#This Row],[comment]])&gt;0,FALSE),IFERROR(SEARCH("DMZ",tblSegmentationZones[[#This Row],[SegmentationZone]])&gt;0,FALSE)),"Yes","No")</f>
        <v>No</v>
      </c>
    </row>
    <row r="398" spans="1:10" x14ac:dyDescent="0.3">
      <c r="A398" t="s">
        <v>1454</v>
      </c>
      <c r="B398" t="s">
        <v>1455</v>
      </c>
      <c r="C398" t="s">
        <v>464</v>
      </c>
      <c r="D398" t="s">
        <v>1456</v>
      </c>
      <c r="E398" t="s">
        <v>1404</v>
      </c>
      <c r="F398" t="b">
        <v>1</v>
      </c>
      <c r="G398">
        <v>177779712</v>
      </c>
      <c r="H398">
        <v>177779967</v>
      </c>
      <c r="I398" t="s">
        <v>1457</v>
      </c>
      <c r="J398" s="182" t="str">
        <f>IF(OR(IFERROR(SEARCH("DMZ",tblSegmentationZones[[#This Row],[comment]])&gt;0,FALSE),IFERROR(SEARCH("DMZ",tblSegmentationZones[[#This Row],[SegmentationZone]])&gt;0,FALSE)),"Yes","No")</f>
        <v>No</v>
      </c>
    </row>
    <row r="399" spans="1:10" x14ac:dyDescent="0.3">
      <c r="A399" t="s">
        <v>1402</v>
      </c>
      <c r="B399" t="s">
        <v>1458</v>
      </c>
      <c r="C399" t="s">
        <v>464</v>
      </c>
      <c r="D399" t="s">
        <v>1384</v>
      </c>
      <c r="E399" t="s">
        <v>1404</v>
      </c>
      <c r="F399" t="b">
        <v>1</v>
      </c>
      <c r="G399">
        <v>177780736</v>
      </c>
      <c r="H399">
        <v>177781759</v>
      </c>
      <c r="I399" t="s">
        <v>1459</v>
      </c>
      <c r="J399" s="182" t="str">
        <f>IF(OR(IFERROR(SEARCH("DMZ",tblSegmentationZones[[#This Row],[comment]])&gt;0,FALSE),IFERROR(SEARCH("DMZ",tblSegmentationZones[[#This Row],[SegmentationZone]])&gt;0,FALSE)),"Yes","No")</f>
        <v>No</v>
      </c>
    </row>
    <row r="400" spans="1:10" x14ac:dyDescent="0.3">
      <c r="A400" t="s">
        <v>1406</v>
      </c>
      <c r="B400" t="s">
        <v>1460</v>
      </c>
      <c r="C400" t="s">
        <v>464</v>
      </c>
      <c r="D400" t="s">
        <v>1388</v>
      </c>
      <c r="E400" t="s">
        <v>1404</v>
      </c>
      <c r="F400" t="b">
        <v>0</v>
      </c>
      <c r="G400">
        <v>177781760</v>
      </c>
      <c r="H400">
        <v>177782783</v>
      </c>
      <c r="I400" t="s">
        <v>1461</v>
      </c>
      <c r="J400" s="182" t="str">
        <f>IF(OR(IFERROR(SEARCH("DMZ",tblSegmentationZones[[#This Row],[comment]])&gt;0,FALSE),IFERROR(SEARCH("DMZ",tblSegmentationZones[[#This Row],[SegmentationZone]])&gt;0,FALSE)),"Yes","No")</f>
        <v>No</v>
      </c>
    </row>
    <row r="401" spans="1:10" x14ac:dyDescent="0.3">
      <c r="A401" t="s">
        <v>1462</v>
      </c>
      <c r="B401" t="s">
        <v>1463</v>
      </c>
      <c r="C401">
        <v>0</v>
      </c>
      <c r="D401" t="s">
        <v>902</v>
      </c>
      <c r="E401" t="s">
        <v>1404</v>
      </c>
      <c r="F401" t="b">
        <v>0</v>
      </c>
      <c r="G401">
        <v>177782784</v>
      </c>
      <c r="H401">
        <v>177783039</v>
      </c>
      <c r="I401" t="s">
        <v>1464</v>
      </c>
      <c r="J401" s="182" t="str">
        <f>IF(OR(IFERROR(SEARCH("DMZ",tblSegmentationZones[[#This Row],[comment]])&gt;0,FALSE),IFERROR(SEARCH("DMZ",tblSegmentationZones[[#This Row],[SegmentationZone]])&gt;0,FALSE)),"Yes","No")</f>
        <v>No</v>
      </c>
    </row>
    <row r="402" spans="1:10" x14ac:dyDescent="0.3">
      <c r="A402" t="s">
        <v>1465</v>
      </c>
      <c r="B402" t="s">
        <v>1466</v>
      </c>
      <c r="C402">
        <v>0</v>
      </c>
      <c r="D402" t="s">
        <v>902</v>
      </c>
      <c r="E402" t="s">
        <v>1404</v>
      </c>
      <c r="F402" t="b">
        <v>1</v>
      </c>
      <c r="G402">
        <v>177783040</v>
      </c>
      <c r="H402">
        <v>177783295</v>
      </c>
      <c r="I402" t="s">
        <v>1467</v>
      </c>
      <c r="J402" s="182" t="str">
        <f>IF(OR(IFERROR(SEARCH("DMZ",tblSegmentationZones[[#This Row],[comment]])&gt;0,FALSE),IFERROR(SEARCH("DMZ",tblSegmentationZones[[#This Row],[SegmentationZone]])&gt;0,FALSE)),"Yes","No")</f>
        <v>No</v>
      </c>
    </row>
    <row r="403" spans="1:10" x14ac:dyDescent="0.3">
      <c r="A403" t="s">
        <v>1468</v>
      </c>
      <c r="B403" t="s">
        <v>1469</v>
      </c>
      <c r="C403">
        <v>0</v>
      </c>
      <c r="D403" t="s">
        <v>902</v>
      </c>
      <c r="E403" t="s">
        <v>1404</v>
      </c>
      <c r="F403" t="b">
        <v>1</v>
      </c>
      <c r="G403">
        <v>177783296</v>
      </c>
      <c r="H403">
        <v>177783551</v>
      </c>
      <c r="I403" t="s">
        <v>1470</v>
      </c>
      <c r="J403" s="182" t="str">
        <f>IF(OR(IFERROR(SEARCH("DMZ",tblSegmentationZones[[#This Row],[comment]])&gt;0,FALSE),IFERROR(SEARCH("DMZ",tblSegmentationZones[[#This Row],[SegmentationZone]])&gt;0,FALSE)),"Yes","No")</f>
        <v>No</v>
      </c>
    </row>
    <row r="404" spans="1:10" x14ac:dyDescent="0.3">
      <c r="A404" t="s">
        <v>1471</v>
      </c>
      <c r="B404" t="s">
        <v>1472</v>
      </c>
      <c r="C404">
        <v>0</v>
      </c>
      <c r="D404" t="s">
        <v>902</v>
      </c>
      <c r="E404" t="s">
        <v>1404</v>
      </c>
      <c r="F404" t="b">
        <v>1</v>
      </c>
      <c r="G404">
        <v>177783552</v>
      </c>
      <c r="H404">
        <v>177783807</v>
      </c>
      <c r="I404" t="s">
        <v>1473</v>
      </c>
      <c r="J404" s="182" t="str">
        <f>IF(OR(IFERROR(SEARCH("DMZ",tblSegmentationZones[[#This Row],[comment]])&gt;0,FALSE),IFERROR(SEARCH("DMZ",tblSegmentationZones[[#This Row],[SegmentationZone]])&gt;0,FALSE)),"Yes","No")</f>
        <v>No</v>
      </c>
    </row>
    <row r="405" spans="1:10" x14ac:dyDescent="0.3">
      <c r="A405" t="s">
        <v>1474</v>
      </c>
      <c r="B405" t="s">
        <v>1475</v>
      </c>
      <c r="C405">
        <v>0</v>
      </c>
      <c r="D405" t="s">
        <v>902</v>
      </c>
      <c r="E405" t="s">
        <v>1404</v>
      </c>
      <c r="F405" t="b">
        <v>1</v>
      </c>
      <c r="G405">
        <v>177783808</v>
      </c>
      <c r="H405">
        <v>177784063</v>
      </c>
      <c r="I405" t="s">
        <v>1476</v>
      </c>
      <c r="J405" s="182" t="str">
        <f>IF(OR(IFERROR(SEARCH("DMZ",tblSegmentationZones[[#This Row],[comment]])&gt;0,FALSE),IFERROR(SEARCH("DMZ",tblSegmentationZones[[#This Row],[SegmentationZone]])&gt;0,FALSE)),"Yes","No")</f>
        <v>No</v>
      </c>
    </row>
    <row r="406" spans="1:10" x14ac:dyDescent="0.3">
      <c r="A406" t="s">
        <v>1477</v>
      </c>
      <c r="B406" t="s">
        <v>1478</v>
      </c>
      <c r="C406">
        <v>0</v>
      </c>
      <c r="D406" t="s">
        <v>902</v>
      </c>
      <c r="E406" t="s">
        <v>1404</v>
      </c>
      <c r="F406" t="b">
        <v>1</v>
      </c>
      <c r="G406">
        <v>177784064</v>
      </c>
      <c r="H406">
        <v>177784319</v>
      </c>
      <c r="I406" t="s">
        <v>1479</v>
      </c>
      <c r="J406" s="182" t="str">
        <f>IF(OR(IFERROR(SEARCH("DMZ",tblSegmentationZones[[#This Row],[comment]])&gt;0,FALSE),IFERROR(SEARCH("DMZ",tblSegmentationZones[[#This Row],[SegmentationZone]])&gt;0,FALSE)),"Yes","No")</f>
        <v>No</v>
      </c>
    </row>
    <row r="407" spans="1:10" x14ac:dyDescent="0.3">
      <c r="A407" t="s">
        <v>1480</v>
      </c>
      <c r="B407" t="s">
        <v>1481</v>
      </c>
      <c r="C407">
        <v>0</v>
      </c>
      <c r="D407" t="s">
        <v>902</v>
      </c>
      <c r="E407" t="s">
        <v>1404</v>
      </c>
      <c r="F407" t="b">
        <v>1</v>
      </c>
      <c r="G407">
        <v>177784320</v>
      </c>
      <c r="H407">
        <v>177784575</v>
      </c>
      <c r="I407" t="s">
        <v>1482</v>
      </c>
      <c r="J407" s="182" t="str">
        <f>IF(OR(IFERROR(SEARCH("DMZ",tblSegmentationZones[[#This Row],[comment]])&gt;0,FALSE),IFERROR(SEARCH("DMZ",tblSegmentationZones[[#This Row],[SegmentationZone]])&gt;0,FALSE)),"Yes","No")</f>
        <v>No</v>
      </c>
    </row>
    <row r="408" spans="1:10" x14ac:dyDescent="0.3">
      <c r="A408" t="s">
        <v>1483</v>
      </c>
      <c r="B408" t="s">
        <v>1484</v>
      </c>
      <c r="C408">
        <v>0</v>
      </c>
      <c r="D408" t="s">
        <v>902</v>
      </c>
      <c r="E408" t="s">
        <v>1404</v>
      </c>
      <c r="F408" t="b">
        <v>1</v>
      </c>
      <c r="G408">
        <v>177784576</v>
      </c>
      <c r="H408">
        <v>177784639</v>
      </c>
      <c r="I408" t="s">
        <v>1485</v>
      </c>
      <c r="J408" s="182" t="str">
        <f>IF(OR(IFERROR(SEARCH("DMZ",tblSegmentationZones[[#This Row],[comment]])&gt;0,FALSE),IFERROR(SEARCH("DMZ",tblSegmentationZones[[#This Row],[SegmentationZone]])&gt;0,FALSE)),"Yes","No")</f>
        <v>No</v>
      </c>
    </row>
    <row r="409" spans="1:10" x14ac:dyDescent="0.3">
      <c r="A409" t="s">
        <v>1486</v>
      </c>
      <c r="B409" t="s">
        <v>1487</v>
      </c>
      <c r="C409">
        <v>0</v>
      </c>
      <c r="D409" t="s">
        <v>612</v>
      </c>
      <c r="E409" t="s">
        <v>1093</v>
      </c>
      <c r="F409" t="b">
        <v>0</v>
      </c>
      <c r="G409">
        <v>177738752</v>
      </c>
      <c r="H409">
        <v>177739775</v>
      </c>
      <c r="I409" t="s">
        <v>1488</v>
      </c>
      <c r="J409" s="182" t="str">
        <f>IF(OR(IFERROR(SEARCH("DMZ",tblSegmentationZones[[#This Row],[comment]])&gt;0,FALSE),IFERROR(SEARCH("DMZ",tblSegmentationZones[[#This Row],[SegmentationZone]])&gt;0,FALSE)),"Yes","No")</f>
        <v>No</v>
      </c>
    </row>
    <row r="410" spans="1:10" x14ac:dyDescent="0.3">
      <c r="A410" t="s">
        <v>1489</v>
      </c>
      <c r="B410" t="s">
        <v>1490</v>
      </c>
      <c r="C410">
        <v>0</v>
      </c>
      <c r="D410" t="s">
        <v>902</v>
      </c>
      <c r="E410" t="s">
        <v>1404</v>
      </c>
      <c r="F410" t="b">
        <v>1</v>
      </c>
      <c r="G410">
        <v>177784832</v>
      </c>
      <c r="H410">
        <v>177785087</v>
      </c>
      <c r="I410" t="s">
        <v>1491</v>
      </c>
      <c r="J410" s="182" t="str">
        <f>IF(OR(IFERROR(SEARCH("DMZ",tblSegmentationZones[[#This Row],[comment]])&gt;0,FALSE),IFERROR(SEARCH("DMZ",tblSegmentationZones[[#This Row],[SegmentationZone]])&gt;0,FALSE)),"Yes","No")</f>
        <v>No</v>
      </c>
    </row>
    <row r="411" spans="1:10" x14ac:dyDescent="0.3">
      <c r="A411" t="s">
        <v>1492</v>
      </c>
      <c r="B411" t="s">
        <v>1493</v>
      </c>
      <c r="C411" t="s">
        <v>464</v>
      </c>
      <c r="D411" t="s">
        <v>902</v>
      </c>
      <c r="E411" t="s">
        <v>1404</v>
      </c>
      <c r="F411" t="b">
        <v>1</v>
      </c>
      <c r="G411">
        <v>177785088</v>
      </c>
      <c r="H411">
        <v>177785343</v>
      </c>
      <c r="I411" t="s">
        <v>1494</v>
      </c>
      <c r="J411" s="182" t="str">
        <f>IF(OR(IFERROR(SEARCH("DMZ",tblSegmentationZones[[#This Row],[comment]])&gt;0,FALSE),IFERROR(SEARCH("DMZ",tblSegmentationZones[[#This Row],[SegmentationZone]])&gt;0,FALSE)),"Yes","No")</f>
        <v>No</v>
      </c>
    </row>
    <row r="412" spans="1:10" x14ac:dyDescent="0.3">
      <c r="A412" t="s">
        <v>1495</v>
      </c>
      <c r="B412" t="s">
        <v>1496</v>
      </c>
      <c r="C412" t="s">
        <v>464</v>
      </c>
      <c r="D412" t="s">
        <v>902</v>
      </c>
      <c r="E412" t="s">
        <v>1404</v>
      </c>
      <c r="F412" t="b">
        <v>1</v>
      </c>
      <c r="G412">
        <v>177785344</v>
      </c>
      <c r="H412">
        <v>177785599</v>
      </c>
      <c r="I412" t="s">
        <v>1497</v>
      </c>
      <c r="J412" s="182" t="str">
        <f>IF(OR(IFERROR(SEARCH("DMZ",tblSegmentationZones[[#This Row],[comment]])&gt;0,FALSE),IFERROR(SEARCH("DMZ",tblSegmentationZones[[#This Row],[SegmentationZone]])&gt;0,FALSE)),"Yes","No")</f>
        <v>No</v>
      </c>
    </row>
    <row r="413" spans="1:10" x14ac:dyDescent="0.3">
      <c r="A413" t="s">
        <v>1498</v>
      </c>
      <c r="B413" t="s">
        <v>1499</v>
      </c>
      <c r="C413" t="s">
        <v>464</v>
      </c>
      <c r="D413" t="s">
        <v>902</v>
      </c>
      <c r="E413" t="s">
        <v>1404</v>
      </c>
      <c r="F413" t="b">
        <v>1</v>
      </c>
      <c r="G413">
        <v>177785600</v>
      </c>
      <c r="H413">
        <v>177785855</v>
      </c>
      <c r="I413" t="s">
        <v>1500</v>
      </c>
      <c r="J413" s="182" t="str">
        <f>IF(OR(IFERROR(SEARCH("DMZ",tblSegmentationZones[[#This Row],[comment]])&gt;0,FALSE),IFERROR(SEARCH("DMZ",tblSegmentationZones[[#This Row],[SegmentationZone]])&gt;0,FALSE)),"Yes","No")</f>
        <v>No</v>
      </c>
    </row>
    <row r="414" spans="1:10" x14ac:dyDescent="0.3">
      <c r="A414" t="s">
        <v>1501</v>
      </c>
      <c r="B414" t="s">
        <v>1502</v>
      </c>
      <c r="C414" t="s">
        <v>464</v>
      </c>
      <c r="D414" t="s">
        <v>902</v>
      </c>
      <c r="E414" t="s">
        <v>1404</v>
      </c>
      <c r="F414" t="b">
        <v>1</v>
      </c>
      <c r="G414">
        <v>177785856</v>
      </c>
      <c r="H414">
        <v>177786111</v>
      </c>
      <c r="I414" t="s">
        <v>1503</v>
      </c>
      <c r="J414" s="182" t="str">
        <f>IF(OR(IFERROR(SEARCH("DMZ",tblSegmentationZones[[#This Row],[comment]])&gt;0,FALSE),IFERROR(SEARCH("DMZ",tblSegmentationZones[[#This Row],[SegmentationZone]])&gt;0,FALSE)),"Yes","No")</f>
        <v>No</v>
      </c>
    </row>
    <row r="415" spans="1:10" x14ac:dyDescent="0.3">
      <c r="A415" t="s">
        <v>1504</v>
      </c>
      <c r="B415" t="s">
        <v>1505</v>
      </c>
      <c r="C415" t="s">
        <v>464</v>
      </c>
      <c r="D415" t="s">
        <v>902</v>
      </c>
      <c r="E415" t="s">
        <v>1404</v>
      </c>
      <c r="F415" t="b">
        <v>0</v>
      </c>
      <c r="G415">
        <v>177786112</v>
      </c>
      <c r="H415">
        <v>177786367</v>
      </c>
      <c r="I415" t="s">
        <v>1506</v>
      </c>
      <c r="J415" s="182" t="str">
        <f>IF(OR(IFERROR(SEARCH("DMZ",tblSegmentationZones[[#This Row],[comment]])&gt;0,FALSE),IFERROR(SEARCH("DMZ",tblSegmentationZones[[#This Row],[SegmentationZone]])&gt;0,FALSE)),"Yes","No")</f>
        <v>No</v>
      </c>
    </row>
    <row r="416" spans="1:10" x14ac:dyDescent="0.3">
      <c r="A416" t="s">
        <v>1507</v>
      </c>
      <c r="B416" t="s">
        <v>1508</v>
      </c>
      <c r="C416" t="s">
        <v>464</v>
      </c>
      <c r="D416" t="s">
        <v>902</v>
      </c>
      <c r="E416" t="s">
        <v>1404</v>
      </c>
      <c r="F416" t="b">
        <v>1</v>
      </c>
      <c r="G416">
        <v>177786368</v>
      </c>
      <c r="H416">
        <v>177786623</v>
      </c>
      <c r="I416" t="s">
        <v>1509</v>
      </c>
      <c r="J416" s="182" t="str">
        <f>IF(OR(IFERROR(SEARCH("DMZ",tblSegmentationZones[[#This Row],[comment]])&gt;0,FALSE),IFERROR(SEARCH("DMZ",tblSegmentationZones[[#This Row],[SegmentationZone]])&gt;0,FALSE)),"Yes","No")</f>
        <v>No</v>
      </c>
    </row>
    <row r="417" spans="1:10" x14ac:dyDescent="0.3">
      <c r="A417" t="s">
        <v>1510</v>
      </c>
      <c r="B417" t="s">
        <v>1511</v>
      </c>
      <c r="C417" t="s">
        <v>464</v>
      </c>
      <c r="D417" t="s">
        <v>902</v>
      </c>
      <c r="E417" t="s">
        <v>1404</v>
      </c>
      <c r="F417" t="b">
        <v>1</v>
      </c>
      <c r="G417">
        <v>177786624</v>
      </c>
      <c r="H417">
        <v>177786687</v>
      </c>
      <c r="I417" t="s">
        <v>1512</v>
      </c>
      <c r="J417" s="182" t="str">
        <f>IF(OR(IFERROR(SEARCH("DMZ",tblSegmentationZones[[#This Row],[comment]])&gt;0,FALSE),IFERROR(SEARCH("DMZ",tblSegmentationZones[[#This Row],[SegmentationZone]])&gt;0,FALSE)),"Yes","No")</f>
        <v>No</v>
      </c>
    </row>
    <row r="418" spans="1:10" x14ac:dyDescent="0.3">
      <c r="A418" t="s">
        <v>1513</v>
      </c>
      <c r="B418" t="s">
        <v>1514</v>
      </c>
      <c r="C418">
        <v>0</v>
      </c>
      <c r="D418" t="s">
        <v>1515</v>
      </c>
      <c r="E418" t="s">
        <v>1404</v>
      </c>
      <c r="F418" t="b">
        <v>0</v>
      </c>
      <c r="G418">
        <v>177791232</v>
      </c>
      <c r="H418">
        <v>177791487</v>
      </c>
      <c r="I418" t="s">
        <v>1516</v>
      </c>
      <c r="J418" s="182" t="str">
        <f>IF(OR(IFERROR(SEARCH("DMZ",tblSegmentationZones[[#This Row],[comment]])&gt;0,FALSE),IFERROR(SEARCH("DMZ",tblSegmentationZones[[#This Row],[SegmentationZone]])&gt;0,FALSE)),"Yes","No")</f>
        <v>No</v>
      </c>
    </row>
    <row r="419" spans="1:10" x14ac:dyDescent="0.3">
      <c r="A419" t="s">
        <v>1517</v>
      </c>
      <c r="B419" t="s">
        <v>1518</v>
      </c>
      <c r="C419" t="s">
        <v>464</v>
      </c>
      <c r="D419" t="s">
        <v>1519</v>
      </c>
      <c r="E419" t="s">
        <v>1404</v>
      </c>
      <c r="F419" t="b">
        <v>1</v>
      </c>
      <c r="G419">
        <v>177792256</v>
      </c>
      <c r="H419">
        <v>177792511</v>
      </c>
      <c r="I419" t="s">
        <v>1520</v>
      </c>
      <c r="J419" s="182" t="str">
        <f>IF(OR(IFERROR(SEARCH("DMZ",tblSegmentationZones[[#This Row],[comment]])&gt;0,FALSE),IFERROR(SEARCH("DMZ",tblSegmentationZones[[#This Row],[SegmentationZone]])&gt;0,FALSE)),"Yes","No")</f>
        <v>No</v>
      </c>
    </row>
    <row r="420" spans="1:10" x14ac:dyDescent="0.3">
      <c r="A420" t="s">
        <v>1521</v>
      </c>
      <c r="B420" t="s">
        <v>1522</v>
      </c>
      <c r="C420">
        <v>0</v>
      </c>
      <c r="D420" t="s">
        <v>1425</v>
      </c>
      <c r="E420" t="s">
        <v>1093</v>
      </c>
      <c r="F420" t="b">
        <v>0</v>
      </c>
      <c r="G420">
        <v>177739776</v>
      </c>
      <c r="H420">
        <v>177740799</v>
      </c>
      <c r="I420" t="s">
        <v>1523</v>
      </c>
      <c r="J420" s="182" t="str">
        <f>IF(OR(IFERROR(SEARCH("DMZ",tblSegmentationZones[[#This Row],[comment]])&gt;0,FALSE),IFERROR(SEARCH("DMZ",tblSegmentationZones[[#This Row],[SegmentationZone]])&gt;0,FALSE)),"Yes","No")</f>
        <v>No</v>
      </c>
    </row>
    <row r="421" spans="1:10" x14ac:dyDescent="0.3">
      <c r="A421" t="s">
        <v>1524</v>
      </c>
      <c r="B421" t="s">
        <v>1525</v>
      </c>
      <c r="C421">
        <v>0</v>
      </c>
      <c r="D421" t="s">
        <v>1395</v>
      </c>
      <c r="E421" t="s">
        <v>1404</v>
      </c>
      <c r="F421" t="b">
        <v>1</v>
      </c>
      <c r="G421">
        <v>177795072</v>
      </c>
      <c r="H421">
        <v>177796095</v>
      </c>
      <c r="I421" t="s">
        <v>1526</v>
      </c>
      <c r="J421" s="182" t="str">
        <f>IF(OR(IFERROR(SEARCH("DMZ",tblSegmentationZones[[#This Row],[comment]])&gt;0,FALSE),IFERROR(SEARCH("DMZ",tblSegmentationZones[[#This Row],[SegmentationZone]])&gt;0,FALSE)),"Yes","No")</f>
        <v>No</v>
      </c>
    </row>
    <row r="422" spans="1:10" x14ac:dyDescent="0.3">
      <c r="A422" t="s">
        <v>1527</v>
      </c>
      <c r="B422" t="s">
        <v>1528</v>
      </c>
      <c r="C422">
        <v>789</v>
      </c>
      <c r="D422" t="s">
        <v>1429</v>
      </c>
      <c r="E422" t="s">
        <v>1396</v>
      </c>
      <c r="F422" t="b">
        <v>0</v>
      </c>
      <c r="G422">
        <v>177740800</v>
      </c>
      <c r="H422">
        <v>177741823</v>
      </c>
      <c r="I422" t="s">
        <v>1529</v>
      </c>
      <c r="J422" s="182" t="str">
        <f>IF(OR(IFERROR(SEARCH("DMZ",tblSegmentationZones[[#This Row],[comment]])&gt;0,FALSE),IFERROR(SEARCH("DMZ",tblSegmentationZones[[#This Row],[SegmentationZone]])&gt;0,FALSE)),"Yes","No")</f>
        <v>No</v>
      </c>
    </row>
    <row r="423" spans="1:10" x14ac:dyDescent="0.3">
      <c r="A423" t="s">
        <v>1530</v>
      </c>
      <c r="B423" t="s">
        <v>1531</v>
      </c>
      <c r="C423">
        <v>0</v>
      </c>
      <c r="D423" t="s">
        <v>1436</v>
      </c>
      <c r="E423" t="s">
        <v>1093</v>
      </c>
      <c r="F423" t="b">
        <v>0</v>
      </c>
      <c r="G423">
        <v>177741824</v>
      </c>
      <c r="H423">
        <v>177742847</v>
      </c>
      <c r="I423" t="s">
        <v>1532</v>
      </c>
      <c r="J423" s="182" t="str">
        <f>IF(OR(IFERROR(SEARCH("DMZ",tblSegmentationZones[[#This Row],[comment]])&gt;0,FALSE),IFERROR(SEARCH("DMZ",tblSegmentationZones[[#This Row],[SegmentationZone]])&gt;0,FALSE)),"Yes","No")</f>
        <v>No</v>
      </c>
    </row>
    <row r="424" spans="1:10" x14ac:dyDescent="0.3">
      <c r="A424" t="s">
        <v>1533</v>
      </c>
      <c r="B424" t="s">
        <v>1534</v>
      </c>
      <c r="C424">
        <v>0</v>
      </c>
      <c r="D424" t="s">
        <v>1440</v>
      </c>
      <c r="E424" t="s">
        <v>1396</v>
      </c>
      <c r="F424" t="b">
        <v>0</v>
      </c>
      <c r="G424">
        <v>177742848</v>
      </c>
      <c r="H424">
        <v>177743871</v>
      </c>
      <c r="I424" t="s">
        <v>1535</v>
      </c>
      <c r="J424" s="182" t="str">
        <f>IF(OR(IFERROR(SEARCH("DMZ",tblSegmentationZones[[#This Row],[comment]])&gt;0,FALSE),IFERROR(SEARCH("DMZ",tblSegmentationZones[[#This Row],[SegmentationZone]])&gt;0,FALSE)),"Yes","No")</f>
        <v>No</v>
      </c>
    </row>
    <row r="425" spans="1:10" x14ac:dyDescent="0.3">
      <c r="A425" t="s">
        <v>1536</v>
      </c>
      <c r="B425" t="s">
        <v>1537</v>
      </c>
      <c r="C425">
        <v>0</v>
      </c>
      <c r="D425" t="s">
        <v>1388</v>
      </c>
      <c r="E425" t="s">
        <v>1093</v>
      </c>
      <c r="F425" t="b">
        <v>0</v>
      </c>
      <c r="G425">
        <v>177734656</v>
      </c>
      <c r="H425">
        <v>177735679</v>
      </c>
      <c r="I425" t="s">
        <v>1538</v>
      </c>
      <c r="J425" s="182" t="str">
        <f>IF(OR(IFERROR(SEARCH("DMZ",tblSegmentationZones[[#This Row],[comment]])&gt;0,FALSE),IFERROR(SEARCH("DMZ",tblSegmentationZones[[#This Row],[SegmentationZone]])&gt;0,FALSE)),"Yes","No")</f>
        <v>No</v>
      </c>
    </row>
    <row r="426" spans="1:10" x14ac:dyDescent="0.3">
      <c r="A426" t="s">
        <v>1539</v>
      </c>
      <c r="B426" t="s">
        <v>1540</v>
      </c>
      <c r="C426">
        <v>940</v>
      </c>
      <c r="D426" t="s">
        <v>1444</v>
      </c>
      <c r="E426" t="s">
        <v>1396</v>
      </c>
      <c r="F426" t="b">
        <v>0</v>
      </c>
      <c r="G426">
        <v>177743872</v>
      </c>
      <c r="H426">
        <v>177744895</v>
      </c>
      <c r="I426" t="s">
        <v>1541</v>
      </c>
      <c r="J426" s="182" t="str">
        <f>IF(OR(IFERROR(SEARCH("DMZ",tblSegmentationZones[[#This Row],[comment]])&gt;0,FALSE),IFERROR(SEARCH("DMZ",tblSegmentationZones[[#This Row],[SegmentationZone]])&gt;0,FALSE)),"Yes","No")</f>
        <v>No</v>
      </c>
    </row>
    <row r="427" spans="1:10" x14ac:dyDescent="0.3">
      <c r="A427" t="s">
        <v>1542</v>
      </c>
      <c r="B427" t="s">
        <v>1543</v>
      </c>
      <c r="C427">
        <v>0</v>
      </c>
      <c r="D427" t="s">
        <v>1448</v>
      </c>
      <c r="E427" t="s">
        <v>1396</v>
      </c>
      <c r="F427" t="b">
        <v>1</v>
      </c>
      <c r="G427">
        <v>177744896</v>
      </c>
      <c r="H427">
        <v>177745919</v>
      </c>
      <c r="I427" t="s">
        <v>1544</v>
      </c>
      <c r="J427" s="182" t="str">
        <f>IF(OR(IFERROR(SEARCH("DMZ",tblSegmentationZones[[#This Row],[comment]])&gt;0,FALSE),IFERROR(SEARCH("DMZ",tblSegmentationZones[[#This Row],[SegmentationZone]])&gt;0,FALSE)),"Yes","No")</f>
        <v>No</v>
      </c>
    </row>
    <row r="428" spans="1:10" x14ac:dyDescent="0.3">
      <c r="A428" t="s">
        <v>1545</v>
      </c>
      <c r="B428" t="s">
        <v>1546</v>
      </c>
      <c r="C428">
        <v>989</v>
      </c>
      <c r="D428" t="s">
        <v>1452</v>
      </c>
      <c r="E428" t="s">
        <v>1396</v>
      </c>
      <c r="F428" t="b">
        <v>0</v>
      </c>
      <c r="G428">
        <v>177745920</v>
      </c>
      <c r="H428">
        <v>177746943</v>
      </c>
      <c r="I428" t="s">
        <v>1547</v>
      </c>
      <c r="J428" s="182" t="str">
        <f>IF(OR(IFERROR(SEARCH("DMZ",tblSegmentationZones[[#This Row],[comment]])&gt;0,FALSE),IFERROR(SEARCH("DMZ",tblSegmentationZones[[#This Row],[SegmentationZone]])&gt;0,FALSE)),"Yes","No")</f>
        <v>No</v>
      </c>
    </row>
    <row r="429" spans="1:10" x14ac:dyDescent="0.3">
      <c r="A429" t="s">
        <v>1548</v>
      </c>
      <c r="B429" t="s">
        <v>1549</v>
      </c>
      <c r="C429">
        <v>0</v>
      </c>
      <c r="D429" t="s">
        <v>1456</v>
      </c>
      <c r="E429" t="s">
        <v>1396</v>
      </c>
      <c r="F429" t="b">
        <v>1</v>
      </c>
      <c r="G429">
        <v>177746944</v>
      </c>
      <c r="H429">
        <v>177747199</v>
      </c>
      <c r="I429" t="s">
        <v>1550</v>
      </c>
      <c r="J429" s="182" t="str">
        <f>IF(OR(IFERROR(SEARCH("DMZ",tblSegmentationZones[[#This Row],[comment]])&gt;0,FALSE),IFERROR(SEARCH("DMZ",tblSegmentationZones[[#This Row],[SegmentationZone]])&gt;0,FALSE)),"Yes","No")</f>
        <v>No</v>
      </c>
    </row>
    <row r="430" spans="1:10" x14ac:dyDescent="0.3">
      <c r="A430" t="s">
        <v>1551</v>
      </c>
      <c r="B430" t="s">
        <v>1552</v>
      </c>
      <c r="C430" t="s">
        <v>464</v>
      </c>
      <c r="D430" t="s">
        <v>1553</v>
      </c>
      <c r="E430" t="s">
        <v>1396</v>
      </c>
      <c r="F430" t="b">
        <v>1</v>
      </c>
      <c r="G430">
        <v>177747200</v>
      </c>
      <c r="H430">
        <v>177747455</v>
      </c>
      <c r="I430" t="s">
        <v>1554</v>
      </c>
      <c r="J430" s="182" t="str">
        <f>IF(OR(IFERROR(SEARCH("DMZ",tblSegmentationZones[[#This Row],[comment]])&gt;0,FALSE),IFERROR(SEARCH("DMZ",tblSegmentationZones[[#This Row],[SegmentationZone]])&gt;0,FALSE)),"Yes","No")</f>
        <v>No</v>
      </c>
    </row>
    <row r="431" spans="1:10" x14ac:dyDescent="0.3">
      <c r="A431" t="s">
        <v>1382</v>
      </c>
      <c r="B431" t="s">
        <v>1555</v>
      </c>
      <c r="C431">
        <v>0</v>
      </c>
      <c r="D431" t="s">
        <v>1384</v>
      </c>
      <c r="E431" t="s">
        <v>1093</v>
      </c>
      <c r="F431" t="b">
        <v>0</v>
      </c>
      <c r="G431">
        <v>177747968</v>
      </c>
      <c r="H431">
        <v>177748991</v>
      </c>
      <c r="I431" t="s">
        <v>1556</v>
      </c>
      <c r="J431" s="182" t="str">
        <f>IF(OR(IFERROR(SEARCH("DMZ",tblSegmentationZones[[#This Row],[comment]])&gt;0,FALSE),IFERROR(SEARCH("DMZ",tblSegmentationZones[[#This Row],[SegmentationZone]])&gt;0,FALSE)),"Yes","No")</f>
        <v>No</v>
      </c>
    </row>
    <row r="432" spans="1:10" x14ac:dyDescent="0.3">
      <c r="A432" t="s">
        <v>1382</v>
      </c>
      <c r="B432" t="s">
        <v>1557</v>
      </c>
      <c r="C432" t="s">
        <v>464</v>
      </c>
      <c r="D432" t="s">
        <v>1384</v>
      </c>
      <c r="E432" t="s">
        <v>1093</v>
      </c>
      <c r="F432" t="b">
        <v>0</v>
      </c>
      <c r="G432">
        <v>177748992</v>
      </c>
      <c r="H432">
        <v>177750015</v>
      </c>
      <c r="I432" t="s">
        <v>1558</v>
      </c>
      <c r="J432" s="182" t="str">
        <f>IF(OR(IFERROR(SEARCH("DMZ",tblSegmentationZones[[#This Row],[comment]])&gt;0,FALSE),IFERROR(SEARCH("DMZ",tblSegmentationZones[[#This Row],[SegmentationZone]])&gt;0,FALSE)),"Yes","No")</f>
        <v>No</v>
      </c>
    </row>
    <row r="433" spans="1:10" x14ac:dyDescent="0.3">
      <c r="A433" t="s">
        <v>1559</v>
      </c>
      <c r="B433" t="s">
        <v>1560</v>
      </c>
      <c r="C433" t="s">
        <v>464</v>
      </c>
      <c r="D433" t="s">
        <v>902</v>
      </c>
      <c r="E433" t="s">
        <v>1396</v>
      </c>
      <c r="F433" t="b">
        <v>0</v>
      </c>
      <c r="G433">
        <v>177750016</v>
      </c>
      <c r="H433">
        <v>177750271</v>
      </c>
      <c r="I433" t="s">
        <v>1561</v>
      </c>
      <c r="J433" s="182" t="str">
        <f>IF(OR(IFERROR(SEARCH("DMZ",tblSegmentationZones[[#This Row],[comment]])&gt;0,FALSE),IFERROR(SEARCH("DMZ",tblSegmentationZones[[#This Row],[SegmentationZone]])&gt;0,FALSE)),"Yes","No")</f>
        <v>No</v>
      </c>
    </row>
    <row r="434" spans="1:10" x14ac:dyDescent="0.3">
      <c r="A434" t="s">
        <v>1562</v>
      </c>
      <c r="B434" t="s">
        <v>1563</v>
      </c>
      <c r="C434">
        <v>0</v>
      </c>
      <c r="D434" t="s">
        <v>902</v>
      </c>
      <c r="E434" t="s">
        <v>1396</v>
      </c>
      <c r="F434" t="b">
        <v>0</v>
      </c>
      <c r="G434">
        <v>177750272</v>
      </c>
      <c r="H434">
        <v>177750527</v>
      </c>
      <c r="I434" t="s">
        <v>1564</v>
      </c>
      <c r="J434" s="182" t="str">
        <f>IF(OR(IFERROR(SEARCH("DMZ",tblSegmentationZones[[#This Row],[comment]])&gt;0,FALSE),IFERROR(SEARCH("DMZ",tblSegmentationZones[[#This Row],[SegmentationZone]])&gt;0,FALSE)),"Yes","No")</f>
        <v>No</v>
      </c>
    </row>
    <row r="435" spans="1:10" x14ac:dyDescent="0.3">
      <c r="A435" t="s">
        <v>1565</v>
      </c>
      <c r="B435" t="s">
        <v>1566</v>
      </c>
      <c r="C435">
        <v>0</v>
      </c>
      <c r="D435" t="s">
        <v>902</v>
      </c>
      <c r="E435" t="s">
        <v>1396</v>
      </c>
      <c r="F435" t="b">
        <v>1</v>
      </c>
      <c r="G435">
        <v>177750528</v>
      </c>
      <c r="H435">
        <v>177750783</v>
      </c>
      <c r="I435" t="s">
        <v>1567</v>
      </c>
      <c r="J435" s="182" t="str">
        <f>IF(OR(IFERROR(SEARCH("DMZ",tblSegmentationZones[[#This Row],[comment]])&gt;0,FALSE),IFERROR(SEARCH("DMZ",tblSegmentationZones[[#This Row],[SegmentationZone]])&gt;0,FALSE)),"Yes","No")</f>
        <v>No</v>
      </c>
    </row>
    <row r="436" spans="1:10" x14ac:dyDescent="0.3">
      <c r="A436" t="s">
        <v>1568</v>
      </c>
      <c r="B436" t="s">
        <v>1569</v>
      </c>
      <c r="C436">
        <v>0</v>
      </c>
      <c r="D436" t="s">
        <v>902</v>
      </c>
      <c r="E436" t="s">
        <v>1396</v>
      </c>
      <c r="F436" t="b">
        <v>1</v>
      </c>
      <c r="G436">
        <v>177750784</v>
      </c>
      <c r="H436">
        <v>177751039</v>
      </c>
      <c r="I436" t="s">
        <v>1570</v>
      </c>
      <c r="J436" s="182" t="str">
        <f>IF(OR(IFERROR(SEARCH("DMZ",tblSegmentationZones[[#This Row],[comment]])&gt;0,FALSE),IFERROR(SEARCH("DMZ",tblSegmentationZones[[#This Row],[SegmentationZone]])&gt;0,FALSE)),"Yes","No")</f>
        <v>No</v>
      </c>
    </row>
    <row r="437" spans="1:10" x14ac:dyDescent="0.3">
      <c r="A437" t="s">
        <v>1571</v>
      </c>
      <c r="B437" t="s">
        <v>1572</v>
      </c>
      <c r="C437">
        <v>0</v>
      </c>
      <c r="D437" t="s">
        <v>902</v>
      </c>
      <c r="E437" t="s">
        <v>1396</v>
      </c>
      <c r="F437" t="b">
        <v>1</v>
      </c>
      <c r="G437">
        <v>177751040</v>
      </c>
      <c r="H437">
        <v>177751295</v>
      </c>
      <c r="I437" t="s">
        <v>1573</v>
      </c>
      <c r="J437" s="182" t="str">
        <f>IF(OR(IFERROR(SEARCH("DMZ",tblSegmentationZones[[#This Row],[comment]])&gt;0,FALSE),IFERROR(SEARCH("DMZ",tblSegmentationZones[[#This Row],[SegmentationZone]])&gt;0,FALSE)),"Yes","No")</f>
        <v>No</v>
      </c>
    </row>
    <row r="438" spans="1:10" x14ac:dyDescent="0.3">
      <c r="A438" t="s">
        <v>1574</v>
      </c>
      <c r="B438" t="s">
        <v>1575</v>
      </c>
      <c r="C438">
        <v>0</v>
      </c>
      <c r="D438" t="s">
        <v>902</v>
      </c>
      <c r="E438" t="s">
        <v>1396</v>
      </c>
      <c r="F438" t="b">
        <v>1</v>
      </c>
      <c r="G438">
        <v>177751296</v>
      </c>
      <c r="H438">
        <v>177751551</v>
      </c>
      <c r="I438" t="s">
        <v>1576</v>
      </c>
      <c r="J438" s="182" t="str">
        <f>IF(OR(IFERROR(SEARCH("DMZ",tblSegmentationZones[[#This Row],[comment]])&gt;0,FALSE),IFERROR(SEARCH("DMZ",tblSegmentationZones[[#This Row],[SegmentationZone]])&gt;0,FALSE)),"Yes","No")</f>
        <v>No</v>
      </c>
    </row>
    <row r="439" spans="1:10" x14ac:dyDescent="0.3">
      <c r="A439" t="s">
        <v>1577</v>
      </c>
      <c r="B439" t="s">
        <v>1578</v>
      </c>
      <c r="C439">
        <v>0</v>
      </c>
      <c r="D439" t="s">
        <v>902</v>
      </c>
      <c r="E439" t="s">
        <v>1396</v>
      </c>
      <c r="F439" t="b">
        <v>1</v>
      </c>
      <c r="G439">
        <v>177751552</v>
      </c>
      <c r="H439">
        <v>177751807</v>
      </c>
      <c r="I439" t="s">
        <v>1579</v>
      </c>
      <c r="J439" s="182" t="str">
        <f>IF(OR(IFERROR(SEARCH("DMZ",tblSegmentationZones[[#This Row],[comment]])&gt;0,FALSE),IFERROR(SEARCH("DMZ",tblSegmentationZones[[#This Row],[SegmentationZone]])&gt;0,FALSE)),"Yes","No")</f>
        <v>No</v>
      </c>
    </row>
    <row r="440" spans="1:10" x14ac:dyDescent="0.3">
      <c r="A440" t="s">
        <v>1580</v>
      </c>
      <c r="B440" t="s">
        <v>1581</v>
      </c>
      <c r="C440">
        <v>0</v>
      </c>
      <c r="D440" t="s">
        <v>902</v>
      </c>
      <c r="E440" t="s">
        <v>1396</v>
      </c>
      <c r="F440" t="b">
        <v>1</v>
      </c>
      <c r="G440">
        <v>177751808</v>
      </c>
      <c r="H440">
        <v>177752063</v>
      </c>
      <c r="I440" t="s">
        <v>1582</v>
      </c>
      <c r="J440" s="182" t="str">
        <f>IF(OR(IFERROR(SEARCH("DMZ",tblSegmentationZones[[#This Row],[comment]])&gt;0,FALSE),IFERROR(SEARCH("DMZ",tblSegmentationZones[[#This Row],[SegmentationZone]])&gt;0,FALSE)),"Yes","No")</f>
        <v>No</v>
      </c>
    </row>
    <row r="441" spans="1:10" x14ac:dyDescent="0.3">
      <c r="A441" t="s">
        <v>1559</v>
      </c>
      <c r="B441" t="s">
        <v>1583</v>
      </c>
      <c r="C441">
        <v>0</v>
      </c>
      <c r="D441" t="s">
        <v>902</v>
      </c>
      <c r="E441" t="s">
        <v>1396</v>
      </c>
      <c r="F441" t="b">
        <v>1</v>
      </c>
      <c r="G441">
        <v>177752064</v>
      </c>
      <c r="H441">
        <v>177752319</v>
      </c>
      <c r="I441" t="s">
        <v>1584</v>
      </c>
      <c r="J441" s="182" t="str">
        <f>IF(OR(IFERROR(SEARCH("DMZ",tblSegmentationZones[[#This Row],[comment]])&gt;0,FALSE),IFERROR(SEARCH("DMZ",tblSegmentationZones[[#This Row],[SegmentationZone]])&gt;0,FALSE)),"Yes","No")</f>
        <v>No</v>
      </c>
    </row>
    <row r="442" spans="1:10" x14ac:dyDescent="0.3">
      <c r="A442" t="s">
        <v>1585</v>
      </c>
      <c r="B442" t="s">
        <v>1586</v>
      </c>
      <c r="C442" t="s">
        <v>464</v>
      </c>
      <c r="D442" t="s">
        <v>902</v>
      </c>
      <c r="E442" t="s">
        <v>1396</v>
      </c>
      <c r="F442" t="b">
        <v>1</v>
      </c>
      <c r="G442">
        <v>177752320</v>
      </c>
      <c r="H442">
        <v>177752575</v>
      </c>
      <c r="I442" t="s">
        <v>1587</v>
      </c>
      <c r="J442" s="182" t="str">
        <f>IF(OR(IFERROR(SEARCH("DMZ",tblSegmentationZones[[#This Row],[comment]])&gt;0,FALSE),IFERROR(SEARCH("DMZ",tblSegmentationZones[[#This Row],[SegmentationZone]])&gt;0,FALSE)),"Yes","No")</f>
        <v>No</v>
      </c>
    </row>
    <row r="443" spans="1:10" x14ac:dyDescent="0.3">
      <c r="A443" t="s">
        <v>1527</v>
      </c>
      <c r="B443" t="s">
        <v>1588</v>
      </c>
      <c r="C443" t="s">
        <v>464</v>
      </c>
      <c r="D443" t="s">
        <v>902</v>
      </c>
      <c r="E443" t="s">
        <v>1396</v>
      </c>
      <c r="F443" t="b">
        <v>1</v>
      </c>
      <c r="G443">
        <v>177752576</v>
      </c>
      <c r="H443">
        <v>177752831</v>
      </c>
      <c r="I443" t="s">
        <v>1589</v>
      </c>
      <c r="J443" s="182" t="str">
        <f>IF(OR(IFERROR(SEARCH("DMZ",tblSegmentationZones[[#This Row],[comment]])&gt;0,FALSE),IFERROR(SEARCH("DMZ",tblSegmentationZones[[#This Row],[SegmentationZone]])&gt;0,FALSE)),"Yes","No")</f>
        <v>No</v>
      </c>
    </row>
    <row r="444" spans="1:10" x14ac:dyDescent="0.3">
      <c r="A444" t="s">
        <v>1562</v>
      </c>
      <c r="B444" t="s">
        <v>1590</v>
      </c>
      <c r="C444" t="s">
        <v>464</v>
      </c>
      <c r="D444" t="s">
        <v>1591</v>
      </c>
      <c r="E444" t="s">
        <v>1396</v>
      </c>
      <c r="F444" t="b">
        <v>0</v>
      </c>
      <c r="G444">
        <v>177752832</v>
      </c>
      <c r="H444">
        <v>177753087</v>
      </c>
      <c r="I444" t="s">
        <v>1592</v>
      </c>
      <c r="J444" s="182" t="str">
        <f>IF(OR(IFERROR(SEARCH("DMZ",tblSegmentationZones[[#This Row],[comment]])&gt;0,FALSE),IFERROR(SEARCH("DMZ",tblSegmentationZones[[#This Row],[SegmentationZone]])&gt;0,FALSE)),"Yes","No")</f>
        <v>No</v>
      </c>
    </row>
    <row r="445" spans="1:10" x14ac:dyDescent="0.3">
      <c r="A445" t="s">
        <v>1593</v>
      </c>
      <c r="B445" t="s">
        <v>1594</v>
      </c>
      <c r="C445" t="s">
        <v>464</v>
      </c>
      <c r="D445" t="s">
        <v>902</v>
      </c>
      <c r="E445" t="s">
        <v>1396</v>
      </c>
      <c r="F445" t="b">
        <v>1</v>
      </c>
      <c r="G445">
        <v>177753088</v>
      </c>
      <c r="H445">
        <v>177753343</v>
      </c>
      <c r="I445" t="s">
        <v>1595</v>
      </c>
      <c r="J445" s="182" t="str">
        <f>IF(OR(IFERROR(SEARCH("DMZ",tblSegmentationZones[[#This Row],[comment]])&gt;0,FALSE),IFERROR(SEARCH("DMZ",tblSegmentationZones[[#This Row],[SegmentationZone]])&gt;0,FALSE)),"Yes","No")</f>
        <v>No</v>
      </c>
    </row>
    <row r="446" spans="1:10" x14ac:dyDescent="0.3">
      <c r="A446" t="s">
        <v>1498</v>
      </c>
      <c r="B446" t="s">
        <v>1596</v>
      </c>
      <c r="C446" t="s">
        <v>464</v>
      </c>
      <c r="D446" t="s">
        <v>902</v>
      </c>
      <c r="E446" t="s">
        <v>1396</v>
      </c>
      <c r="F446" t="b">
        <v>1</v>
      </c>
      <c r="G446">
        <v>177753344</v>
      </c>
      <c r="H446">
        <v>177753599</v>
      </c>
      <c r="I446" t="s">
        <v>1597</v>
      </c>
      <c r="J446" s="182" t="str">
        <f>IF(OR(IFERROR(SEARCH("DMZ",tblSegmentationZones[[#This Row],[comment]])&gt;0,FALSE),IFERROR(SEARCH("DMZ",tblSegmentationZones[[#This Row],[SegmentationZone]])&gt;0,FALSE)),"Yes","No")</f>
        <v>No</v>
      </c>
    </row>
    <row r="447" spans="1:10" x14ac:dyDescent="0.3">
      <c r="A447" t="s">
        <v>1598</v>
      </c>
      <c r="B447" t="s">
        <v>1599</v>
      </c>
      <c r="C447" t="s">
        <v>464</v>
      </c>
      <c r="D447" t="s">
        <v>902</v>
      </c>
      <c r="E447" t="s">
        <v>1396</v>
      </c>
      <c r="F447" t="b">
        <v>1</v>
      </c>
      <c r="G447">
        <v>177753600</v>
      </c>
      <c r="H447">
        <v>177753855</v>
      </c>
      <c r="I447" t="s">
        <v>1600</v>
      </c>
      <c r="J447" s="182" t="str">
        <f>IF(OR(IFERROR(SEARCH("DMZ",tblSegmentationZones[[#This Row],[comment]])&gt;0,FALSE),IFERROR(SEARCH("DMZ",tblSegmentationZones[[#This Row],[SegmentationZone]])&gt;0,FALSE)),"Yes","No")</f>
        <v>No</v>
      </c>
    </row>
    <row r="448" spans="1:10" x14ac:dyDescent="0.3">
      <c r="A448" t="s">
        <v>1562</v>
      </c>
      <c r="B448" t="s">
        <v>1601</v>
      </c>
      <c r="C448" t="s">
        <v>464</v>
      </c>
      <c r="D448" t="s">
        <v>902</v>
      </c>
      <c r="E448" t="s">
        <v>1396</v>
      </c>
      <c r="F448" t="b">
        <v>1</v>
      </c>
      <c r="G448">
        <v>177753856</v>
      </c>
      <c r="H448">
        <v>177754111</v>
      </c>
      <c r="I448" t="s">
        <v>1602</v>
      </c>
      <c r="J448" s="182" t="str">
        <f>IF(OR(IFERROR(SEARCH("DMZ",tblSegmentationZones[[#This Row],[comment]])&gt;0,FALSE),IFERROR(SEARCH("DMZ",tblSegmentationZones[[#This Row],[SegmentationZone]])&gt;0,FALSE)),"Yes","No")</f>
        <v>No</v>
      </c>
    </row>
    <row r="449" spans="1:10" x14ac:dyDescent="0.3">
      <c r="A449" t="s">
        <v>1603</v>
      </c>
      <c r="B449" t="s">
        <v>1604</v>
      </c>
      <c r="C449">
        <v>0</v>
      </c>
      <c r="D449" t="s">
        <v>1411</v>
      </c>
      <c r="E449" t="s">
        <v>1093</v>
      </c>
      <c r="F449" t="b">
        <v>0</v>
      </c>
      <c r="G449">
        <v>177735680</v>
      </c>
      <c r="H449">
        <v>177736703</v>
      </c>
      <c r="I449" t="s">
        <v>1605</v>
      </c>
      <c r="J449" s="182" t="str">
        <f>IF(OR(IFERROR(SEARCH("DMZ",tblSegmentationZones[[#This Row],[comment]])&gt;0,FALSE),IFERROR(SEARCH("DMZ",tblSegmentationZones[[#This Row],[SegmentationZone]])&gt;0,FALSE)),"Yes","No")</f>
        <v>No</v>
      </c>
    </row>
    <row r="450" spans="1:10" x14ac:dyDescent="0.3">
      <c r="A450" t="s">
        <v>1606</v>
      </c>
      <c r="B450" t="s">
        <v>1607</v>
      </c>
      <c r="C450" t="s">
        <v>464</v>
      </c>
      <c r="D450" t="s">
        <v>902</v>
      </c>
      <c r="E450" t="s">
        <v>1396</v>
      </c>
      <c r="F450" t="b">
        <v>1</v>
      </c>
      <c r="G450">
        <v>177754112</v>
      </c>
      <c r="H450">
        <v>177754367</v>
      </c>
      <c r="I450" t="s">
        <v>1608</v>
      </c>
      <c r="J450" s="182" t="str">
        <f>IF(OR(IFERROR(SEARCH("DMZ",tblSegmentationZones[[#This Row],[comment]])&gt;0,FALSE),IFERROR(SEARCH("DMZ",tblSegmentationZones[[#This Row],[SegmentationZone]])&gt;0,FALSE)),"Yes","No")</f>
        <v>No</v>
      </c>
    </row>
    <row r="451" spans="1:10" x14ac:dyDescent="0.3">
      <c r="A451" t="s">
        <v>1609</v>
      </c>
      <c r="B451" t="s">
        <v>1610</v>
      </c>
      <c r="C451" t="s">
        <v>464</v>
      </c>
      <c r="D451" t="s">
        <v>902</v>
      </c>
      <c r="E451" t="s">
        <v>1396</v>
      </c>
      <c r="F451" t="b">
        <v>1</v>
      </c>
      <c r="G451">
        <v>177757184</v>
      </c>
      <c r="H451">
        <v>177757439</v>
      </c>
      <c r="I451" t="s">
        <v>1611</v>
      </c>
      <c r="J451" s="182" t="str">
        <f>IF(OR(IFERROR(SEARCH("DMZ",tblSegmentationZones[[#This Row],[comment]])&gt;0,FALSE),IFERROR(SEARCH("DMZ",tblSegmentationZones[[#This Row],[SegmentationZone]])&gt;0,FALSE)),"Yes","No")</f>
        <v>No</v>
      </c>
    </row>
    <row r="452" spans="1:10" x14ac:dyDescent="0.3">
      <c r="A452" t="s">
        <v>1612</v>
      </c>
      <c r="B452" t="s">
        <v>1613</v>
      </c>
      <c r="C452" t="s">
        <v>464</v>
      </c>
      <c r="D452" t="s">
        <v>902</v>
      </c>
      <c r="E452" t="s">
        <v>1396</v>
      </c>
      <c r="F452" t="b">
        <v>1</v>
      </c>
      <c r="G452">
        <v>177757440</v>
      </c>
      <c r="H452">
        <v>177757695</v>
      </c>
      <c r="I452" t="s">
        <v>1614</v>
      </c>
      <c r="J452" s="182" t="str">
        <f>IF(OR(IFERROR(SEARCH("DMZ",tblSegmentationZones[[#This Row],[comment]])&gt;0,FALSE),IFERROR(SEARCH("DMZ",tblSegmentationZones[[#This Row],[SegmentationZone]])&gt;0,FALSE)),"Yes","No")</f>
        <v>No</v>
      </c>
    </row>
    <row r="453" spans="1:10" x14ac:dyDescent="0.3">
      <c r="A453" t="s">
        <v>1615</v>
      </c>
      <c r="B453" t="s">
        <v>1616</v>
      </c>
      <c r="C453">
        <v>0</v>
      </c>
      <c r="D453" t="s">
        <v>1515</v>
      </c>
      <c r="E453" t="s">
        <v>1396</v>
      </c>
      <c r="F453" t="b">
        <v>0</v>
      </c>
      <c r="G453">
        <v>177758464</v>
      </c>
      <c r="H453">
        <v>177758719</v>
      </c>
      <c r="I453" t="s">
        <v>1617</v>
      </c>
      <c r="J453" s="182" t="str">
        <f>IF(OR(IFERROR(SEARCH("DMZ",tblSegmentationZones[[#This Row],[comment]])&gt;0,FALSE),IFERROR(SEARCH("DMZ",tblSegmentationZones[[#This Row],[SegmentationZone]])&gt;0,FALSE)),"Yes","No")</f>
        <v>No</v>
      </c>
    </row>
    <row r="454" spans="1:10" x14ac:dyDescent="0.3">
      <c r="A454" t="s">
        <v>1533</v>
      </c>
      <c r="B454" t="s">
        <v>1618</v>
      </c>
      <c r="C454" t="s">
        <v>464</v>
      </c>
      <c r="D454" t="s">
        <v>1440</v>
      </c>
      <c r="E454" t="s">
        <v>1396</v>
      </c>
      <c r="F454" t="b">
        <v>1</v>
      </c>
      <c r="G454">
        <v>177758720</v>
      </c>
      <c r="H454">
        <v>177758975</v>
      </c>
      <c r="I454" t="s">
        <v>1619</v>
      </c>
      <c r="J454" s="182" t="str">
        <f>IF(OR(IFERROR(SEARCH("DMZ",tblSegmentationZones[[#This Row],[comment]])&gt;0,FALSE),IFERROR(SEARCH("DMZ",tblSegmentationZones[[#This Row],[SegmentationZone]])&gt;0,FALSE)),"Yes","No")</f>
        <v>No</v>
      </c>
    </row>
    <row r="455" spans="1:10" x14ac:dyDescent="0.3">
      <c r="A455" t="s">
        <v>1620</v>
      </c>
      <c r="B455" t="s">
        <v>1621</v>
      </c>
      <c r="C455" t="s">
        <v>464</v>
      </c>
      <c r="D455" t="s">
        <v>1622</v>
      </c>
      <c r="E455" t="s">
        <v>1396</v>
      </c>
      <c r="F455" t="b">
        <v>1</v>
      </c>
      <c r="G455">
        <v>177758976</v>
      </c>
      <c r="H455">
        <v>177759231</v>
      </c>
      <c r="I455" t="s">
        <v>1623</v>
      </c>
      <c r="J455" s="182" t="str">
        <f>IF(OR(IFERROR(SEARCH("DMZ",tblSegmentationZones[[#This Row],[comment]])&gt;0,FALSE),IFERROR(SEARCH("DMZ",tblSegmentationZones[[#This Row],[SegmentationZone]])&gt;0,FALSE)),"Yes","No")</f>
        <v>No</v>
      </c>
    </row>
    <row r="456" spans="1:10" x14ac:dyDescent="0.3">
      <c r="A456" t="s">
        <v>1427</v>
      </c>
      <c r="B456" t="s">
        <v>1624</v>
      </c>
      <c r="C456" t="s">
        <v>464</v>
      </c>
      <c r="D456" t="s">
        <v>1429</v>
      </c>
      <c r="E456" t="s">
        <v>1404</v>
      </c>
      <c r="F456" t="b">
        <v>1</v>
      </c>
      <c r="G456">
        <v>177799168</v>
      </c>
      <c r="H456">
        <v>177800191</v>
      </c>
      <c r="I456" t="s">
        <v>1625</v>
      </c>
      <c r="J456" s="182" t="str">
        <f>IF(OR(IFERROR(SEARCH("DMZ",tblSegmentationZones[[#This Row],[comment]])&gt;0,FALSE),IFERROR(SEARCH("DMZ",tblSegmentationZones[[#This Row],[SegmentationZone]])&gt;0,FALSE)),"Yes","No")</f>
        <v>No</v>
      </c>
    </row>
    <row r="457" spans="1:10" x14ac:dyDescent="0.3">
      <c r="A457" t="s">
        <v>1626</v>
      </c>
      <c r="B457" t="s">
        <v>1627</v>
      </c>
      <c r="C457" t="s">
        <v>464</v>
      </c>
      <c r="D457" t="s">
        <v>1515</v>
      </c>
      <c r="E457" t="s">
        <v>1404</v>
      </c>
      <c r="F457" t="b">
        <v>1</v>
      </c>
      <c r="G457">
        <v>177802240</v>
      </c>
      <c r="H457">
        <v>177803263</v>
      </c>
      <c r="I457" t="s">
        <v>1628</v>
      </c>
      <c r="J457" s="182" t="str">
        <f>IF(OR(IFERROR(SEARCH("DMZ",tblSegmentationZones[[#This Row],[comment]])&gt;0,FALSE),IFERROR(SEARCH("DMZ",tblSegmentationZones[[#This Row],[SegmentationZone]])&gt;0,FALSE)),"Yes","No")</f>
        <v>No</v>
      </c>
    </row>
    <row r="458" spans="1:10" x14ac:dyDescent="0.3">
      <c r="A458" t="s">
        <v>1629</v>
      </c>
      <c r="B458" t="s">
        <v>1630</v>
      </c>
      <c r="C458" t="s">
        <v>464</v>
      </c>
      <c r="D458" t="s">
        <v>1384</v>
      </c>
      <c r="E458" t="s">
        <v>1631</v>
      </c>
      <c r="F458" t="b">
        <v>1</v>
      </c>
      <c r="G458">
        <v>177831936</v>
      </c>
      <c r="H458">
        <v>177832959</v>
      </c>
      <c r="I458" t="s">
        <v>1632</v>
      </c>
      <c r="J458" s="182" t="str">
        <f>IF(OR(IFERROR(SEARCH("DMZ",tblSegmentationZones[[#This Row],[comment]])&gt;0,FALSE),IFERROR(SEARCH("DMZ",tblSegmentationZones[[#This Row],[SegmentationZone]])&gt;0,FALSE)),"Yes","No")</f>
        <v>No</v>
      </c>
    </row>
    <row r="459" spans="1:10" x14ac:dyDescent="0.3">
      <c r="A459" t="s">
        <v>1633</v>
      </c>
      <c r="B459" t="s">
        <v>1634</v>
      </c>
      <c r="C459" t="s">
        <v>464</v>
      </c>
      <c r="D459" t="s">
        <v>1388</v>
      </c>
      <c r="E459" t="s">
        <v>1631</v>
      </c>
      <c r="F459" t="b">
        <v>1</v>
      </c>
      <c r="G459">
        <v>177832960</v>
      </c>
      <c r="H459">
        <v>177833983</v>
      </c>
      <c r="I459" t="s">
        <v>1635</v>
      </c>
      <c r="J459" s="182" t="str">
        <f>IF(OR(IFERROR(SEARCH("DMZ",tblSegmentationZones[[#This Row],[comment]])&gt;0,FALSE),IFERROR(SEARCH("DMZ",tblSegmentationZones[[#This Row],[SegmentationZone]])&gt;0,FALSE)),"Yes","No")</f>
        <v>No</v>
      </c>
    </row>
    <row r="460" spans="1:10" x14ac:dyDescent="0.3">
      <c r="A460" t="s">
        <v>1636</v>
      </c>
      <c r="B460" t="s">
        <v>1637</v>
      </c>
      <c r="C460" t="s">
        <v>464</v>
      </c>
      <c r="D460" t="s">
        <v>1411</v>
      </c>
      <c r="E460" t="s">
        <v>1631</v>
      </c>
      <c r="F460" t="b">
        <v>1</v>
      </c>
      <c r="G460">
        <v>177833984</v>
      </c>
      <c r="H460">
        <v>177835007</v>
      </c>
      <c r="I460" t="s">
        <v>1638</v>
      </c>
      <c r="J460" s="182" t="str">
        <f>IF(OR(IFERROR(SEARCH("DMZ",tblSegmentationZones[[#This Row],[comment]])&gt;0,FALSE),IFERROR(SEARCH("DMZ",tblSegmentationZones[[#This Row],[SegmentationZone]])&gt;0,FALSE)),"Yes","No")</f>
        <v>No</v>
      </c>
    </row>
    <row r="461" spans="1:10" x14ac:dyDescent="0.3">
      <c r="A461" t="s">
        <v>1639</v>
      </c>
      <c r="B461" t="s">
        <v>1640</v>
      </c>
      <c r="C461" t="s">
        <v>464</v>
      </c>
      <c r="D461" t="s">
        <v>1400</v>
      </c>
      <c r="E461" t="s">
        <v>1631</v>
      </c>
      <c r="F461" t="b">
        <v>1</v>
      </c>
      <c r="G461">
        <v>177835008</v>
      </c>
      <c r="H461">
        <v>177836031</v>
      </c>
      <c r="I461" t="s">
        <v>1641</v>
      </c>
      <c r="J461" s="182" t="str">
        <f>IF(OR(IFERROR(SEARCH("DMZ",tblSegmentationZones[[#This Row],[comment]])&gt;0,FALSE),IFERROR(SEARCH("DMZ",tblSegmentationZones[[#This Row],[SegmentationZone]])&gt;0,FALSE)),"Yes","No")</f>
        <v>No</v>
      </c>
    </row>
    <row r="462" spans="1:10" x14ac:dyDescent="0.3">
      <c r="A462" t="s">
        <v>1642</v>
      </c>
      <c r="B462" t="s">
        <v>1643</v>
      </c>
      <c r="C462" t="s">
        <v>464</v>
      </c>
      <c r="D462" t="s">
        <v>1418</v>
      </c>
      <c r="E462" t="s">
        <v>1631</v>
      </c>
      <c r="F462" t="b">
        <v>1</v>
      </c>
      <c r="G462">
        <v>177836032</v>
      </c>
      <c r="H462">
        <v>177837055</v>
      </c>
      <c r="I462" t="s">
        <v>1644</v>
      </c>
      <c r="J462" s="182" t="str">
        <f>IF(OR(IFERROR(SEARCH("DMZ",tblSegmentationZones[[#This Row],[comment]])&gt;0,FALSE),IFERROR(SEARCH("DMZ",tblSegmentationZones[[#This Row],[SegmentationZone]])&gt;0,FALSE)),"Yes","No")</f>
        <v>No</v>
      </c>
    </row>
    <row r="463" spans="1:10" x14ac:dyDescent="0.3">
      <c r="A463" t="s">
        <v>1645</v>
      </c>
      <c r="B463" t="s">
        <v>1646</v>
      </c>
      <c r="C463" t="s">
        <v>464</v>
      </c>
      <c r="D463" t="s">
        <v>612</v>
      </c>
      <c r="E463" t="s">
        <v>1631</v>
      </c>
      <c r="F463" t="b">
        <v>1</v>
      </c>
      <c r="G463">
        <v>177837056</v>
      </c>
      <c r="H463">
        <v>177838079</v>
      </c>
      <c r="I463" t="s">
        <v>1647</v>
      </c>
      <c r="J463" s="182" t="str">
        <f>IF(OR(IFERROR(SEARCH("DMZ",tblSegmentationZones[[#This Row],[comment]])&gt;0,FALSE),IFERROR(SEARCH("DMZ",tblSegmentationZones[[#This Row],[SegmentationZone]])&gt;0,FALSE)),"Yes","No")</f>
        <v>No</v>
      </c>
    </row>
    <row r="464" spans="1:10" x14ac:dyDescent="0.3">
      <c r="A464" t="s">
        <v>1648</v>
      </c>
      <c r="B464" t="s">
        <v>1649</v>
      </c>
      <c r="C464" t="s">
        <v>464</v>
      </c>
      <c r="D464" t="s">
        <v>1425</v>
      </c>
      <c r="E464" t="s">
        <v>1631</v>
      </c>
      <c r="F464" t="b">
        <v>1</v>
      </c>
      <c r="G464">
        <v>177838080</v>
      </c>
      <c r="H464">
        <v>177839103</v>
      </c>
      <c r="I464" t="s">
        <v>1650</v>
      </c>
      <c r="J464" s="182" t="str">
        <f>IF(OR(IFERROR(SEARCH("DMZ",tblSegmentationZones[[#This Row],[comment]])&gt;0,FALSE),IFERROR(SEARCH("DMZ",tblSegmentationZones[[#This Row],[SegmentationZone]])&gt;0,FALSE)),"Yes","No")</f>
        <v>No</v>
      </c>
    </row>
    <row r="465" spans="1:10" x14ac:dyDescent="0.3">
      <c r="A465" t="s">
        <v>1651</v>
      </c>
      <c r="B465" t="s">
        <v>1652</v>
      </c>
      <c r="C465">
        <v>888</v>
      </c>
      <c r="D465" t="s">
        <v>1429</v>
      </c>
      <c r="E465" t="s">
        <v>1631</v>
      </c>
      <c r="F465" t="b">
        <v>1</v>
      </c>
      <c r="G465">
        <v>177839104</v>
      </c>
      <c r="H465">
        <v>177840127</v>
      </c>
      <c r="I465" t="s">
        <v>1653</v>
      </c>
      <c r="J465" s="182" t="str">
        <f>IF(OR(IFERROR(SEARCH("DMZ",tblSegmentationZones[[#This Row],[comment]])&gt;0,FALSE),IFERROR(SEARCH("DMZ",tblSegmentationZones[[#This Row],[SegmentationZone]])&gt;0,FALSE)),"Yes","No")</f>
        <v>No</v>
      </c>
    </row>
    <row r="466" spans="1:10" x14ac:dyDescent="0.3">
      <c r="A466" t="s">
        <v>1654</v>
      </c>
      <c r="B466" t="s">
        <v>1655</v>
      </c>
      <c r="C466" t="s">
        <v>464</v>
      </c>
      <c r="D466" t="s">
        <v>1656</v>
      </c>
      <c r="E466" t="s">
        <v>1404</v>
      </c>
      <c r="F466" t="b">
        <v>1</v>
      </c>
      <c r="G466">
        <v>177803264</v>
      </c>
      <c r="H466">
        <v>177803519</v>
      </c>
      <c r="I466" t="s">
        <v>1657</v>
      </c>
      <c r="J466" s="182" t="str">
        <f>IF(OR(IFERROR(SEARCH("DMZ",tblSegmentationZones[[#This Row],[comment]])&gt;0,FALSE),IFERROR(SEARCH("DMZ",tblSegmentationZones[[#This Row],[SegmentationZone]])&gt;0,FALSE)),"Yes","No")</f>
        <v>No</v>
      </c>
    </row>
    <row r="467" spans="1:10" x14ac:dyDescent="0.3">
      <c r="A467" t="s">
        <v>1658</v>
      </c>
      <c r="B467" t="s">
        <v>1659</v>
      </c>
      <c r="C467" t="s">
        <v>464</v>
      </c>
      <c r="D467" t="s">
        <v>1436</v>
      </c>
      <c r="E467" t="s">
        <v>1631</v>
      </c>
      <c r="F467" t="b">
        <v>1</v>
      </c>
      <c r="G467">
        <v>177840128</v>
      </c>
      <c r="H467">
        <v>177841151</v>
      </c>
      <c r="I467" t="s">
        <v>1660</v>
      </c>
      <c r="J467" s="182" t="str">
        <f>IF(OR(IFERROR(SEARCH("DMZ",tblSegmentationZones[[#This Row],[comment]])&gt;0,FALSE),IFERROR(SEARCH("DMZ",tblSegmentationZones[[#This Row],[SegmentationZone]])&gt;0,FALSE)),"Yes","No")</f>
        <v>No</v>
      </c>
    </row>
    <row r="468" spans="1:10" x14ac:dyDescent="0.3">
      <c r="A468" t="s">
        <v>1661</v>
      </c>
      <c r="B468" t="s">
        <v>1662</v>
      </c>
      <c r="C468" t="s">
        <v>464</v>
      </c>
      <c r="D468" t="s">
        <v>1440</v>
      </c>
      <c r="E468" t="s">
        <v>1631</v>
      </c>
      <c r="F468" t="b">
        <v>1</v>
      </c>
      <c r="G468">
        <v>177841152</v>
      </c>
      <c r="H468">
        <v>177842175</v>
      </c>
      <c r="I468" t="s">
        <v>1663</v>
      </c>
      <c r="J468" s="182" t="str">
        <f>IF(OR(IFERROR(SEARCH("DMZ",tblSegmentationZones[[#This Row],[comment]])&gt;0,FALSE),IFERROR(SEARCH("DMZ",tblSegmentationZones[[#This Row],[SegmentationZone]])&gt;0,FALSE)),"Yes","No")</f>
        <v>No</v>
      </c>
    </row>
    <row r="469" spans="1:10" x14ac:dyDescent="0.3">
      <c r="A469" t="s">
        <v>1664</v>
      </c>
      <c r="B469" t="s">
        <v>1665</v>
      </c>
      <c r="C469" t="s">
        <v>464</v>
      </c>
      <c r="D469" t="s">
        <v>1444</v>
      </c>
      <c r="E469" t="s">
        <v>1631</v>
      </c>
      <c r="F469" t="b">
        <v>1</v>
      </c>
      <c r="G469">
        <v>177842176</v>
      </c>
      <c r="H469">
        <v>177843199</v>
      </c>
      <c r="I469" t="s">
        <v>1666</v>
      </c>
      <c r="J469" s="182" t="str">
        <f>IF(OR(IFERROR(SEARCH("DMZ",tblSegmentationZones[[#This Row],[comment]])&gt;0,FALSE),IFERROR(SEARCH("DMZ",tblSegmentationZones[[#This Row],[SegmentationZone]])&gt;0,FALSE)),"Yes","No")</f>
        <v>No</v>
      </c>
    </row>
    <row r="470" spans="1:10" x14ac:dyDescent="0.3">
      <c r="A470" t="s">
        <v>1667</v>
      </c>
      <c r="B470" t="s">
        <v>1668</v>
      </c>
      <c r="C470" t="s">
        <v>464</v>
      </c>
      <c r="D470" t="s">
        <v>1669</v>
      </c>
      <c r="E470" t="s">
        <v>1404</v>
      </c>
      <c r="F470" t="b">
        <v>1</v>
      </c>
      <c r="G470">
        <v>177803520</v>
      </c>
      <c r="H470">
        <v>177803775</v>
      </c>
      <c r="I470" t="s">
        <v>1670</v>
      </c>
      <c r="J470" s="182" t="str">
        <f>IF(OR(IFERROR(SEARCH("DMZ",tblSegmentationZones[[#This Row],[comment]])&gt;0,FALSE),IFERROR(SEARCH("DMZ",tblSegmentationZones[[#This Row],[SegmentationZone]])&gt;0,FALSE)),"Yes","No")</f>
        <v>No</v>
      </c>
    </row>
    <row r="471" spans="1:10" x14ac:dyDescent="0.3">
      <c r="A471" t="s">
        <v>1671</v>
      </c>
      <c r="B471" t="s">
        <v>1672</v>
      </c>
      <c r="C471">
        <v>0</v>
      </c>
      <c r="D471" t="s">
        <v>1448</v>
      </c>
      <c r="E471" t="s">
        <v>1631</v>
      </c>
      <c r="F471" t="b">
        <v>1</v>
      </c>
      <c r="G471">
        <v>177843200</v>
      </c>
      <c r="H471">
        <v>177844223</v>
      </c>
      <c r="I471" t="s">
        <v>1673</v>
      </c>
      <c r="J471" s="182" t="str">
        <f>IF(OR(IFERROR(SEARCH("DMZ",tblSegmentationZones[[#This Row],[comment]])&gt;0,FALSE),IFERROR(SEARCH("DMZ",tblSegmentationZones[[#This Row],[SegmentationZone]])&gt;0,FALSE)),"Yes","No")</f>
        <v>No</v>
      </c>
    </row>
    <row r="472" spans="1:10" x14ac:dyDescent="0.3">
      <c r="A472" t="s">
        <v>1674</v>
      </c>
      <c r="B472" t="s">
        <v>1675</v>
      </c>
      <c r="C472" t="s">
        <v>464</v>
      </c>
      <c r="D472" t="s">
        <v>902</v>
      </c>
      <c r="E472" t="s">
        <v>1631</v>
      </c>
      <c r="F472" t="b">
        <v>1</v>
      </c>
      <c r="G472">
        <v>177848320</v>
      </c>
      <c r="H472">
        <v>177848575</v>
      </c>
      <c r="I472" t="s">
        <v>1676</v>
      </c>
      <c r="J472" s="182" t="str">
        <f>IF(OR(IFERROR(SEARCH("DMZ",tblSegmentationZones[[#This Row],[comment]])&gt;0,FALSE),IFERROR(SEARCH("DMZ",tblSegmentationZones[[#This Row],[SegmentationZone]])&gt;0,FALSE)),"Yes","No")</f>
        <v>No</v>
      </c>
    </row>
    <row r="473" spans="1:10" x14ac:dyDescent="0.3">
      <c r="A473" t="s">
        <v>1677</v>
      </c>
      <c r="B473" t="s">
        <v>1678</v>
      </c>
      <c r="C473" t="s">
        <v>464</v>
      </c>
      <c r="D473" t="s">
        <v>902</v>
      </c>
      <c r="E473" t="s">
        <v>1631</v>
      </c>
      <c r="F473" t="b">
        <v>1</v>
      </c>
      <c r="G473">
        <v>177848576</v>
      </c>
      <c r="H473">
        <v>177848831</v>
      </c>
      <c r="I473" t="s">
        <v>1679</v>
      </c>
      <c r="J473" s="182" t="str">
        <f>IF(OR(IFERROR(SEARCH("DMZ",tblSegmentationZones[[#This Row],[comment]])&gt;0,FALSE),IFERROR(SEARCH("DMZ",tblSegmentationZones[[#This Row],[SegmentationZone]])&gt;0,FALSE)),"Yes","No")</f>
        <v>No</v>
      </c>
    </row>
    <row r="474" spans="1:10" x14ac:dyDescent="0.3">
      <c r="A474" t="s">
        <v>1680</v>
      </c>
      <c r="B474" t="s">
        <v>1681</v>
      </c>
      <c r="C474" t="s">
        <v>464</v>
      </c>
      <c r="D474" t="s">
        <v>902</v>
      </c>
      <c r="E474" t="s">
        <v>1631</v>
      </c>
      <c r="F474" t="b">
        <v>1</v>
      </c>
      <c r="G474">
        <v>177848832</v>
      </c>
      <c r="H474">
        <v>177849087</v>
      </c>
      <c r="I474" t="s">
        <v>1682</v>
      </c>
      <c r="J474" s="182" t="str">
        <f>IF(OR(IFERROR(SEARCH("DMZ",tblSegmentationZones[[#This Row],[comment]])&gt;0,FALSE),IFERROR(SEARCH("DMZ",tblSegmentationZones[[#This Row],[SegmentationZone]])&gt;0,FALSE)),"Yes","No")</f>
        <v>No</v>
      </c>
    </row>
    <row r="475" spans="1:10" x14ac:dyDescent="0.3">
      <c r="A475" t="s">
        <v>1683</v>
      </c>
      <c r="B475" t="s">
        <v>1684</v>
      </c>
      <c r="C475" t="s">
        <v>464</v>
      </c>
      <c r="D475" t="s">
        <v>902</v>
      </c>
      <c r="E475" t="s">
        <v>1631</v>
      </c>
      <c r="F475" t="b">
        <v>1</v>
      </c>
      <c r="G475">
        <v>177849088</v>
      </c>
      <c r="H475">
        <v>177849343</v>
      </c>
      <c r="I475" t="s">
        <v>1685</v>
      </c>
      <c r="J475" s="182" t="str">
        <f>IF(OR(IFERROR(SEARCH("DMZ",tblSegmentationZones[[#This Row],[comment]])&gt;0,FALSE),IFERROR(SEARCH("DMZ",tblSegmentationZones[[#This Row],[SegmentationZone]])&gt;0,FALSE)),"Yes","No")</f>
        <v>No</v>
      </c>
    </row>
    <row r="476" spans="1:10" x14ac:dyDescent="0.3">
      <c r="A476" t="s">
        <v>1686</v>
      </c>
      <c r="B476" t="s">
        <v>1687</v>
      </c>
      <c r="C476" t="s">
        <v>464</v>
      </c>
      <c r="D476" t="s">
        <v>902</v>
      </c>
      <c r="E476" t="s">
        <v>1631</v>
      </c>
      <c r="F476" t="b">
        <v>1</v>
      </c>
      <c r="G476">
        <v>177849344</v>
      </c>
      <c r="H476">
        <v>177849599</v>
      </c>
      <c r="I476" t="s">
        <v>1688</v>
      </c>
      <c r="J476" s="182" t="str">
        <f>IF(OR(IFERROR(SEARCH("DMZ",tblSegmentationZones[[#This Row],[comment]])&gt;0,FALSE),IFERROR(SEARCH("DMZ",tblSegmentationZones[[#This Row],[SegmentationZone]])&gt;0,FALSE)),"Yes","No")</f>
        <v>No</v>
      </c>
    </row>
    <row r="477" spans="1:10" x14ac:dyDescent="0.3">
      <c r="A477" t="s">
        <v>1689</v>
      </c>
      <c r="B477" t="s">
        <v>1690</v>
      </c>
      <c r="C477" t="s">
        <v>464</v>
      </c>
      <c r="D477" t="s">
        <v>902</v>
      </c>
      <c r="E477" t="s">
        <v>1631</v>
      </c>
      <c r="F477" t="b">
        <v>1</v>
      </c>
      <c r="G477">
        <v>177849600</v>
      </c>
      <c r="H477">
        <v>177849855</v>
      </c>
      <c r="I477" t="s">
        <v>1691</v>
      </c>
      <c r="J477" s="182" t="str">
        <f>IF(OR(IFERROR(SEARCH("DMZ",tblSegmentationZones[[#This Row],[comment]])&gt;0,FALSE),IFERROR(SEARCH("DMZ",tblSegmentationZones[[#This Row],[SegmentationZone]])&gt;0,FALSE)),"Yes","No")</f>
        <v>No</v>
      </c>
    </row>
    <row r="478" spans="1:10" x14ac:dyDescent="0.3">
      <c r="A478" t="s">
        <v>1692</v>
      </c>
      <c r="B478" t="s">
        <v>1693</v>
      </c>
      <c r="C478" t="s">
        <v>464</v>
      </c>
      <c r="D478" t="s">
        <v>902</v>
      </c>
      <c r="E478" t="s">
        <v>1631</v>
      </c>
      <c r="F478" t="b">
        <v>1</v>
      </c>
      <c r="G478">
        <v>177849856</v>
      </c>
      <c r="H478">
        <v>177850111</v>
      </c>
      <c r="I478" t="s">
        <v>1694</v>
      </c>
      <c r="J478" s="182" t="str">
        <f>IF(OR(IFERROR(SEARCH("DMZ",tblSegmentationZones[[#This Row],[comment]])&gt;0,FALSE),IFERROR(SEARCH("DMZ",tblSegmentationZones[[#This Row],[SegmentationZone]])&gt;0,FALSE)),"Yes","No")</f>
        <v>No</v>
      </c>
    </row>
    <row r="479" spans="1:10" x14ac:dyDescent="0.3">
      <c r="A479" t="s">
        <v>1695</v>
      </c>
      <c r="B479" t="s">
        <v>1696</v>
      </c>
      <c r="C479" t="s">
        <v>464</v>
      </c>
      <c r="D479" t="s">
        <v>902</v>
      </c>
      <c r="E479" t="s">
        <v>1631</v>
      </c>
      <c r="F479" t="b">
        <v>1</v>
      </c>
      <c r="G479">
        <v>177850112</v>
      </c>
      <c r="H479">
        <v>177850367</v>
      </c>
      <c r="I479" t="s">
        <v>1697</v>
      </c>
      <c r="J479" s="182" t="str">
        <f>IF(OR(IFERROR(SEARCH("DMZ",tblSegmentationZones[[#This Row],[comment]])&gt;0,FALSE),IFERROR(SEARCH("DMZ",tblSegmentationZones[[#This Row],[SegmentationZone]])&gt;0,FALSE)),"Yes","No")</f>
        <v>No</v>
      </c>
    </row>
    <row r="480" spans="1:10" x14ac:dyDescent="0.3">
      <c r="A480" t="s">
        <v>1698</v>
      </c>
      <c r="B480" t="s">
        <v>1699</v>
      </c>
      <c r="C480" t="s">
        <v>464</v>
      </c>
      <c r="D480" t="s">
        <v>902</v>
      </c>
      <c r="E480" t="s">
        <v>1631</v>
      </c>
      <c r="F480" t="b">
        <v>1</v>
      </c>
      <c r="G480">
        <v>177850368</v>
      </c>
      <c r="H480">
        <v>177850623</v>
      </c>
      <c r="I480" t="s">
        <v>1700</v>
      </c>
      <c r="J480" s="182" t="str">
        <f>IF(OR(IFERROR(SEARCH("DMZ",tblSegmentationZones[[#This Row],[comment]])&gt;0,FALSE),IFERROR(SEARCH("DMZ",tblSegmentationZones[[#This Row],[SegmentationZone]])&gt;0,FALSE)),"Yes","No")</f>
        <v>No</v>
      </c>
    </row>
    <row r="481" spans="1:10" x14ac:dyDescent="0.3">
      <c r="A481" t="s">
        <v>1701</v>
      </c>
      <c r="B481" t="s">
        <v>1702</v>
      </c>
      <c r="C481" t="s">
        <v>464</v>
      </c>
      <c r="D481" t="s">
        <v>1395</v>
      </c>
      <c r="E481" t="s">
        <v>1631</v>
      </c>
      <c r="F481" t="b">
        <v>1</v>
      </c>
      <c r="G481">
        <v>177860608</v>
      </c>
      <c r="H481">
        <v>177861631</v>
      </c>
      <c r="I481" t="s">
        <v>1703</v>
      </c>
      <c r="J481" s="182" t="str">
        <f>IF(OR(IFERROR(SEARCH("DMZ",tblSegmentationZones[[#This Row],[comment]])&gt;0,FALSE),IFERROR(SEARCH("DMZ",tblSegmentationZones[[#This Row],[SegmentationZone]])&gt;0,FALSE)),"Yes","No")</f>
        <v>No</v>
      </c>
    </row>
    <row r="482" spans="1:10" x14ac:dyDescent="0.3">
      <c r="A482" t="s">
        <v>1704</v>
      </c>
      <c r="B482" t="s">
        <v>1705</v>
      </c>
      <c r="C482">
        <v>1294</v>
      </c>
      <c r="D482" t="s">
        <v>1706</v>
      </c>
      <c r="E482" t="s">
        <v>1404</v>
      </c>
      <c r="F482" t="b">
        <v>1</v>
      </c>
      <c r="G482">
        <v>177807872</v>
      </c>
      <c r="H482">
        <v>177808127</v>
      </c>
      <c r="I482" t="s">
        <v>1707</v>
      </c>
      <c r="J482" s="182" t="str">
        <f>IF(OR(IFERROR(SEARCH("DMZ",tblSegmentationZones[[#This Row],[comment]])&gt;0,FALSE),IFERROR(SEARCH("DMZ",tblSegmentationZones[[#This Row],[SegmentationZone]])&gt;0,FALSE)),"Yes","No")</f>
        <v>No</v>
      </c>
    </row>
    <row r="483" spans="1:10" x14ac:dyDescent="0.3">
      <c r="A483" t="s">
        <v>1442</v>
      </c>
      <c r="B483" t="s">
        <v>1708</v>
      </c>
      <c r="C483" t="s">
        <v>464</v>
      </c>
      <c r="D483" t="s">
        <v>1444</v>
      </c>
      <c r="E483" t="s">
        <v>1404</v>
      </c>
      <c r="F483" t="b">
        <v>1</v>
      </c>
      <c r="G483">
        <v>177800192</v>
      </c>
      <c r="H483">
        <v>177801215</v>
      </c>
      <c r="I483" t="s">
        <v>1709</v>
      </c>
      <c r="J483" s="182" t="str">
        <f>IF(OR(IFERROR(SEARCH("DMZ",tblSegmentationZones[[#This Row],[comment]])&gt;0,FALSE),IFERROR(SEARCH("DMZ",tblSegmentationZones[[#This Row],[SegmentationZone]])&gt;0,FALSE)),"Yes","No")</f>
        <v>No</v>
      </c>
    </row>
    <row r="484" spans="1:10" x14ac:dyDescent="0.3">
      <c r="A484" t="s">
        <v>1527</v>
      </c>
      <c r="B484" t="s">
        <v>1710</v>
      </c>
      <c r="C484" t="s">
        <v>464</v>
      </c>
      <c r="D484" t="s">
        <v>1429</v>
      </c>
      <c r="E484" t="s">
        <v>1396</v>
      </c>
      <c r="F484" t="b">
        <v>1</v>
      </c>
      <c r="G484">
        <v>177815552</v>
      </c>
      <c r="H484">
        <v>177816575</v>
      </c>
      <c r="I484" t="s">
        <v>1711</v>
      </c>
      <c r="J484" s="182" t="str">
        <f>IF(OR(IFERROR(SEARCH("DMZ",tblSegmentationZones[[#This Row],[comment]])&gt;0,FALSE),IFERROR(SEARCH("DMZ",tblSegmentationZones[[#This Row],[SegmentationZone]])&gt;0,FALSE)),"Yes","No")</f>
        <v>No</v>
      </c>
    </row>
    <row r="485" spans="1:10" x14ac:dyDescent="0.3">
      <c r="A485" t="s">
        <v>1539</v>
      </c>
      <c r="B485" t="s">
        <v>1712</v>
      </c>
      <c r="C485" t="s">
        <v>464</v>
      </c>
      <c r="D485" t="s">
        <v>1444</v>
      </c>
      <c r="E485" t="s">
        <v>1396</v>
      </c>
      <c r="F485" t="b">
        <v>1</v>
      </c>
      <c r="G485">
        <v>177816576</v>
      </c>
      <c r="H485">
        <v>177817599</v>
      </c>
      <c r="I485" t="s">
        <v>1713</v>
      </c>
      <c r="J485" s="182" t="str">
        <f>IF(OR(IFERROR(SEARCH("DMZ",tblSegmentationZones[[#This Row],[comment]])&gt;0,FALSE),IFERROR(SEARCH("DMZ",tblSegmentationZones[[#This Row],[SegmentationZone]])&gt;0,FALSE)),"Yes","No")</f>
        <v>No</v>
      </c>
    </row>
    <row r="486" spans="1:10" x14ac:dyDescent="0.3">
      <c r="A486" t="s">
        <v>1545</v>
      </c>
      <c r="B486" t="s">
        <v>1714</v>
      </c>
      <c r="C486" t="s">
        <v>464</v>
      </c>
      <c r="D486" t="s">
        <v>1452</v>
      </c>
      <c r="E486" t="s">
        <v>1396</v>
      </c>
      <c r="F486" t="b">
        <v>1</v>
      </c>
      <c r="G486">
        <v>177817600</v>
      </c>
      <c r="H486">
        <v>177818623</v>
      </c>
      <c r="I486" t="s">
        <v>1715</v>
      </c>
      <c r="J486" s="182" t="str">
        <f>IF(OR(IFERROR(SEARCH("DMZ",tblSegmentationZones[[#This Row],[comment]])&gt;0,FALSE),IFERROR(SEARCH("DMZ",tblSegmentationZones[[#This Row],[SegmentationZone]])&gt;0,FALSE)),"Yes","No")</f>
        <v>No</v>
      </c>
    </row>
    <row r="487" spans="1:10" x14ac:dyDescent="0.3">
      <c r="A487" t="s">
        <v>1615</v>
      </c>
      <c r="B487" t="s">
        <v>1716</v>
      </c>
      <c r="C487" t="s">
        <v>464</v>
      </c>
      <c r="D487" t="s">
        <v>1515</v>
      </c>
      <c r="E487" t="s">
        <v>1396</v>
      </c>
      <c r="F487" t="b">
        <v>1</v>
      </c>
      <c r="G487">
        <v>177818624</v>
      </c>
      <c r="H487">
        <v>177819647</v>
      </c>
      <c r="I487" t="s">
        <v>1717</v>
      </c>
      <c r="J487" s="182" t="str">
        <f>IF(OR(IFERROR(SEARCH("DMZ",tblSegmentationZones[[#This Row],[comment]])&gt;0,FALSE),IFERROR(SEARCH("DMZ",tblSegmentationZones[[#This Row],[SegmentationZone]])&gt;0,FALSE)),"Yes","No")</f>
        <v>No</v>
      </c>
    </row>
    <row r="488" spans="1:10" x14ac:dyDescent="0.3">
      <c r="A488" t="s">
        <v>1450</v>
      </c>
      <c r="B488" t="s">
        <v>1718</v>
      </c>
      <c r="C488" t="s">
        <v>464</v>
      </c>
      <c r="D488" t="s">
        <v>1452</v>
      </c>
      <c r="E488" t="s">
        <v>1404</v>
      </c>
      <c r="F488" t="b">
        <v>1</v>
      </c>
      <c r="G488">
        <v>177801216</v>
      </c>
      <c r="H488">
        <v>177802239</v>
      </c>
      <c r="I488" t="s">
        <v>1719</v>
      </c>
      <c r="J488" s="182" t="str">
        <f>IF(OR(IFERROR(SEARCH("DMZ",tblSegmentationZones[[#This Row],[comment]])&gt;0,FALSE),IFERROR(SEARCH("DMZ",tblSegmentationZones[[#This Row],[SegmentationZone]])&gt;0,FALSE)),"Yes","No")</f>
        <v>No</v>
      </c>
    </row>
    <row r="489" spans="1:10" x14ac:dyDescent="0.3">
      <c r="A489" t="s">
        <v>1720</v>
      </c>
      <c r="B489" t="s">
        <v>1721</v>
      </c>
      <c r="C489" t="s">
        <v>464</v>
      </c>
      <c r="D489" t="s">
        <v>1706</v>
      </c>
      <c r="E489" t="s">
        <v>1396</v>
      </c>
      <c r="F489" t="b">
        <v>1</v>
      </c>
      <c r="G489">
        <v>177819648</v>
      </c>
      <c r="H489">
        <v>177819903</v>
      </c>
      <c r="I489" t="s">
        <v>1722</v>
      </c>
      <c r="J489" s="182" t="str">
        <f>IF(OR(IFERROR(SEARCH("DMZ",tblSegmentationZones[[#This Row],[comment]])&gt;0,FALSE),IFERROR(SEARCH("DMZ",tblSegmentationZones[[#This Row],[SegmentationZone]])&gt;0,FALSE)),"Yes","No")</f>
        <v>No</v>
      </c>
    </row>
    <row r="490" spans="1:10" x14ac:dyDescent="0.3">
      <c r="A490" t="s">
        <v>1723</v>
      </c>
      <c r="B490" t="s">
        <v>1724</v>
      </c>
      <c r="C490" t="s">
        <v>464</v>
      </c>
      <c r="D490" t="s">
        <v>1669</v>
      </c>
      <c r="E490" t="s">
        <v>1396</v>
      </c>
      <c r="F490" t="b">
        <v>1</v>
      </c>
      <c r="G490">
        <v>177819904</v>
      </c>
      <c r="H490">
        <v>177820159</v>
      </c>
      <c r="I490" t="s">
        <v>1725</v>
      </c>
      <c r="J490" s="182" t="str">
        <f>IF(OR(IFERROR(SEARCH("DMZ",tblSegmentationZones[[#This Row],[comment]])&gt;0,FALSE),IFERROR(SEARCH("DMZ",tblSegmentationZones[[#This Row],[SegmentationZone]])&gt;0,FALSE)),"Yes","No")</f>
        <v>No</v>
      </c>
    </row>
    <row r="491" spans="1:10" x14ac:dyDescent="0.3">
      <c r="A491" t="s">
        <v>1726</v>
      </c>
      <c r="B491" t="s">
        <v>1727</v>
      </c>
      <c r="C491" t="s">
        <v>464</v>
      </c>
      <c r="D491" t="s">
        <v>1728</v>
      </c>
      <c r="E491" t="s">
        <v>1396</v>
      </c>
      <c r="F491" t="b">
        <v>1</v>
      </c>
      <c r="G491">
        <v>177820160</v>
      </c>
      <c r="H491">
        <v>177820415</v>
      </c>
      <c r="I491" t="s">
        <v>1729</v>
      </c>
      <c r="J491" s="182" t="str">
        <f>IF(OR(IFERROR(SEARCH("DMZ",tblSegmentationZones[[#This Row],[comment]])&gt;0,FALSE),IFERROR(SEARCH("DMZ",tblSegmentationZones[[#This Row],[SegmentationZone]])&gt;0,FALSE)),"Yes","No")</f>
        <v>No</v>
      </c>
    </row>
    <row r="492" spans="1:10" x14ac:dyDescent="0.3">
      <c r="A492" t="s">
        <v>1730</v>
      </c>
      <c r="B492" t="s">
        <v>1731</v>
      </c>
      <c r="C492">
        <v>3000</v>
      </c>
      <c r="D492" t="s">
        <v>1384</v>
      </c>
      <c r="E492" t="s">
        <v>755</v>
      </c>
      <c r="F492" t="b">
        <v>1</v>
      </c>
      <c r="G492">
        <v>177864704</v>
      </c>
      <c r="H492">
        <v>177865727</v>
      </c>
      <c r="I492" t="s">
        <v>1732</v>
      </c>
      <c r="J492" s="182" t="str">
        <f>IF(OR(IFERROR(SEARCH("DMZ",tblSegmentationZones[[#This Row],[comment]])&gt;0,FALSE),IFERROR(SEARCH("DMZ",tblSegmentationZones[[#This Row],[SegmentationZone]])&gt;0,FALSE)),"Yes","No")</f>
        <v>No</v>
      </c>
    </row>
    <row r="493" spans="1:10" x14ac:dyDescent="0.3">
      <c r="A493" t="s">
        <v>1733</v>
      </c>
      <c r="B493" t="s">
        <v>1734</v>
      </c>
      <c r="C493">
        <v>3018</v>
      </c>
      <c r="D493" t="s">
        <v>1735</v>
      </c>
      <c r="E493" t="s">
        <v>755</v>
      </c>
      <c r="F493" t="b">
        <v>1</v>
      </c>
      <c r="G493">
        <v>177891328</v>
      </c>
      <c r="H493">
        <v>177892351</v>
      </c>
      <c r="I493" t="s">
        <v>1736</v>
      </c>
      <c r="J493" s="182" t="str">
        <f>IF(OR(IFERROR(SEARCH("DMZ",tblSegmentationZones[[#This Row],[comment]])&gt;0,FALSE),IFERROR(SEARCH("DMZ",tblSegmentationZones[[#This Row],[SegmentationZone]])&gt;0,FALSE)),"Yes","No")</f>
        <v>No</v>
      </c>
    </row>
    <row r="494" spans="1:10" x14ac:dyDescent="0.3">
      <c r="A494" t="s">
        <v>1737</v>
      </c>
      <c r="B494" t="s">
        <v>1738</v>
      </c>
      <c r="C494">
        <v>3003</v>
      </c>
      <c r="D494" t="s">
        <v>1400</v>
      </c>
      <c r="E494" t="s">
        <v>755</v>
      </c>
      <c r="F494" t="b">
        <v>1</v>
      </c>
      <c r="G494">
        <v>177867776</v>
      </c>
      <c r="H494">
        <v>177868799</v>
      </c>
      <c r="I494" t="s">
        <v>1739</v>
      </c>
      <c r="J494" s="182" t="str">
        <f>IF(OR(IFERROR(SEARCH("DMZ",tblSegmentationZones[[#This Row],[comment]])&gt;0,FALSE),IFERROR(SEARCH("DMZ",tblSegmentationZones[[#This Row],[SegmentationZone]])&gt;0,FALSE)),"Yes","No")</f>
        <v>No</v>
      </c>
    </row>
    <row r="495" spans="1:10" x14ac:dyDescent="0.3">
      <c r="A495" t="s">
        <v>1740</v>
      </c>
      <c r="B495" t="s">
        <v>1741</v>
      </c>
      <c r="C495" t="s">
        <v>1742</v>
      </c>
      <c r="D495" t="s">
        <v>1591</v>
      </c>
      <c r="E495" t="s">
        <v>755</v>
      </c>
      <c r="F495" t="b">
        <v>1</v>
      </c>
      <c r="G495">
        <v>177897472</v>
      </c>
      <c r="H495">
        <v>177897535</v>
      </c>
      <c r="I495" t="s">
        <v>1743</v>
      </c>
      <c r="J495" s="182" t="str">
        <f>IF(OR(IFERROR(SEARCH("DMZ",tblSegmentationZones[[#This Row],[comment]])&gt;0,FALSE),IFERROR(SEARCH("DMZ",tblSegmentationZones[[#This Row],[SegmentationZone]])&gt;0,FALSE)),"Yes","No")</f>
        <v>No</v>
      </c>
    </row>
    <row r="496" spans="1:10" x14ac:dyDescent="0.3">
      <c r="A496" t="s">
        <v>1744</v>
      </c>
      <c r="B496" t="s">
        <v>1745</v>
      </c>
      <c r="C496" t="s">
        <v>1742</v>
      </c>
      <c r="D496" t="s">
        <v>1591</v>
      </c>
      <c r="E496" t="s">
        <v>755</v>
      </c>
      <c r="F496" t="b">
        <v>1</v>
      </c>
      <c r="G496">
        <v>177897600</v>
      </c>
      <c r="H496">
        <v>177897663</v>
      </c>
      <c r="I496" t="s">
        <v>1746</v>
      </c>
      <c r="J496" s="182" t="str">
        <f>IF(OR(IFERROR(SEARCH("DMZ",tblSegmentationZones[[#This Row],[comment]])&gt;0,FALSE),IFERROR(SEARCH("DMZ",tblSegmentationZones[[#This Row],[SegmentationZone]])&gt;0,FALSE)),"Yes","No")</f>
        <v>No</v>
      </c>
    </row>
    <row r="497" spans="1:10" x14ac:dyDescent="0.3">
      <c r="A497" t="s">
        <v>1747</v>
      </c>
      <c r="B497" t="s">
        <v>1748</v>
      </c>
      <c r="C497" t="s">
        <v>1742</v>
      </c>
      <c r="D497" t="s">
        <v>1591</v>
      </c>
      <c r="E497" t="s">
        <v>755</v>
      </c>
      <c r="F497" t="b">
        <v>0</v>
      </c>
      <c r="G497">
        <v>177897664</v>
      </c>
      <c r="H497">
        <v>177897727</v>
      </c>
      <c r="I497" t="s">
        <v>1749</v>
      </c>
      <c r="J497" s="182" t="str">
        <f>IF(OR(IFERROR(SEARCH("DMZ",tblSegmentationZones[[#This Row],[comment]])&gt;0,FALSE),IFERROR(SEARCH("DMZ",tblSegmentationZones[[#This Row],[SegmentationZone]])&gt;0,FALSE)),"Yes","No")</f>
        <v>No</v>
      </c>
    </row>
    <row r="498" spans="1:10" x14ac:dyDescent="0.3">
      <c r="A498" t="s">
        <v>1750</v>
      </c>
      <c r="B498" t="s">
        <v>1751</v>
      </c>
      <c r="C498" t="s">
        <v>1742</v>
      </c>
      <c r="D498" t="s">
        <v>1591</v>
      </c>
      <c r="E498" t="s">
        <v>755</v>
      </c>
      <c r="F498" t="b">
        <v>1</v>
      </c>
      <c r="G498">
        <v>177897536</v>
      </c>
      <c r="H498">
        <v>177897599</v>
      </c>
      <c r="I498" t="s">
        <v>1752</v>
      </c>
      <c r="J498" s="182" t="str">
        <f>IF(OR(IFERROR(SEARCH("DMZ",tblSegmentationZones[[#This Row],[comment]])&gt;0,FALSE),IFERROR(SEARCH("DMZ",tblSegmentationZones[[#This Row],[SegmentationZone]])&gt;0,FALSE)),"Yes","No")</f>
        <v>No</v>
      </c>
    </row>
    <row r="499" spans="1:10" x14ac:dyDescent="0.3">
      <c r="A499" t="s">
        <v>1753</v>
      </c>
      <c r="B499" t="s">
        <v>1754</v>
      </c>
      <c r="C499" t="s">
        <v>1742</v>
      </c>
      <c r="D499" t="s">
        <v>1591</v>
      </c>
      <c r="E499" t="s">
        <v>755</v>
      </c>
      <c r="F499" t="b">
        <v>0</v>
      </c>
      <c r="G499">
        <v>177897728</v>
      </c>
      <c r="H499">
        <v>177897791</v>
      </c>
      <c r="I499" t="s">
        <v>1755</v>
      </c>
      <c r="J499" s="182" t="str">
        <f>IF(OR(IFERROR(SEARCH("DMZ",tblSegmentationZones[[#This Row],[comment]])&gt;0,FALSE),IFERROR(SEARCH("DMZ",tblSegmentationZones[[#This Row],[SegmentationZone]])&gt;0,FALSE)),"Yes","No")</f>
        <v>No</v>
      </c>
    </row>
    <row r="500" spans="1:10" x14ac:dyDescent="0.3">
      <c r="A500" t="s">
        <v>1756</v>
      </c>
      <c r="B500" t="s">
        <v>1757</v>
      </c>
      <c r="C500" t="s">
        <v>1742</v>
      </c>
      <c r="D500" t="s">
        <v>1591</v>
      </c>
      <c r="E500" t="s">
        <v>755</v>
      </c>
      <c r="F500" t="b">
        <v>1</v>
      </c>
      <c r="G500">
        <v>177897856</v>
      </c>
      <c r="H500">
        <v>177897919</v>
      </c>
      <c r="I500" t="s">
        <v>1758</v>
      </c>
      <c r="J500" s="182" t="str">
        <f>IF(OR(IFERROR(SEARCH("DMZ",tblSegmentationZones[[#This Row],[comment]])&gt;0,FALSE),IFERROR(SEARCH("DMZ",tblSegmentationZones[[#This Row],[SegmentationZone]])&gt;0,FALSE)),"Yes","No")</f>
        <v>No</v>
      </c>
    </row>
    <row r="501" spans="1:10" x14ac:dyDescent="0.3">
      <c r="A501" t="s">
        <v>1759</v>
      </c>
      <c r="B501" t="s">
        <v>1760</v>
      </c>
      <c r="C501" t="s">
        <v>1742</v>
      </c>
      <c r="D501" t="s">
        <v>1591</v>
      </c>
      <c r="E501" t="s">
        <v>755</v>
      </c>
      <c r="F501" t="b">
        <v>1</v>
      </c>
      <c r="G501">
        <v>177897920</v>
      </c>
      <c r="H501">
        <v>177897983</v>
      </c>
      <c r="I501" t="s">
        <v>1761</v>
      </c>
      <c r="J501" s="182" t="str">
        <f>IF(OR(IFERROR(SEARCH("DMZ",tblSegmentationZones[[#This Row],[comment]])&gt;0,FALSE),IFERROR(SEARCH("DMZ",tblSegmentationZones[[#This Row],[SegmentationZone]])&gt;0,FALSE)),"Yes","No")</f>
        <v>No</v>
      </c>
    </row>
    <row r="502" spans="1:10" x14ac:dyDescent="0.3">
      <c r="A502" t="s">
        <v>1762</v>
      </c>
      <c r="B502" t="s">
        <v>1763</v>
      </c>
      <c r="C502" t="s">
        <v>1742</v>
      </c>
      <c r="D502" t="s">
        <v>1591</v>
      </c>
      <c r="E502" t="s">
        <v>755</v>
      </c>
      <c r="F502" t="b">
        <v>1</v>
      </c>
      <c r="G502">
        <v>177897792</v>
      </c>
      <c r="H502">
        <v>177897855</v>
      </c>
      <c r="I502" t="s">
        <v>1764</v>
      </c>
      <c r="J502" s="182" t="str">
        <f>IF(OR(IFERROR(SEARCH("DMZ",tblSegmentationZones[[#This Row],[comment]])&gt;0,FALSE),IFERROR(SEARCH("DMZ",tblSegmentationZones[[#This Row],[SegmentationZone]])&gt;0,FALSE)),"Yes","No")</f>
        <v>No</v>
      </c>
    </row>
    <row r="503" spans="1:10" x14ac:dyDescent="0.3">
      <c r="A503" t="s">
        <v>1765</v>
      </c>
      <c r="B503" t="s">
        <v>1766</v>
      </c>
      <c r="C503" t="s">
        <v>1742</v>
      </c>
      <c r="D503" t="s">
        <v>1591</v>
      </c>
      <c r="E503" t="s">
        <v>755</v>
      </c>
      <c r="F503" t="b">
        <v>1</v>
      </c>
      <c r="G503">
        <v>177897984</v>
      </c>
      <c r="H503">
        <v>177898047</v>
      </c>
      <c r="I503" t="s">
        <v>1767</v>
      </c>
      <c r="J503" s="182" t="str">
        <f>IF(OR(IFERROR(SEARCH("DMZ",tblSegmentationZones[[#This Row],[comment]])&gt;0,FALSE),IFERROR(SEARCH("DMZ",tblSegmentationZones[[#This Row],[SegmentationZone]])&gt;0,FALSE)),"Yes","No")</f>
        <v>No</v>
      </c>
    </row>
    <row r="504" spans="1:10" x14ac:dyDescent="0.3">
      <c r="A504" t="s">
        <v>1768</v>
      </c>
      <c r="B504" t="s">
        <v>1769</v>
      </c>
      <c r="C504" t="s">
        <v>1742</v>
      </c>
      <c r="D504" t="s">
        <v>1591</v>
      </c>
      <c r="E504" t="s">
        <v>755</v>
      </c>
      <c r="F504" t="b">
        <v>1</v>
      </c>
      <c r="G504">
        <v>177898112</v>
      </c>
      <c r="H504">
        <v>177898175</v>
      </c>
      <c r="I504" t="s">
        <v>1770</v>
      </c>
      <c r="J504" s="182" t="str">
        <f>IF(OR(IFERROR(SEARCH("DMZ",tblSegmentationZones[[#This Row],[comment]])&gt;0,FALSE),IFERROR(SEARCH("DMZ",tblSegmentationZones[[#This Row],[SegmentationZone]])&gt;0,FALSE)),"Yes","No")</f>
        <v>No</v>
      </c>
    </row>
    <row r="505" spans="1:10" x14ac:dyDescent="0.3">
      <c r="A505" t="s">
        <v>1771</v>
      </c>
      <c r="B505" t="s">
        <v>1772</v>
      </c>
      <c r="C505" t="s">
        <v>1742</v>
      </c>
      <c r="D505" t="s">
        <v>1591</v>
      </c>
      <c r="E505" t="s">
        <v>755</v>
      </c>
      <c r="F505" t="b">
        <v>1</v>
      </c>
      <c r="G505">
        <v>177898176</v>
      </c>
      <c r="H505">
        <v>177898239</v>
      </c>
      <c r="I505" t="s">
        <v>1773</v>
      </c>
      <c r="J505" s="182" t="str">
        <f>IF(OR(IFERROR(SEARCH("DMZ",tblSegmentationZones[[#This Row],[comment]])&gt;0,FALSE),IFERROR(SEARCH("DMZ",tblSegmentationZones[[#This Row],[SegmentationZone]])&gt;0,FALSE)),"Yes","No")</f>
        <v>No</v>
      </c>
    </row>
    <row r="506" spans="1:10" x14ac:dyDescent="0.3">
      <c r="A506" t="s">
        <v>1774</v>
      </c>
      <c r="B506" t="s">
        <v>1775</v>
      </c>
      <c r="C506" t="s">
        <v>1742</v>
      </c>
      <c r="D506" t="s">
        <v>1591</v>
      </c>
      <c r="E506" t="s">
        <v>755</v>
      </c>
      <c r="F506" t="b">
        <v>1</v>
      </c>
      <c r="G506">
        <v>177898048</v>
      </c>
      <c r="H506">
        <v>177898111</v>
      </c>
      <c r="I506" t="s">
        <v>1776</v>
      </c>
      <c r="J506" s="182" t="str">
        <f>IF(OR(IFERROR(SEARCH("DMZ",tblSegmentationZones[[#This Row],[comment]])&gt;0,FALSE),IFERROR(SEARCH("DMZ",tblSegmentationZones[[#This Row],[SegmentationZone]])&gt;0,FALSE)),"Yes","No")</f>
        <v>No</v>
      </c>
    </row>
    <row r="507" spans="1:10" x14ac:dyDescent="0.3">
      <c r="A507" t="s">
        <v>1777</v>
      </c>
      <c r="B507" t="s">
        <v>1778</v>
      </c>
      <c r="C507" t="s">
        <v>1742</v>
      </c>
      <c r="D507" t="s">
        <v>1591</v>
      </c>
      <c r="E507" t="s">
        <v>755</v>
      </c>
      <c r="F507" t="b">
        <v>1</v>
      </c>
      <c r="G507">
        <v>177898240</v>
      </c>
      <c r="H507">
        <v>177898303</v>
      </c>
      <c r="I507" t="s">
        <v>1779</v>
      </c>
      <c r="J507" s="182" t="str">
        <f>IF(OR(IFERROR(SEARCH("DMZ",tblSegmentationZones[[#This Row],[comment]])&gt;0,FALSE),IFERROR(SEARCH("DMZ",tblSegmentationZones[[#This Row],[SegmentationZone]])&gt;0,FALSE)),"Yes","No")</f>
        <v>No</v>
      </c>
    </row>
    <row r="508" spans="1:10" x14ac:dyDescent="0.3">
      <c r="A508" t="s">
        <v>1780</v>
      </c>
      <c r="B508" t="s">
        <v>1781</v>
      </c>
      <c r="C508" t="s">
        <v>1742</v>
      </c>
      <c r="D508" t="s">
        <v>1591</v>
      </c>
      <c r="E508" t="s">
        <v>755</v>
      </c>
      <c r="F508" t="b">
        <v>1</v>
      </c>
      <c r="G508">
        <v>177898368</v>
      </c>
      <c r="H508">
        <v>177898431</v>
      </c>
      <c r="I508" t="s">
        <v>1782</v>
      </c>
      <c r="J508" s="182" t="str">
        <f>IF(OR(IFERROR(SEARCH("DMZ",tblSegmentationZones[[#This Row],[comment]])&gt;0,FALSE),IFERROR(SEARCH("DMZ",tblSegmentationZones[[#This Row],[SegmentationZone]])&gt;0,FALSE)),"Yes","No")</f>
        <v>No</v>
      </c>
    </row>
    <row r="509" spans="1:10" x14ac:dyDescent="0.3">
      <c r="A509" t="s">
        <v>1783</v>
      </c>
      <c r="B509" t="s">
        <v>1784</v>
      </c>
      <c r="C509" t="s">
        <v>1742</v>
      </c>
      <c r="D509" t="s">
        <v>1591</v>
      </c>
      <c r="E509" t="s">
        <v>755</v>
      </c>
      <c r="F509" t="b">
        <v>1</v>
      </c>
      <c r="G509">
        <v>177898432</v>
      </c>
      <c r="H509">
        <v>177898495</v>
      </c>
      <c r="I509" t="s">
        <v>1785</v>
      </c>
      <c r="J509" s="182" t="str">
        <f>IF(OR(IFERROR(SEARCH("DMZ",tblSegmentationZones[[#This Row],[comment]])&gt;0,FALSE),IFERROR(SEARCH("DMZ",tblSegmentationZones[[#This Row],[SegmentationZone]])&gt;0,FALSE)),"Yes","No")</f>
        <v>No</v>
      </c>
    </row>
    <row r="510" spans="1:10" x14ac:dyDescent="0.3">
      <c r="A510" t="s">
        <v>1786</v>
      </c>
      <c r="B510" t="s">
        <v>1787</v>
      </c>
      <c r="C510" t="s">
        <v>1742</v>
      </c>
      <c r="D510" t="s">
        <v>1591</v>
      </c>
      <c r="E510" t="s">
        <v>755</v>
      </c>
      <c r="F510" t="b">
        <v>1</v>
      </c>
      <c r="G510">
        <v>177898304</v>
      </c>
      <c r="H510">
        <v>177898367</v>
      </c>
      <c r="I510" t="s">
        <v>1788</v>
      </c>
      <c r="J510" s="182" t="str">
        <f>IF(OR(IFERROR(SEARCH("DMZ",tblSegmentationZones[[#This Row],[comment]])&gt;0,FALSE),IFERROR(SEARCH("DMZ",tblSegmentationZones[[#This Row],[SegmentationZone]])&gt;0,FALSE)),"Yes","No")</f>
        <v>No</v>
      </c>
    </row>
    <row r="511" spans="1:10" x14ac:dyDescent="0.3">
      <c r="A511" t="s">
        <v>1789</v>
      </c>
      <c r="B511" t="s">
        <v>1790</v>
      </c>
      <c r="C511" t="s">
        <v>1742</v>
      </c>
      <c r="D511" t="s">
        <v>1591</v>
      </c>
      <c r="E511" t="s">
        <v>755</v>
      </c>
      <c r="F511" t="b">
        <v>1</v>
      </c>
      <c r="G511">
        <v>177898496</v>
      </c>
      <c r="H511">
        <v>177898559</v>
      </c>
      <c r="I511" t="s">
        <v>1791</v>
      </c>
      <c r="J511" s="182" t="str">
        <f>IF(OR(IFERROR(SEARCH("DMZ",tblSegmentationZones[[#This Row],[comment]])&gt;0,FALSE),IFERROR(SEARCH("DMZ",tblSegmentationZones[[#This Row],[SegmentationZone]])&gt;0,FALSE)),"Yes","No")</f>
        <v>No</v>
      </c>
    </row>
    <row r="512" spans="1:10" x14ac:dyDescent="0.3">
      <c r="A512" t="s">
        <v>1792</v>
      </c>
      <c r="B512" t="s">
        <v>1793</v>
      </c>
      <c r="C512" t="s">
        <v>1742</v>
      </c>
      <c r="D512" t="s">
        <v>1591</v>
      </c>
      <c r="E512" t="s">
        <v>755</v>
      </c>
      <c r="F512" t="b">
        <v>1</v>
      </c>
      <c r="G512">
        <v>177898624</v>
      </c>
      <c r="H512">
        <v>177898687</v>
      </c>
      <c r="I512" t="s">
        <v>1794</v>
      </c>
      <c r="J512" s="182" t="str">
        <f>IF(OR(IFERROR(SEARCH("DMZ",tblSegmentationZones[[#This Row],[comment]])&gt;0,FALSE),IFERROR(SEARCH("DMZ",tblSegmentationZones[[#This Row],[SegmentationZone]])&gt;0,FALSE)),"Yes","No")</f>
        <v>No</v>
      </c>
    </row>
    <row r="513" spans="1:10" x14ac:dyDescent="0.3">
      <c r="A513" t="s">
        <v>1795</v>
      </c>
      <c r="B513" t="s">
        <v>1796</v>
      </c>
      <c r="C513" t="s">
        <v>1742</v>
      </c>
      <c r="D513" t="s">
        <v>1591</v>
      </c>
      <c r="E513" t="s">
        <v>1797</v>
      </c>
      <c r="F513" t="b">
        <v>1</v>
      </c>
      <c r="G513">
        <v>177898688</v>
      </c>
      <c r="H513">
        <v>177898751</v>
      </c>
      <c r="I513" t="s">
        <v>1798</v>
      </c>
      <c r="J513" s="182" t="str">
        <f>IF(OR(IFERROR(SEARCH("DMZ",tblSegmentationZones[[#This Row],[comment]])&gt;0,FALSE),IFERROR(SEARCH("DMZ",tblSegmentationZones[[#This Row],[SegmentationZone]])&gt;0,FALSE)),"Yes","No")</f>
        <v>No</v>
      </c>
    </row>
    <row r="514" spans="1:10" x14ac:dyDescent="0.3">
      <c r="A514" t="s">
        <v>1799</v>
      </c>
      <c r="B514" t="s">
        <v>1800</v>
      </c>
      <c r="C514" t="s">
        <v>1742</v>
      </c>
      <c r="D514" t="s">
        <v>1591</v>
      </c>
      <c r="E514" t="s">
        <v>755</v>
      </c>
      <c r="F514" t="b">
        <v>1</v>
      </c>
      <c r="G514">
        <v>177898560</v>
      </c>
      <c r="H514">
        <v>177898623</v>
      </c>
      <c r="I514" t="s">
        <v>1801</v>
      </c>
      <c r="J514" s="182" t="str">
        <f>IF(OR(IFERROR(SEARCH("DMZ",tblSegmentationZones[[#This Row],[comment]])&gt;0,FALSE),IFERROR(SEARCH("DMZ",tblSegmentationZones[[#This Row],[SegmentationZone]])&gt;0,FALSE)),"Yes","No")</f>
        <v>No</v>
      </c>
    </row>
    <row r="515" spans="1:10" x14ac:dyDescent="0.3">
      <c r="A515" t="s">
        <v>1802</v>
      </c>
      <c r="B515" t="s">
        <v>1803</v>
      </c>
      <c r="C515" t="s">
        <v>1742</v>
      </c>
      <c r="D515" t="s">
        <v>1591</v>
      </c>
      <c r="E515" t="s">
        <v>755</v>
      </c>
      <c r="F515" t="b">
        <v>1</v>
      </c>
      <c r="G515">
        <v>177898752</v>
      </c>
      <c r="H515">
        <v>177898815</v>
      </c>
      <c r="I515" t="s">
        <v>1804</v>
      </c>
      <c r="J515" s="182" t="str">
        <f>IF(OR(IFERROR(SEARCH("DMZ",tblSegmentationZones[[#This Row],[comment]])&gt;0,FALSE),IFERROR(SEARCH("DMZ",tblSegmentationZones[[#This Row],[SegmentationZone]])&gt;0,FALSE)),"Yes","No")</f>
        <v>No</v>
      </c>
    </row>
    <row r="516" spans="1:10" x14ac:dyDescent="0.3">
      <c r="A516" t="s">
        <v>1805</v>
      </c>
      <c r="B516" t="s">
        <v>1806</v>
      </c>
      <c r="C516" t="s">
        <v>1742</v>
      </c>
      <c r="D516" t="s">
        <v>1591</v>
      </c>
      <c r="E516" t="s">
        <v>755</v>
      </c>
      <c r="F516" t="b">
        <v>1</v>
      </c>
      <c r="G516">
        <v>177898880</v>
      </c>
      <c r="H516">
        <v>177898943</v>
      </c>
      <c r="I516" t="s">
        <v>1807</v>
      </c>
      <c r="J516" s="182" t="str">
        <f>IF(OR(IFERROR(SEARCH("DMZ",tblSegmentationZones[[#This Row],[comment]])&gt;0,FALSE),IFERROR(SEARCH("DMZ",tblSegmentationZones[[#This Row],[SegmentationZone]])&gt;0,FALSE)),"Yes","No")</f>
        <v>No</v>
      </c>
    </row>
    <row r="517" spans="1:10" x14ac:dyDescent="0.3">
      <c r="A517" t="s">
        <v>1808</v>
      </c>
      <c r="B517" t="s">
        <v>1809</v>
      </c>
      <c r="C517" t="s">
        <v>1742</v>
      </c>
      <c r="D517" t="s">
        <v>1591</v>
      </c>
      <c r="E517" t="s">
        <v>755</v>
      </c>
      <c r="F517" t="b">
        <v>1</v>
      </c>
      <c r="G517">
        <v>177898816</v>
      </c>
      <c r="H517">
        <v>177898879</v>
      </c>
      <c r="I517" t="s">
        <v>1810</v>
      </c>
      <c r="J517" s="182" t="str">
        <f>IF(OR(IFERROR(SEARCH("DMZ",tblSegmentationZones[[#This Row],[comment]])&gt;0,FALSE),IFERROR(SEARCH("DMZ",tblSegmentationZones[[#This Row],[SegmentationZone]])&gt;0,FALSE)),"Yes","No")</f>
        <v>No</v>
      </c>
    </row>
    <row r="518" spans="1:10" x14ac:dyDescent="0.3">
      <c r="A518" t="s">
        <v>1753</v>
      </c>
      <c r="B518" t="s">
        <v>1811</v>
      </c>
      <c r="C518" t="s">
        <v>464</v>
      </c>
      <c r="D518" t="s">
        <v>1591</v>
      </c>
      <c r="E518" t="s">
        <v>755</v>
      </c>
      <c r="F518" t="b">
        <v>1</v>
      </c>
      <c r="G518">
        <v>177899008</v>
      </c>
      <c r="H518">
        <v>177899071</v>
      </c>
      <c r="I518" t="s">
        <v>1812</v>
      </c>
      <c r="J518" s="182" t="str">
        <f>IF(OR(IFERROR(SEARCH("DMZ",tblSegmentationZones[[#This Row],[comment]])&gt;0,FALSE),IFERROR(SEARCH("DMZ",tblSegmentationZones[[#This Row],[SegmentationZone]])&gt;0,FALSE)),"Yes","No")</f>
        <v>No</v>
      </c>
    </row>
    <row r="519" spans="1:10" x14ac:dyDescent="0.3">
      <c r="A519" t="s">
        <v>1747</v>
      </c>
      <c r="B519" t="s">
        <v>1813</v>
      </c>
      <c r="C519" t="s">
        <v>464</v>
      </c>
      <c r="D519" t="s">
        <v>1591</v>
      </c>
      <c r="E519" t="s">
        <v>755</v>
      </c>
      <c r="F519" t="b">
        <v>1</v>
      </c>
      <c r="G519">
        <v>177899136</v>
      </c>
      <c r="H519">
        <v>177899199</v>
      </c>
      <c r="I519" t="s">
        <v>1814</v>
      </c>
      <c r="J519" s="182" t="str">
        <f>IF(OR(IFERROR(SEARCH("DMZ",tblSegmentationZones[[#This Row],[comment]])&gt;0,FALSE),IFERROR(SEARCH("DMZ",tblSegmentationZones[[#This Row],[SegmentationZone]])&gt;0,FALSE)),"Yes","No")</f>
        <v>No</v>
      </c>
    </row>
    <row r="520" spans="1:10" x14ac:dyDescent="0.3">
      <c r="A520" t="s">
        <v>1815</v>
      </c>
      <c r="B520" t="s">
        <v>1816</v>
      </c>
      <c r="C520" t="s">
        <v>464</v>
      </c>
      <c r="D520" t="s">
        <v>1591</v>
      </c>
      <c r="E520" t="s">
        <v>1797</v>
      </c>
      <c r="F520" t="b">
        <v>1</v>
      </c>
      <c r="G520">
        <v>177899200</v>
      </c>
      <c r="H520">
        <v>177899263</v>
      </c>
      <c r="I520" t="s">
        <v>1817</v>
      </c>
      <c r="J520" s="182" t="str">
        <f>IF(OR(IFERROR(SEARCH("DMZ",tblSegmentationZones[[#This Row],[comment]])&gt;0,FALSE),IFERROR(SEARCH("DMZ",tblSegmentationZones[[#This Row],[SegmentationZone]])&gt;0,FALSE)),"Yes","No")</f>
        <v>No</v>
      </c>
    </row>
    <row r="521" spans="1:10" x14ac:dyDescent="0.3">
      <c r="A521" t="s">
        <v>1747</v>
      </c>
      <c r="B521" t="s">
        <v>1818</v>
      </c>
      <c r="C521" t="s">
        <v>464</v>
      </c>
      <c r="D521" t="s">
        <v>1591</v>
      </c>
      <c r="E521" t="s">
        <v>755</v>
      </c>
      <c r="F521" t="b">
        <v>0</v>
      </c>
      <c r="G521">
        <v>177899072</v>
      </c>
      <c r="H521">
        <v>177899135</v>
      </c>
      <c r="I521" t="s">
        <v>1819</v>
      </c>
      <c r="J521" s="182" t="str">
        <f>IF(OR(IFERROR(SEARCH("DMZ",tblSegmentationZones[[#This Row],[comment]])&gt;0,FALSE),IFERROR(SEARCH("DMZ",tblSegmentationZones[[#This Row],[SegmentationZone]])&gt;0,FALSE)),"Yes","No")</f>
        <v>No</v>
      </c>
    </row>
    <row r="522" spans="1:10" x14ac:dyDescent="0.3">
      <c r="A522" t="s">
        <v>1820</v>
      </c>
      <c r="B522" t="s">
        <v>1821</v>
      </c>
      <c r="C522" t="s">
        <v>464</v>
      </c>
      <c r="D522" t="s">
        <v>1591</v>
      </c>
      <c r="E522" t="s">
        <v>755</v>
      </c>
      <c r="F522" t="b">
        <v>1</v>
      </c>
      <c r="G522">
        <v>177901312</v>
      </c>
      <c r="H522">
        <v>177901567</v>
      </c>
      <c r="I522" t="s">
        <v>1822</v>
      </c>
      <c r="J522" s="182" t="str">
        <f>IF(OR(IFERROR(SEARCH("DMZ",tblSegmentationZones[[#This Row],[comment]])&gt;0,FALSE),IFERROR(SEARCH("DMZ",tblSegmentationZones[[#This Row],[SegmentationZone]])&gt;0,FALSE)),"Yes","No")</f>
        <v>No</v>
      </c>
    </row>
    <row r="523" spans="1:10" x14ac:dyDescent="0.3">
      <c r="A523" t="s">
        <v>1823</v>
      </c>
      <c r="B523" t="s">
        <v>1824</v>
      </c>
      <c r="C523" t="s">
        <v>1742</v>
      </c>
      <c r="D523" t="s">
        <v>1591</v>
      </c>
      <c r="E523" t="s">
        <v>755</v>
      </c>
      <c r="F523" t="b">
        <v>1</v>
      </c>
      <c r="G523">
        <v>177905664</v>
      </c>
      <c r="H523">
        <v>177905727</v>
      </c>
      <c r="I523" t="s">
        <v>1825</v>
      </c>
      <c r="J523" s="182" t="str">
        <f>IF(OR(IFERROR(SEARCH("DMZ",tblSegmentationZones[[#This Row],[comment]])&gt;0,FALSE),IFERROR(SEARCH("DMZ",tblSegmentationZones[[#This Row],[SegmentationZone]])&gt;0,FALSE)),"Yes","No")</f>
        <v>Yes</v>
      </c>
    </row>
    <row r="524" spans="1:10" x14ac:dyDescent="0.3">
      <c r="A524" t="s">
        <v>1826</v>
      </c>
      <c r="B524" t="s">
        <v>1827</v>
      </c>
      <c r="C524" t="s">
        <v>1742</v>
      </c>
      <c r="D524" t="s">
        <v>1591</v>
      </c>
      <c r="E524" t="s">
        <v>755</v>
      </c>
      <c r="F524" t="b">
        <v>1</v>
      </c>
      <c r="G524">
        <v>177905792</v>
      </c>
      <c r="H524">
        <v>177905855</v>
      </c>
      <c r="I524" t="s">
        <v>1828</v>
      </c>
      <c r="J524" s="182" t="str">
        <f>IF(OR(IFERROR(SEARCH("DMZ",tblSegmentationZones[[#This Row],[comment]])&gt;0,FALSE),IFERROR(SEARCH("DMZ",tblSegmentationZones[[#This Row],[SegmentationZone]])&gt;0,FALSE)),"Yes","No")</f>
        <v>Yes</v>
      </c>
    </row>
    <row r="525" spans="1:10" x14ac:dyDescent="0.3">
      <c r="A525" t="s">
        <v>1829</v>
      </c>
      <c r="B525" t="s">
        <v>1830</v>
      </c>
      <c r="C525" t="s">
        <v>1742</v>
      </c>
      <c r="D525" t="s">
        <v>1591</v>
      </c>
      <c r="E525" t="s">
        <v>755</v>
      </c>
      <c r="F525" t="b">
        <v>1</v>
      </c>
      <c r="G525">
        <v>177905856</v>
      </c>
      <c r="H525">
        <v>177905919</v>
      </c>
      <c r="I525" t="s">
        <v>1831</v>
      </c>
      <c r="J525" s="182" t="str">
        <f>IF(OR(IFERROR(SEARCH("DMZ",tblSegmentationZones[[#This Row],[comment]])&gt;0,FALSE),IFERROR(SEARCH("DMZ",tblSegmentationZones[[#This Row],[SegmentationZone]])&gt;0,FALSE)),"Yes","No")</f>
        <v>Yes</v>
      </c>
    </row>
    <row r="526" spans="1:10" x14ac:dyDescent="0.3">
      <c r="A526" t="s">
        <v>1832</v>
      </c>
      <c r="B526" t="s">
        <v>1833</v>
      </c>
      <c r="C526" t="s">
        <v>1742</v>
      </c>
      <c r="D526" t="s">
        <v>1591</v>
      </c>
      <c r="E526" t="s">
        <v>755</v>
      </c>
      <c r="F526" t="b">
        <v>1</v>
      </c>
      <c r="G526">
        <v>177905728</v>
      </c>
      <c r="H526">
        <v>177905791</v>
      </c>
      <c r="I526" t="s">
        <v>1834</v>
      </c>
      <c r="J526" s="182" t="str">
        <f>IF(OR(IFERROR(SEARCH("DMZ",tblSegmentationZones[[#This Row],[comment]])&gt;0,FALSE),IFERROR(SEARCH("DMZ",tblSegmentationZones[[#This Row],[SegmentationZone]])&gt;0,FALSE)),"Yes","No")</f>
        <v>Yes</v>
      </c>
    </row>
    <row r="527" spans="1:10" x14ac:dyDescent="0.3">
      <c r="A527" t="s">
        <v>1835</v>
      </c>
      <c r="B527" t="s">
        <v>1836</v>
      </c>
      <c r="C527" t="s">
        <v>1742</v>
      </c>
      <c r="D527" t="s">
        <v>1591</v>
      </c>
      <c r="E527" t="s">
        <v>755</v>
      </c>
      <c r="F527" t="b">
        <v>0</v>
      </c>
      <c r="G527">
        <v>177905920</v>
      </c>
      <c r="H527">
        <v>177905983</v>
      </c>
      <c r="I527" t="s">
        <v>1837</v>
      </c>
      <c r="J527" s="182" t="str">
        <f>IF(OR(IFERROR(SEARCH("DMZ",tblSegmentationZones[[#This Row],[comment]])&gt;0,FALSE),IFERROR(SEARCH("DMZ",tblSegmentationZones[[#This Row],[SegmentationZone]])&gt;0,FALSE)),"Yes","No")</f>
        <v>Yes</v>
      </c>
    </row>
    <row r="528" spans="1:10" x14ac:dyDescent="0.3">
      <c r="A528" t="s">
        <v>1838</v>
      </c>
      <c r="B528" t="s">
        <v>1839</v>
      </c>
      <c r="C528" t="s">
        <v>464</v>
      </c>
      <c r="D528" t="s">
        <v>1591</v>
      </c>
      <c r="E528" t="s">
        <v>755</v>
      </c>
      <c r="F528" t="b">
        <v>1</v>
      </c>
      <c r="G528">
        <v>177906048</v>
      </c>
      <c r="H528">
        <v>177906111</v>
      </c>
      <c r="I528" t="s">
        <v>1840</v>
      </c>
      <c r="J528" s="182" t="str">
        <f>IF(OR(IFERROR(SEARCH("DMZ",tblSegmentationZones[[#This Row],[comment]])&gt;0,FALSE),IFERROR(SEARCH("DMZ",tblSegmentationZones[[#This Row],[SegmentationZone]])&gt;0,FALSE)),"Yes","No")</f>
        <v>Yes</v>
      </c>
    </row>
    <row r="529" spans="1:10" x14ac:dyDescent="0.3">
      <c r="A529" t="s">
        <v>1835</v>
      </c>
      <c r="B529" t="s">
        <v>1841</v>
      </c>
      <c r="C529" t="s">
        <v>464</v>
      </c>
      <c r="D529" t="s">
        <v>1591</v>
      </c>
      <c r="E529" t="s">
        <v>755</v>
      </c>
      <c r="F529" t="b">
        <v>1</v>
      </c>
      <c r="G529">
        <v>177906112</v>
      </c>
      <c r="H529">
        <v>177906175</v>
      </c>
      <c r="I529" t="s">
        <v>1842</v>
      </c>
      <c r="J529" s="182" t="str">
        <f>IF(OR(IFERROR(SEARCH("DMZ",tblSegmentationZones[[#This Row],[comment]])&gt;0,FALSE),IFERROR(SEARCH("DMZ",tblSegmentationZones[[#This Row],[SegmentationZone]])&gt;0,FALSE)),"Yes","No")</f>
        <v>Yes</v>
      </c>
    </row>
    <row r="530" spans="1:10" x14ac:dyDescent="0.3">
      <c r="A530" t="s">
        <v>1843</v>
      </c>
      <c r="B530" t="s">
        <v>1844</v>
      </c>
      <c r="C530" t="s">
        <v>464</v>
      </c>
      <c r="D530" t="s">
        <v>1591</v>
      </c>
      <c r="E530" t="s">
        <v>755</v>
      </c>
      <c r="F530" t="b">
        <v>0</v>
      </c>
      <c r="G530">
        <v>177905984</v>
      </c>
      <c r="H530">
        <v>177906047</v>
      </c>
      <c r="I530" t="s">
        <v>1845</v>
      </c>
      <c r="J530" s="182" t="str">
        <f>IF(OR(IFERROR(SEARCH("DMZ",tblSegmentationZones[[#This Row],[comment]])&gt;0,FALSE),IFERROR(SEARCH("DMZ",tblSegmentationZones[[#This Row],[SegmentationZone]])&gt;0,FALSE)),"Yes","No")</f>
        <v>Yes</v>
      </c>
    </row>
    <row r="531" spans="1:10" x14ac:dyDescent="0.3">
      <c r="A531" t="s">
        <v>1846</v>
      </c>
      <c r="B531" t="s">
        <v>1847</v>
      </c>
      <c r="C531" t="s">
        <v>464</v>
      </c>
      <c r="D531" t="s">
        <v>1591</v>
      </c>
      <c r="E531" t="s">
        <v>755</v>
      </c>
      <c r="F531" t="b">
        <v>1</v>
      </c>
      <c r="G531">
        <v>177906176</v>
      </c>
      <c r="H531">
        <v>177906239</v>
      </c>
      <c r="I531" t="s">
        <v>1848</v>
      </c>
      <c r="J531" s="182" t="str">
        <f>IF(OR(IFERROR(SEARCH("DMZ",tblSegmentationZones[[#This Row],[comment]])&gt;0,FALSE),IFERROR(SEARCH("DMZ",tblSegmentationZones[[#This Row],[SegmentationZone]])&gt;0,FALSE)),"Yes","No")</f>
        <v>Yes</v>
      </c>
    </row>
    <row r="532" spans="1:10" x14ac:dyDescent="0.3">
      <c r="A532" t="s">
        <v>1849</v>
      </c>
      <c r="B532" t="s">
        <v>1850</v>
      </c>
      <c r="C532" t="s">
        <v>464</v>
      </c>
      <c r="D532" t="s">
        <v>1591</v>
      </c>
      <c r="E532" t="s">
        <v>755</v>
      </c>
      <c r="F532" t="b">
        <v>1</v>
      </c>
      <c r="G532">
        <v>177906240</v>
      </c>
      <c r="H532">
        <v>177906303</v>
      </c>
      <c r="I532" t="s">
        <v>1851</v>
      </c>
      <c r="J532" s="182" t="str">
        <f>IF(OR(IFERROR(SEARCH("DMZ",tblSegmentationZones[[#This Row],[comment]])&gt;0,FALSE),IFERROR(SEARCH("DMZ",tblSegmentationZones[[#This Row],[SegmentationZone]])&gt;0,FALSE)),"Yes","No")</f>
        <v>Yes</v>
      </c>
    </row>
    <row r="533" spans="1:10" x14ac:dyDescent="0.3">
      <c r="A533" t="s">
        <v>1852</v>
      </c>
      <c r="B533" t="s">
        <v>1853</v>
      </c>
      <c r="C533">
        <v>3030</v>
      </c>
      <c r="D533" t="s">
        <v>1854</v>
      </c>
      <c r="E533" t="s">
        <v>755</v>
      </c>
      <c r="F533" t="b">
        <v>1</v>
      </c>
      <c r="G533">
        <v>177869568</v>
      </c>
      <c r="H533">
        <v>177869823</v>
      </c>
      <c r="I533" t="s">
        <v>1855</v>
      </c>
      <c r="J533" s="182" t="str">
        <f>IF(OR(IFERROR(SEARCH("DMZ",tblSegmentationZones[[#This Row],[comment]])&gt;0,FALSE),IFERROR(SEARCH("DMZ",tblSegmentationZones[[#This Row],[SegmentationZone]])&gt;0,FALSE)),"Yes","No")</f>
        <v>No</v>
      </c>
    </row>
    <row r="534" spans="1:10" x14ac:dyDescent="0.3">
      <c r="A534" t="s">
        <v>1856</v>
      </c>
      <c r="B534" t="s">
        <v>1857</v>
      </c>
      <c r="C534">
        <v>3300</v>
      </c>
      <c r="D534" t="s">
        <v>1858</v>
      </c>
      <c r="E534" t="s">
        <v>755</v>
      </c>
      <c r="F534" t="b">
        <v>1</v>
      </c>
      <c r="G534">
        <v>177913856</v>
      </c>
      <c r="H534">
        <v>177914111</v>
      </c>
      <c r="I534" t="s">
        <v>1859</v>
      </c>
      <c r="J534" s="182" t="str">
        <f>IF(OR(IFERROR(SEARCH("DMZ",tblSegmentationZones[[#This Row],[comment]])&gt;0,FALSE),IFERROR(SEARCH("DMZ",tblSegmentationZones[[#This Row],[SegmentationZone]])&gt;0,FALSE)),"Yes","No")</f>
        <v>Yes</v>
      </c>
    </row>
    <row r="535" spans="1:10" x14ac:dyDescent="0.3">
      <c r="A535" t="s">
        <v>1860</v>
      </c>
      <c r="B535" t="s">
        <v>1861</v>
      </c>
      <c r="C535">
        <v>3301</v>
      </c>
      <c r="D535" t="s">
        <v>1862</v>
      </c>
      <c r="E535" t="s">
        <v>755</v>
      </c>
      <c r="F535" t="b">
        <v>1</v>
      </c>
      <c r="G535">
        <v>177914112</v>
      </c>
      <c r="H535">
        <v>177914367</v>
      </c>
      <c r="I535" t="s">
        <v>1863</v>
      </c>
      <c r="J535" s="182" t="str">
        <f>IF(OR(IFERROR(SEARCH("DMZ",tblSegmentationZones[[#This Row],[comment]])&gt;0,FALSE),IFERROR(SEARCH("DMZ",tblSegmentationZones[[#This Row],[SegmentationZone]])&gt;0,FALSE)),"Yes","No")</f>
        <v>Yes</v>
      </c>
    </row>
    <row r="536" spans="1:10" x14ac:dyDescent="0.3">
      <c r="A536" t="s">
        <v>1864</v>
      </c>
      <c r="B536" t="s">
        <v>1865</v>
      </c>
      <c r="C536">
        <v>3302</v>
      </c>
      <c r="D536" t="s">
        <v>1866</v>
      </c>
      <c r="E536" t="s">
        <v>755</v>
      </c>
      <c r="F536" t="b">
        <v>1</v>
      </c>
      <c r="G536">
        <v>177914368</v>
      </c>
      <c r="H536">
        <v>177914623</v>
      </c>
      <c r="I536" t="s">
        <v>1867</v>
      </c>
      <c r="J536" s="182" t="str">
        <f>IF(OR(IFERROR(SEARCH("DMZ",tblSegmentationZones[[#This Row],[comment]])&gt;0,FALSE),IFERROR(SEARCH("DMZ",tblSegmentationZones[[#This Row],[SegmentationZone]])&gt;0,FALSE)),"Yes","No")</f>
        <v>Yes</v>
      </c>
    </row>
    <row r="537" spans="1:10" x14ac:dyDescent="0.3">
      <c r="A537" t="s">
        <v>1868</v>
      </c>
      <c r="B537" t="s">
        <v>1869</v>
      </c>
      <c r="C537">
        <v>3303</v>
      </c>
      <c r="D537" t="s">
        <v>1870</v>
      </c>
      <c r="E537" t="s">
        <v>755</v>
      </c>
      <c r="F537" t="b">
        <v>1</v>
      </c>
      <c r="G537">
        <v>177914624</v>
      </c>
      <c r="H537">
        <v>177914879</v>
      </c>
      <c r="I537" t="s">
        <v>1871</v>
      </c>
      <c r="J537" s="182" t="str">
        <f>IF(OR(IFERROR(SEARCH("DMZ",tblSegmentationZones[[#This Row],[comment]])&gt;0,FALSE),IFERROR(SEARCH("DMZ",tblSegmentationZones[[#This Row],[SegmentationZone]])&gt;0,FALSE)),"Yes","No")</f>
        <v>Yes</v>
      </c>
    </row>
    <row r="538" spans="1:10" x14ac:dyDescent="0.3">
      <c r="A538" t="s">
        <v>1872</v>
      </c>
      <c r="B538" t="s">
        <v>1873</v>
      </c>
      <c r="C538">
        <v>3305</v>
      </c>
      <c r="D538" t="s">
        <v>1874</v>
      </c>
      <c r="E538" t="s">
        <v>755</v>
      </c>
      <c r="F538" t="b">
        <v>1</v>
      </c>
      <c r="G538">
        <v>177915136</v>
      </c>
      <c r="H538">
        <v>177915391</v>
      </c>
      <c r="I538" t="s">
        <v>1875</v>
      </c>
      <c r="J538" s="182" t="str">
        <f>IF(OR(IFERROR(SEARCH("DMZ",tblSegmentationZones[[#This Row],[comment]])&gt;0,FALSE),IFERROR(SEARCH("DMZ",tblSegmentationZones[[#This Row],[SegmentationZone]])&gt;0,FALSE)),"Yes","No")</f>
        <v>Yes</v>
      </c>
    </row>
    <row r="539" spans="1:10" x14ac:dyDescent="0.3">
      <c r="A539" t="s">
        <v>1876</v>
      </c>
      <c r="B539" t="s">
        <v>1877</v>
      </c>
      <c r="C539">
        <v>3307</v>
      </c>
      <c r="D539" t="s">
        <v>1878</v>
      </c>
      <c r="E539" t="s">
        <v>755</v>
      </c>
      <c r="F539" t="b">
        <v>1</v>
      </c>
      <c r="G539">
        <v>177915392</v>
      </c>
      <c r="H539">
        <v>177915647</v>
      </c>
      <c r="I539" t="s">
        <v>1879</v>
      </c>
      <c r="J539" s="182" t="str">
        <f>IF(OR(IFERROR(SEARCH("DMZ",tblSegmentationZones[[#This Row],[comment]])&gt;0,FALSE),IFERROR(SEARCH("DMZ",tblSegmentationZones[[#This Row],[SegmentationZone]])&gt;0,FALSE)),"Yes","No")</f>
        <v>Yes</v>
      </c>
    </row>
    <row r="540" spans="1:10" x14ac:dyDescent="0.3">
      <c r="A540" t="s">
        <v>1880</v>
      </c>
      <c r="B540" t="s">
        <v>1881</v>
      </c>
      <c r="C540">
        <v>3330</v>
      </c>
      <c r="D540" t="s">
        <v>1882</v>
      </c>
      <c r="E540" t="s">
        <v>755</v>
      </c>
      <c r="F540" t="b">
        <v>1</v>
      </c>
      <c r="G540">
        <v>177915648</v>
      </c>
      <c r="H540">
        <v>177915903</v>
      </c>
      <c r="I540" t="s">
        <v>1883</v>
      </c>
      <c r="J540" s="182" t="str">
        <f>IF(OR(IFERROR(SEARCH("DMZ",tblSegmentationZones[[#This Row],[comment]])&gt;0,FALSE),IFERROR(SEARCH("DMZ",tblSegmentationZones[[#This Row],[SegmentationZone]])&gt;0,FALSE)),"Yes","No")</f>
        <v>Yes</v>
      </c>
    </row>
    <row r="541" spans="1:10" x14ac:dyDescent="0.3">
      <c r="A541" t="s">
        <v>1884</v>
      </c>
      <c r="B541" t="s">
        <v>1885</v>
      </c>
      <c r="C541" t="s">
        <v>1742</v>
      </c>
      <c r="D541" t="s">
        <v>1886</v>
      </c>
      <c r="E541" t="s">
        <v>755</v>
      </c>
      <c r="F541" t="b">
        <v>1</v>
      </c>
      <c r="G541">
        <v>177869824</v>
      </c>
      <c r="H541">
        <v>177870079</v>
      </c>
      <c r="I541" t="s">
        <v>1887</v>
      </c>
      <c r="J541" s="182" t="str">
        <f>IF(OR(IFERROR(SEARCH("DMZ",tblSegmentationZones[[#This Row],[comment]])&gt;0,FALSE),IFERROR(SEARCH("DMZ",tblSegmentationZones[[#This Row],[SegmentationZone]])&gt;0,FALSE)),"Yes","No")</f>
        <v>No</v>
      </c>
    </row>
    <row r="542" spans="1:10" x14ac:dyDescent="0.3">
      <c r="A542" t="s">
        <v>1872</v>
      </c>
      <c r="B542" t="s">
        <v>1888</v>
      </c>
      <c r="C542">
        <v>3305</v>
      </c>
      <c r="D542" t="s">
        <v>1874</v>
      </c>
      <c r="E542" t="s">
        <v>755</v>
      </c>
      <c r="F542" t="b">
        <v>0</v>
      </c>
      <c r="G542">
        <v>177915904</v>
      </c>
      <c r="H542">
        <v>177916159</v>
      </c>
      <c r="I542" t="s">
        <v>1889</v>
      </c>
      <c r="J542" s="182" t="str">
        <f>IF(OR(IFERROR(SEARCH("DMZ",tblSegmentationZones[[#This Row],[comment]])&gt;0,FALSE),IFERROR(SEARCH("DMZ",tblSegmentationZones[[#This Row],[SegmentationZone]])&gt;0,FALSE)),"Yes","No")</f>
        <v>Yes</v>
      </c>
    </row>
    <row r="543" spans="1:10" x14ac:dyDescent="0.3">
      <c r="A543" t="s">
        <v>1846</v>
      </c>
      <c r="B543" t="s">
        <v>1890</v>
      </c>
      <c r="C543">
        <v>3308</v>
      </c>
      <c r="D543" t="s">
        <v>1891</v>
      </c>
      <c r="E543" t="s">
        <v>755</v>
      </c>
      <c r="F543" t="b">
        <v>1</v>
      </c>
      <c r="G543">
        <v>177916160</v>
      </c>
      <c r="H543">
        <v>177916415</v>
      </c>
      <c r="I543" t="s">
        <v>1892</v>
      </c>
      <c r="J543" s="182" t="str">
        <f>IF(OR(IFERROR(SEARCH("DMZ",tblSegmentationZones[[#This Row],[comment]])&gt;0,FALSE),IFERROR(SEARCH("DMZ",tblSegmentationZones[[#This Row],[SegmentationZone]])&gt;0,FALSE)),"Yes","No")</f>
        <v>Yes</v>
      </c>
    </row>
    <row r="544" spans="1:10" x14ac:dyDescent="0.3">
      <c r="A544" t="s">
        <v>1849</v>
      </c>
      <c r="B544" t="s">
        <v>1893</v>
      </c>
      <c r="C544">
        <v>3309</v>
      </c>
      <c r="D544" t="s">
        <v>1894</v>
      </c>
      <c r="E544" t="s">
        <v>755</v>
      </c>
      <c r="F544" t="b">
        <v>1</v>
      </c>
      <c r="G544">
        <v>177916416</v>
      </c>
      <c r="H544">
        <v>177916671</v>
      </c>
      <c r="I544" t="s">
        <v>1895</v>
      </c>
      <c r="J544" s="182" t="str">
        <f>IF(OR(IFERROR(SEARCH("DMZ",tblSegmentationZones[[#This Row],[comment]])&gt;0,FALSE),IFERROR(SEARCH("DMZ",tblSegmentationZones[[#This Row],[SegmentationZone]])&gt;0,FALSE)),"Yes","No")</f>
        <v>Yes</v>
      </c>
    </row>
    <row r="545" spans="1:10" x14ac:dyDescent="0.3">
      <c r="A545" t="s">
        <v>1896</v>
      </c>
      <c r="B545" t="s">
        <v>1897</v>
      </c>
      <c r="C545">
        <v>3004</v>
      </c>
      <c r="D545" t="s">
        <v>1898</v>
      </c>
      <c r="E545" t="s">
        <v>755</v>
      </c>
      <c r="F545" t="b">
        <v>1</v>
      </c>
      <c r="G545">
        <v>177870080</v>
      </c>
      <c r="H545">
        <v>177870335</v>
      </c>
      <c r="I545" t="s">
        <v>1899</v>
      </c>
      <c r="J545" s="182" t="str">
        <f>IF(OR(IFERROR(SEARCH("DMZ",tblSegmentationZones[[#This Row],[comment]])&gt;0,FALSE),IFERROR(SEARCH("DMZ",tblSegmentationZones[[#This Row],[SegmentationZone]])&gt;0,FALSE)),"Yes","No")</f>
        <v>No</v>
      </c>
    </row>
    <row r="546" spans="1:10" x14ac:dyDescent="0.3">
      <c r="A546" t="s">
        <v>1900</v>
      </c>
      <c r="B546" t="s">
        <v>1901</v>
      </c>
      <c r="C546" t="s">
        <v>1742</v>
      </c>
      <c r="D546" t="s">
        <v>1902</v>
      </c>
      <c r="E546" t="s">
        <v>755</v>
      </c>
      <c r="F546" t="b">
        <v>1</v>
      </c>
      <c r="G546">
        <v>177870336</v>
      </c>
      <c r="H546">
        <v>177870591</v>
      </c>
      <c r="I546" t="s">
        <v>1903</v>
      </c>
      <c r="J546" s="182" t="str">
        <f>IF(OR(IFERROR(SEARCH("DMZ",tblSegmentationZones[[#This Row],[comment]])&gt;0,FALSE),IFERROR(SEARCH("DMZ",tblSegmentationZones[[#This Row],[SegmentationZone]])&gt;0,FALSE)),"Yes","No")</f>
        <v>No</v>
      </c>
    </row>
    <row r="547" spans="1:10" x14ac:dyDescent="0.3">
      <c r="A547" t="s">
        <v>1904</v>
      </c>
      <c r="B547" t="s">
        <v>1905</v>
      </c>
      <c r="C547">
        <v>3021</v>
      </c>
      <c r="D547" t="s">
        <v>1906</v>
      </c>
      <c r="E547" t="s">
        <v>755</v>
      </c>
      <c r="F547" t="b">
        <v>1</v>
      </c>
      <c r="G547">
        <v>177870592</v>
      </c>
      <c r="H547">
        <v>177870847</v>
      </c>
      <c r="I547" t="s">
        <v>1907</v>
      </c>
      <c r="J547" s="182" t="str">
        <f>IF(OR(IFERROR(SEARCH("DMZ",tblSegmentationZones[[#This Row],[comment]])&gt;0,FALSE),IFERROR(SEARCH("DMZ",tblSegmentationZones[[#This Row],[SegmentationZone]])&gt;0,FALSE)),"Yes","No")</f>
        <v>No</v>
      </c>
    </row>
    <row r="548" spans="1:10" x14ac:dyDescent="0.3">
      <c r="A548" t="s">
        <v>1908</v>
      </c>
      <c r="B548" t="s">
        <v>1909</v>
      </c>
      <c r="C548">
        <v>3005</v>
      </c>
      <c r="D548" t="s">
        <v>1910</v>
      </c>
      <c r="E548" t="s">
        <v>755</v>
      </c>
      <c r="F548" t="b">
        <v>1</v>
      </c>
      <c r="G548">
        <v>177870848</v>
      </c>
      <c r="H548">
        <v>177871871</v>
      </c>
      <c r="I548" t="s">
        <v>1911</v>
      </c>
      <c r="J548" s="182" t="str">
        <f>IF(OR(IFERROR(SEARCH("DMZ",tblSegmentationZones[[#This Row],[comment]])&gt;0,FALSE),IFERROR(SEARCH("DMZ",tblSegmentationZones[[#This Row],[SegmentationZone]])&gt;0,FALSE)),"Yes","No")</f>
        <v>No</v>
      </c>
    </row>
    <row r="549" spans="1:10" x14ac:dyDescent="0.3">
      <c r="A549" t="s">
        <v>1912</v>
      </c>
      <c r="B549" t="s">
        <v>1913</v>
      </c>
      <c r="C549">
        <v>3006</v>
      </c>
      <c r="D549" t="s">
        <v>1914</v>
      </c>
      <c r="E549" t="s">
        <v>755</v>
      </c>
      <c r="F549" t="b">
        <v>1</v>
      </c>
      <c r="G549">
        <v>177871872</v>
      </c>
      <c r="H549">
        <v>177872895</v>
      </c>
      <c r="I549" t="s">
        <v>1915</v>
      </c>
      <c r="J549" s="182" t="str">
        <f>IF(OR(IFERROR(SEARCH("DMZ",tblSegmentationZones[[#This Row],[comment]])&gt;0,FALSE),IFERROR(SEARCH("DMZ",tblSegmentationZones[[#This Row],[SegmentationZone]])&gt;0,FALSE)),"Yes","No")</f>
        <v>No</v>
      </c>
    </row>
    <row r="550" spans="1:10" x14ac:dyDescent="0.3">
      <c r="A550" t="s">
        <v>1916</v>
      </c>
      <c r="B550" t="s">
        <v>1917</v>
      </c>
      <c r="C550">
        <v>3007</v>
      </c>
      <c r="D550" t="s">
        <v>1918</v>
      </c>
      <c r="E550" t="s">
        <v>755</v>
      </c>
      <c r="F550" t="b">
        <v>1</v>
      </c>
      <c r="G550">
        <v>177872896</v>
      </c>
      <c r="H550">
        <v>177873919</v>
      </c>
      <c r="I550" t="s">
        <v>1919</v>
      </c>
      <c r="J550" s="182" t="str">
        <f>IF(OR(IFERROR(SEARCH("DMZ",tblSegmentationZones[[#This Row],[comment]])&gt;0,FALSE),IFERROR(SEARCH("DMZ",tblSegmentationZones[[#This Row],[SegmentationZone]])&gt;0,FALSE)),"Yes","No")</f>
        <v>No</v>
      </c>
    </row>
    <row r="551" spans="1:10" x14ac:dyDescent="0.3">
      <c r="A551" t="s">
        <v>1920</v>
      </c>
      <c r="B551" t="s">
        <v>1921</v>
      </c>
      <c r="C551">
        <v>3008</v>
      </c>
      <c r="D551" t="s">
        <v>1922</v>
      </c>
      <c r="E551" t="s">
        <v>755</v>
      </c>
      <c r="F551" t="b">
        <v>1</v>
      </c>
      <c r="G551">
        <v>177873920</v>
      </c>
      <c r="H551">
        <v>177874943</v>
      </c>
      <c r="I551" t="s">
        <v>1923</v>
      </c>
      <c r="J551" s="182" t="str">
        <f>IF(OR(IFERROR(SEARCH("DMZ",tblSegmentationZones[[#This Row],[comment]])&gt;0,FALSE),IFERROR(SEARCH("DMZ",tblSegmentationZones[[#This Row],[SegmentationZone]])&gt;0,FALSE)),"Yes","No")</f>
        <v>No</v>
      </c>
    </row>
    <row r="552" spans="1:10" x14ac:dyDescent="0.3">
      <c r="A552" t="s">
        <v>1924</v>
      </c>
      <c r="B552" t="s">
        <v>1925</v>
      </c>
      <c r="C552">
        <v>3001</v>
      </c>
      <c r="D552" t="s">
        <v>1388</v>
      </c>
      <c r="E552" t="s">
        <v>755</v>
      </c>
      <c r="F552" t="b">
        <v>1</v>
      </c>
      <c r="G552">
        <v>177865728</v>
      </c>
      <c r="H552">
        <v>177866751</v>
      </c>
      <c r="I552" t="s">
        <v>1926</v>
      </c>
      <c r="J552" s="182" t="str">
        <f>IF(OR(IFERROR(SEARCH("DMZ",tblSegmentationZones[[#This Row],[comment]])&gt;0,FALSE),IFERROR(SEARCH("DMZ",tblSegmentationZones[[#This Row],[SegmentationZone]])&gt;0,FALSE)),"Yes","No")</f>
        <v>No</v>
      </c>
    </row>
    <row r="553" spans="1:10" x14ac:dyDescent="0.3">
      <c r="A553" t="s">
        <v>1927</v>
      </c>
      <c r="B553" t="s">
        <v>1928</v>
      </c>
      <c r="C553">
        <v>3009</v>
      </c>
      <c r="D553" t="s">
        <v>1929</v>
      </c>
      <c r="E553" t="s">
        <v>755</v>
      </c>
      <c r="F553" t="b">
        <v>1</v>
      </c>
      <c r="G553">
        <v>177874944</v>
      </c>
      <c r="H553">
        <v>177875967</v>
      </c>
      <c r="I553" t="s">
        <v>1930</v>
      </c>
      <c r="J553" s="182" t="str">
        <f>IF(OR(IFERROR(SEARCH("DMZ",tblSegmentationZones[[#This Row],[comment]])&gt;0,FALSE),IFERROR(SEARCH("DMZ",tblSegmentationZones[[#This Row],[SegmentationZone]])&gt;0,FALSE)),"Yes","No")</f>
        <v>No</v>
      </c>
    </row>
    <row r="554" spans="1:10" x14ac:dyDescent="0.3">
      <c r="A554" t="s">
        <v>1931</v>
      </c>
      <c r="B554" t="s">
        <v>1932</v>
      </c>
      <c r="C554">
        <v>3010</v>
      </c>
      <c r="D554" t="s">
        <v>1933</v>
      </c>
      <c r="E554" t="s">
        <v>755</v>
      </c>
      <c r="F554" t="b">
        <v>1</v>
      </c>
      <c r="G554">
        <v>177875968</v>
      </c>
      <c r="H554">
        <v>177876991</v>
      </c>
      <c r="I554" t="s">
        <v>1934</v>
      </c>
      <c r="J554" s="182" t="str">
        <f>IF(OR(IFERROR(SEARCH("DMZ",tblSegmentationZones[[#This Row],[comment]])&gt;0,FALSE),IFERROR(SEARCH("DMZ",tblSegmentationZones[[#This Row],[SegmentationZone]])&gt;0,FALSE)),"Yes","No")</f>
        <v>No</v>
      </c>
    </row>
    <row r="555" spans="1:10" x14ac:dyDescent="0.3">
      <c r="A555" t="s">
        <v>1935</v>
      </c>
      <c r="B555" t="s">
        <v>1936</v>
      </c>
      <c r="C555">
        <v>3032</v>
      </c>
      <c r="D555" t="s">
        <v>1937</v>
      </c>
      <c r="E555" t="s">
        <v>755</v>
      </c>
      <c r="F555" t="b">
        <v>1</v>
      </c>
      <c r="G555">
        <v>177876992</v>
      </c>
      <c r="H555">
        <v>177879039</v>
      </c>
      <c r="I555" t="s">
        <v>1938</v>
      </c>
      <c r="J555" s="182" t="str">
        <f>IF(OR(IFERROR(SEARCH("DMZ",tblSegmentationZones[[#This Row],[comment]])&gt;0,FALSE),IFERROR(SEARCH("DMZ",tblSegmentationZones[[#This Row],[SegmentationZone]])&gt;0,FALSE)),"Yes","No")</f>
        <v>No</v>
      </c>
    </row>
    <row r="556" spans="1:10" x14ac:dyDescent="0.3">
      <c r="A556" t="s">
        <v>1939</v>
      </c>
      <c r="B556" t="s">
        <v>1940</v>
      </c>
      <c r="C556">
        <v>0</v>
      </c>
      <c r="D556" t="s">
        <v>1941</v>
      </c>
      <c r="E556" t="s">
        <v>755</v>
      </c>
      <c r="F556" t="b">
        <v>1</v>
      </c>
      <c r="G556">
        <v>177879040</v>
      </c>
      <c r="H556">
        <v>177880063</v>
      </c>
      <c r="I556" t="s">
        <v>1942</v>
      </c>
      <c r="J556" s="182" t="str">
        <f>IF(OR(IFERROR(SEARCH("DMZ",tblSegmentationZones[[#This Row],[comment]])&gt;0,FALSE),IFERROR(SEARCH("DMZ",tblSegmentationZones[[#This Row],[SegmentationZone]])&gt;0,FALSE)),"Yes","No")</f>
        <v>No</v>
      </c>
    </row>
    <row r="557" spans="1:10" x14ac:dyDescent="0.3">
      <c r="A557" t="s">
        <v>1943</v>
      </c>
      <c r="B557" t="s">
        <v>1944</v>
      </c>
      <c r="C557">
        <v>3011</v>
      </c>
      <c r="D557" t="s">
        <v>1418</v>
      </c>
      <c r="E557" t="s">
        <v>755</v>
      </c>
      <c r="F557" t="b">
        <v>1</v>
      </c>
      <c r="G557">
        <v>177880064</v>
      </c>
      <c r="H557">
        <v>177881087</v>
      </c>
      <c r="I557" t="s">
        <v>1945</v>
      </c>
      <c r="J557" s="182" t="str">
        <f>IF(OR(IFERROR(SEARCH("DMZ",tblSegmentationZones[[#This Row],[comment]])&gt;0,FALSE),IFERROR(SEARCH("DMZ",tblSegmentationZones[[#This Row],[SegmentationZone]])&gt;0,FALSE)),"Yes","No")</f>
        <v>No</v>
      </c>
    </row>
    <row r="558" spans="1:10" x14ac:dyDescent="0.3">
      <c r="A558" t="s">
        <v>1946</v>
      </c>
      <c r="B558" t="s">
        <v>1947</v>
      </c>
      <c r="C558">
        <v>3012</v>
      </c>
      <c r="D558" t="s">
        <v>612</v>
      </c>
      <c r="E558" t="s">
        <v>755</v>
      </c>
      <c r="F558" t="b">
        <v>1</v>
      </c>
      <c r="G558">
        <v>177881088</v>
      </c>
      <c r="H558">
        <v>177882111</v>
      </c>
      <c r="I558" t="s">
        <v>1948</v>
      </c>
      <c r="J558" s="182" t="str">
        <f>IF(OR(IFERROR(SEARCH("DMZ",tblSegmentationZones[[#This Row],[comment]])&gt;0,FALSE),IFERROR(SEARCH("DMZ",tblSegmentationZones[[#This Row],[SegmentationZone]])&gt;0,FALSE)),"Yes","No")</f>
        <v>No</v>
      </c>
    </row>
    <row r="559" spans="1:10" x14ac:dyDescent="0.3">
      <c r="A559" t="s">
        <v>1949</v>
      </c>
      <c r="B559" t="s">
        <v>1950</v>
      </c>
      <c r="C559">
        <v>3013</v>
      </c>
      <c r="D559" t="s">
        <v>1425</v>
      </c>
      <c r="E559" t="s">
        <v>755</v>
      </c>
      <c r="F559" t="b">
        <v>1</v>
      </c>
      <c r="G559">
        <v>177882112</v>
      </c>
      <c r="H559">
        <v>177883135</v>
      </c>
      <c r="I559" t="s">
        <v>1951</v>
      </c>
      <c r="J559" s="182" t="str">
        <f>IF(OR(IFERROR(SEARCH("DMZ",tblSegmentationZones[[#This Row],[comment]])&gt;0,FALSE),IFERROR(SEARCH("DMZ",tblSegmentationZones[[#This Row],[SegmentationZone]])&gt;0,FALSE)),"Yes","No")</f>
        <v>No</v>
      </c>
    </row>
    <row r="560" spans="1:10" x14ac:dyDescent="0.3">
      <c r="A560" t="s">
        <v>1952</v>
      </c>
      <c r="B560" t="s">
        <v>1953</v>
      </c>
      <c r="C560">
        <v>3014</v>
      </c>
      <c r="D560" t="s">
        <v>1954</v>
      </c>
      <c r="E560" t="s">
        <v>755</v>
      </c>
      <c r="F560" t="b">
        <v>1</v>
      </c>
      <c r="G560">
        <v>177883136</v>
      </c>
      <c r="H560">
        <v>177884159</v>
      </c>
      <c r="I560" t="s">
        <v>1955</v>
      </c>
      <c r="J560" s="182" t="str">
        <f>IF(OR(IFERROR(SEARCH("DMZ",tblSegmentationZones[[#This Row],[comment]])&gt;0,FALSE),IFERROR(SEARCH("DMZ",tblSegmentationZones[[#This Row],[SegmentationZone]])&gt;0,FALSE)),"Yes","No")</f>
        <v>No</v>
      </c>
    </row>
    <row r="561" spans="1:10" x14ac:dyDescent="0.3">
      <c r="A561" t="s">
        <v>1956</v>
      </c>
      <c r="B561" t="s">
        <v>1957</v>
      </c>
      <c r="C561">
        <v>3015</v>
      </c>
      <c r="D561" t="s">
        <v>1958</v>
      </c>
      <c r="E561" t="s">
        <v>755</v>
      </c>
      <c r="F561" t="b">
        <v>1</v>
      </c>
      <c r="G561">
        <v>177884160</v>
      </c>
      <c r="H561">
        <v>177885183</v>
      </c>
      <c r="I561" t="s">
        <v>1959</v>
      </c>
      <c r="J561" s="182" t="str">
        <f>IF(OR(IFERROR(SEARCH("DMZ",tblSegmentationZones[[#This Row],[comment]])&gt;0,FALSE),IFERROR(SEARCH("DMZ",tblSegmentationZones[[#This Row],[SegmentationZone]])&gt;0,FALSE)),"Yes","No")</f>
        <v>No</v>
      </c>
    </row>
    <row r="562" spans="1:10" x14ac:dyDescent="0.3">
      <c r="A562" t="s">
        <v>1960</v>
      </c>
      <c r="B562" t="s">
        <v>1961</v>
      </c>
      <c r="C562">
        <v>3002</v>
      </c>
      <c r="D562" t="s">
        <v>1411</v>
      </c>
      <c r="E562" t="s">
        <v>755</v>
      </c>
      <c r="F562" t="b">
        <v>1</v>
      </c>
      <c r="G562">
        <v>177866752</v>
      </c>
      <c r="H562">
        <v>177867775</v>
      </c>
      <c r="I562" t="s">
        <v>1962</v>
      </c>
      <c r="J562" s="182" t="str">
        <f>IF(OR(IFERROR(SEARCH("DMZ",tblSegmentationZones[[#This Row],[comment]])&gt;0,FALSE),IFERROR(SEARCH("DMZ",tblSegmentationZones[[#This Row],[SegmentationZone]])&gt;0,FALSE)),"Yes","No")</f>
        <v>No</v>
      </c>
    </row>
    <row r="563" spans="1:10" x14ac:dyDescent="0.3">
      <c r="A563" t="s">
        <v>1963</v>
      </c>
      <c r="B563" t="s">
        <v>1964</v>
      </c>
      <c r="C563">
        <v>3019</v>
      </c>
      <c r="D563" t="s">
        <v>1436</v>
      </c>
      <c r="E563" t="s">
        <v>755</v>
      </c>
      <c r="F563" t="b">
        <v>1</v>
      </c>
      <c r="G563">
        <v>177885184</v>
      </c>
      <c r="H563">
        <v>177886207</v>
      </c>
      <c r="I563" t="s">
        <v>1965</v>
      </c>
      <c r="J563" s="182" t="str">
        <f>IF(OR(IFERROR(SEARCH("DMZ",tblSegmentationZones[[#This Row],[comment]])&gt;0,FALSE),IFERROR(SEARCH("DMZ",tblSegmentationZones[[#This Row],[SegmentationZone]])&gt;0,FALSE)),"Yes","No")</f>
        <v>No</v>
      </c>
    </row>
    <row r="564" spans="1:10" x14ac:dyDescent="0.3">
      <c r="A564" t="s">
        <v>1966</v>
      </c>
      <c r="B564" t="s">
        <v>1967</v>
      </c>
      <c r="C564">
        <v>3031</v>
      </c>
      <c r="D564" t="s">
        <v>1968</v>
      </c>
      <c r="E564" t="s">
        <v>755</v>
      </c>
      <c r="F564" t="b">
        <v>0</v>
      </c>
      <c r="G564">
        <v>177886976</v>
      </c>
      <c r="H564">
        <v>177887231</v>
      </c>
      <c r="I564" t="s">
        <v>1969</v>
      </c>
      <c r="J564" s="182" t="str">
        <f>IF(OR(IFERROR(SEARCH("DMZ",tblSegmentationZones[[#This Row],[comment]])&gt;0,FALSE),IFERROR(SEARCH("DMZ",tblSegmentationZones[[#This Row],[SegmentationZone]])&gt;0,FALSE)),"Yes","No")</f>
        <v>No</v>
      </c>
    </row>
    <row r="565" spans="1:10" x14ac:dyDescent="0.3">
      <c r="A565" t="s">
        <v>1970</v>
      </c>
      <c r="B565" t="s">
        <v>1971</v>
      </c>
      <c r="C565">
        <v>3052</v>
      </c>
      <c r="D565" t="s">
        <v>1972</v>
      </c>
      <c r="E565" t="s">
        <v>755</v>
      </c>
      <c r="F565" t="b">
        <v>1</v>
      </c>
      <c r="G565">
        <v>177887744</v>
      </c>
      <c r="H565">
        <v>177887999</v>
      </c>
      <c r="I565" t="s">
        <v>1973</v>
      </c>
      <c r="J565" s="182" t="str">
        <f>IF(OR(IFERROR(SEARCH("DMZ",tblSegmentationZones[[#This Row],[comment]])&gt;0,FALSE),IFERROR(SEARCH("DMZ",tblSegmentationZones[[#This Row],[SegmentationZone]])&gt;0,FALSE)),"Yes","No")</f>
        <v>No</v>
      </c>
    </row>
    <row r="566" spans="1:10" x14ac:dyDescent="0.3">
      <c r="A566" t="s">
        <v>1974</v>
      </c>
      <c r="B566" t="s">
        <v>1975</v>
      </c>
      <c r="C566">
        <v>3016</v>
      </c>
      <c r="D566" t="s">
        <v>650</v>
      </c>
      <c r="E566" t="s">
        <v>755</v>
      </c>
      <c r="F566" t="b">
        <v>1</v>
      </c>
      <c r="G566">
        <v>177889280</v>
      </c>
      <c r="H566">
        <v>177890303</v>
      </c>
      <c r="I566" t="s">
        <v>1976</v>
      </c>
      <c r="J566" s="182" t="str">
        <f>IF(OR(IFERROR(SEARCH("DMZ",tblSegmentationZones[[#This Row],[comment]])&gt;0,FALSE),IFERROR(SEARCH("DMZ",tblSegmentationZones[[#This Row],[SegmentationZone]])&gt;0,FALSE)),"Yes","No")</f>
        <v>No</v>
      </c>
    </row>
    <row r="567" spans="1:10" x14ac:dyDescent="0.3">
      <c r="A567" t="s">
        <v>1977</v>
      </c>
      <c r="B567" t="s">
        <v>1978</v>
      </c>
      <c r="C567">
        <v>2000</v>
      </c>
      <c r="D567" t="s">
        <v>1384</v>
      </c>
      <c r="E567" t="s">
        <v>863</v>
      </c>
      <c r="F567" t="b">
        <v>1</v>
      </c>
      <c r="G567">
        <v>177930240</v>
      </c>
      <c r="H567">
        <v>177931263</v>
      </c>
      <c r="I567" t="s">
        <v>1979</v>
      </c>
      <c r="J567" s="182" t="str">
        <f>IF(OR(IFERROR(SEARCH("DMZ",tblSegmentationZones[[#This Row],[comment]])&gt;0,FALSE),IFERROR(SEARCH("DMZ",tblSegmentationZones[[#This Row],[SegmentationZone]])&gt;0,FALSE)),"Yes","No")</f>
        <v>No</v>
      </c>
    </row>
    <row r="568" spans="1:10" x14ac:dyDescent="0.3">
      <c r="A568" t="s">
        <v>1980</v>
      </c>
      <c r="B568" t="s">
        <v>1981</v>
      </c>
      <c r="C568">
        <v>2017</v>
      </c>
      <c r="D568" t="s">
        <v>1937</v>
      </c>
      <c r="E568" t="s">
        <v>863</v>
      </c>
      <c r="F568" t="b">
        <v>0</v>
      </c>
      <c r="G568">
        <v>177955840</v>
      </c>
      <c r="H568">
        <v>177956863</v>
      </c>
      <c r="I568" t="s">
        <v>1982</v>
      </c>
      <c r="J568" s="182" t="str">
        <f>IF(OR(IFERROR(SEARCH("DMZ",tblSegmentationZones[[#This Row],[comment]])&gt;0,FALSE),IFERROR(SEARCH("DMZ",tblSegmentationZones[[#This Row],[SegmentationZone]])&gt;0,FALSE)),"Yes","No")</f>
        <v>No</v>
      </c>
    </row>
    <row r="569" spans="1:10" x14ac:dyDescent="0.3">
      <c r="A569" t="s">
        <v>1983</v>
      </c>
      <c r="B569" t="s">
        <v>1984</v>
      </c>
      <c r="C569">
        <v>2018</v>
      </c>
      <c r="D569" t="s">
        <v>1735</v>
      </c>
      <c r="E569" t="s">
        <v>863</v>
      </c>
      <c r="F569" t="b">
        <v>1</v>
      </c>
      <c r="G569">
        <v>177956864</v>
      </c>
      <c r="H569">
        <v>177957887</v>
      </c>
      <c r="I569" t="s">
        <v>1985</v>
      </c>
      <c r="J569" s="182" t="str">
        <f>IF(OR(IFERROR(SEARCH("DMZ",tblSegmentationZones[[#This Row],[comment]])&gt;0,FALSE),IFERROR(SEARCH("DMZ",tblSegmentationZones[[#This Row],[SegmentationZone]])&gt;0,FALSE)),"Yes","No")</f>
        <v>No</v>
      </c>
    </row>
    <row r="570" spans="1:10" x14ac:dyDescent="0.3">
      <c r="A570" t="s">
        <v>1986</v>
      </c>
      <c r="B570" t="s">
        <v>1987</v>
      </c>
      <c r="C570">
        <v>2034</v>
      </c>
      <c r="D570" t="s">
        <v>1988</v>
      </c>
      <c r="E570" t="s">
        <v>863</v>
      </c>
      <c r="F570" t="b">
        <v>1</v>
      </c>
      <c r="G570">
        <v>177957888</v>
      </c>
      <c r="H570">
        <v>177958143</v>
      </c>
      <c r="I570" t="s">
        <v>1989</v>
      </c>
      <c r="J570" s="182" t="str">
        <f>IF(OR(IFERROR(SEARCH("DMZ",tblSegmentationZones[[#This Row],[comment]])&gt;0,FALSE),IFERROR(SEARCH("DMZ",tblSegmentationZones[[#This Row],[SegmentationZone]])&gt;0,FALSE)),"Yes","No")</f>
        <v>No</v>
      </c>
    </row>
    <row r="571" spans="1:10" x14ac:dyDescent="0.3">
      <c r="A571" t="s">
        <v>1990</v>
      </c>
      <c r="B571" t="s">
        <v>1991</v>
      </c>
      <c r="C571">
        <v>2917</v>
      </c>
      <c r="D571" t="s">
        <v>1992</v>
      </c>
      <c r="E571" t="s">
        <v>863</v>
      </c>
      <c r="F571" t="b">
        <v>1</v>
      </c>
      <c r="G571">
        <v>177958144</v>
      </c>
      <c r="H571">
        <v>177958399</v>
      </c>
      <c r="I571" t="s">
        <v>1993</v>
      </c>
      <c r="J571" s="182" t="str">
        <f>IF(OR(IFERROR(SEARCH("DMZ",tblSegmentationZones[[#This Row],[comment]])&gt;0,FALSE),IFERROR(SEARCH("DMZ",tblSegmentationZones[[#This Row],[SegmentationZone]])&gt;0,FALSE)),"Yes","No")</f>
        <v>No</v>
      </c>
    </row>
    <row r="572" spans="1:10" x14ac:dyDescent="0.3">
      <c r="A572" t="s">
        <v>1994</v>
      </c>
      <c r="B572" t="s">
        <v>1995</v>
      </c>
      <c r="C572">
        <v>2918</v>
      </c>
      <c r="D572" t="s">
        <v>1996</v>
      </c>
      <c r="E572" t="s">
        <v>863</v>
      </c>
      <c r="F572" t="b">
        <v>1</v>
      </c>
      <c r="G572">
        <v>177958400</v>
      </c>
      <c r="H572">
        <v>177958655</v>
      </c>
      <c r="I572" t="s">
        <v>1997</v>
      </c>
      <c r="J572" s="182" t="str">
        <f>IF(OR(IFERROR(SEARCH("DMZ",tblSegmentationZones[[#This Row],[comment]])&gt;0,FALSE),IFERROR(SEARCH("DMZ",tblSegmentationZones[[#This Row],[SegmentationZone]])&gt;0,FALSE)),"Yes","No")</f>
        <v>No</v>
      </c>
    </row>
    <row r="573" spans="1:10" x14ac:dyDescent="0.3">
      <c r="A573" t="s">
        <v>1998</v>
      </c>
      <c r="B573" t="s">
        <v>1999</v>
      </c>
      <c r="C573">
        <v>2919</v>
      </c>
      <c r="D573" t="s">
        <v>2000</v>
      </c>
      <c r="E573" t="s">
        <v>863</v>
      </c>
      <c r="F573" t="b">
        <v>1</v>
      </c>
      <c r="G573">
        <v>177958656</v>
      </c>
      <c r="H573">
        <v>177958911</v>
      </c>
      <c r="I573" t="s">
        <v>2001</v>
      </c>
      <c r="J573" s="182" t="str">
        <f>IF(OR(IFERROR(SEARCH("DMZ",tblSegmentationZones[[#This Row],[comment]])&gt;0,FALSE),IFERROR(SEARCH("DMZ",tblSegmentationZones[[#This Row],[SegmentationZone]])&gt;0,FALSE)),"Yes","No")</f>
        <v>No</v>
      </c>
    </row>
    <row r="574" spans="1:10" x14ac:dyDescent="0.3">
      <c r="A574" t="s">
        <v>2002</v>
      </c>
      <c r="B574" t="s">
        <v>2003</v>
      </c>
      <c r="C574">
        <v>2035</v>
      </c>
      <c r="D574" t="s">
        <v>2004</v>
      </c>
      <c r="E574" t="s">
        <v>863</v>
      </c>
      <c r="F574" t="b">
        <v>1</v>
      </c>
      <c r="G574">
        <v>177958912</v>
      </c>
      <c r="H574">
        <v>177959167</v>
      </c>
      <c r="I574" t="s">
        <v>2005</v>
      </c>
      <c r="J574" s="182" t="str">
        <f>IF(OR(IFERROR(SEARCH("DMZ",tblSegmentationZones[[#This Row],[comment]])&gt;0,FALSE),IFERROR(SEARCH("DMZ",tblSegmentationZones[[#This Row],[SegmentationZone]])&gt;0,FALSE)),"Yes","No")</f>
        <v>No</v>
      </c>
    </row>
    <row r="575" spans="1:10" x14ac:dyDescent="0.3">
      <c r="A575" t="s">
        <v>2006</v>
      </c>
      <c r="B575" t="s">
        <v>2007</v>
      </c>
      <c r="C575">
        <v>2003</v>
      </c>
      <c r="D575" t="s">
        <v>1400</v>
      </c>
      <c r="E575" t="s">
        <v>863</v>
      </c>
      <c r="F575" t="b">
        <v>1</v>
      </c>
      <c r="G575">
        <v>177933312</v>
      </c>
      <c r="H575">
        <v>177934335</v>
      </c>
      <c r="I575" t="s">
        <v>2008</v>
      </c>
      <c r="J575" s="182" t="str">
        <f>IF(OR(IFERROR(SEARCH("DMZ",tblSegmentationZones[[#This Row],[comment]])&gt;0,FALSE),IFERROR(SEARCH("DMZ",tblSegmentationZones[[#This Row],[SegmentationZone]])&gt;0,FALSE)),"Yes","No")</f>
        <v>No</v>
      </c>
    </row>
    <row r="576" spans="1:10" x14ac:dyDescent="0.3">
      <c r="A576" t="s">
        <v>1980</v>
      </c>
      <c r="B576" t="s">
        <v>2009</v>
      </c>
      <c r="C576">
        <v>2050</v>
      </c>
      <c r="D576" t="s">
        <v>1937</v>
      </c>
      <c r="E576" t="s">
        <v>863</v>
      </c>
      <c r="F576" t="b">
        <v>1</v>
      </c>
      <c r="G576">
        <v>177960960</v>
      </c>
      <c r="H576">
        <v>177963007</v>
      </c>
      <c r="I576" t="s">
        <v>2010</v>
      </c>
      <c r="J576" s="182" t="str">
        <f>IF(OR(IFERROR(SEARCH("DMZ",tblSegmentationZones[[#This Row],[comment]])&gt;0,FALSE),IFERROR(SEARCH("DMZ",tblSegmentationZones[[#This Row],[SegmentationZone]])&gt;0,FALSE)),"Yes","No")</f>
        <v>No</v>
      </c>
    </row>
    <row r="577" spans="1:10" x14ac:dyDescent="0.3">
      <c r="A577" t="s">
        <v>2011</v>
      </c>
      <c r="B577" t="s">
        <v>2012</v>
      </c>
      <c r="C577" t="s">
        <v>1742</v>
      </c>
      <c r="D577" t="s">
        <v>1591</v>
      </c>
      <c r="E577" t="s">
        <v>863</v>
      </c>
      <c r="F577" t="b">
        <v>1</v>
      </c>
      <c r="G577">
        <v>177963008</v>
      </c>
      <c r="H577">
        <v>177963071</v>
      </c>
      <c r="I577" t="s">
        <v>2013</v>
      </c>
      <c r="J577" s="182" t="str">
        <f>IF(OR(IFERROR(SEARCH("DMZ",tblSegmentationZones[[#This Row],[comment]])&gt;0,FALSE),IFERROR(SEARCH("DMZ",tblSegmentationZones[[#This Row],[SegmentationZone]])&gt;0,FALSE)),"Yes","No")</f>
        <v>No</v>
      </c>
    </row>
    <row r="578" spans="1:10" x14ac:dyDescent="0.3">
      <c r="A578" t="s">
        <v>2014</v>
      </c>
      <c r="B578" t="s">
        <v>2015</v>
      </c>
      <c r="C578" t="s">
        <v>1742</v>
      </c>
      <c r="D578" t="s">
        <v>1591</v>
      </c>
      <c r="E578" t="s">
        <v>863</v>
      </c>
      <c r="F578" t="b">
        <v>1</v>
      </c>
      <c r="G578">
        <v>177963136</v>
      </c>
      <c r="H578">
        <v>177963199</v>
      </c>
      <c r="I578" t="s">
        <v>2016</v>
      </c>
      <c r="J578" s="182" t="str">
        <f>IF(OR(IFERROR(SEARCH("DMZ",tblSegmentationZones[[#This Row],[comment]])&gt;0,FALSE),IFERROR(SEARCH("DMZ",tblSegmentationZones[[#This Row],[SegmentationZone]])&gt;0,FALSE)),"Yes","No")</f>
        <v>No</v>
      </c>
    </row>
    <row r="579" spans="1:10" x14ac:dyDescent="0.3">
      <c r="A579" t="s">
        <v>2017</v>
      </c>
      <c r="B579" t="s">
        <v>2018</v>
      </c>
      <c r="C579" t="s">
        <v>1742</v>
      </c>
      <c r="D579" t="s">
        <v>1591</v>
      </c>
      <c r="E579" t="s">
        <v>863</v>
      </c>
      <c r="F579" t="b">
        <v>0</v>
      </c>
      <c r="G579">
        <v>177963200</v>
      </c>
      <c r="H579">
        <v>177963263</v>
      </c>
      <c r="I579" t="s">
        <v>2019</v>
      </c>
      <c r="J579" s="182" t="str">
        <f>IF(OR(IFERROR(SEARCH("DMZ",tblSegmentationZones[[#This Row],[comment]])&gt;0,FALSE),IFERROR(SEARCH("DMZ",tblSegmentationZones[[#This Row],[SegmentationZone]])&gt;0,FALSE)),"Yes","No")</f>
        <v>No</v>
      </c>
    </row>
    <row r="580" spans="1:10" x14ac:dyDescent="0.3">
      <c r="A580" t="s">
        <v>2020</v>
      </c>
      <c r="B580" t="s">
        <v>2021</v>
      </c>
      <c r="C580" t="s">
        <v>1742</v>
      </c>
      <c r="D580" t="s">
        <v>1591</v>
      </c>
      <c r="E580" t="s">
        <v>863</v>
      </c>
      <c r="F580" t="b">
        <v>1</v>
      </c>
      <c r="G580">
        <v>177963072</v>
      </c>
      <c r="H580">
        <v>177963135</v>
      </c>
      <c r="I580" t="s">
        <v>2022</v>
      </c>
      <c r="J580" s="182" t="str">
        <f>IF(OR(IFERROR(SEARCH("DMZ",tblSegmentationZones[[#This Row],[comment]])&gt;0,FALSE),IFERROR(SEARCH("DMZ",tblSegmentationZones[[#This Row],[SegmentationZone]])&gt;0,FALSE)),"Yes","No")</f>
        <v>No</v>
      </c>
    </row>
    <row r="581" spans="1:10" x14ac:dyDescent="0.3">
      <c r="A581" t="s">
        <v>2023</v>
      </c>
      <c r="B581" t="s">
        <v>2024</v>
      </c>
      <c r="C581" t="s">
        <v>1742</v>
      </c>
      <c r="D581" t="s">
        <v>1591</v>
      </c>
      <c r="E581" t="s">
        <v>863</v>
      </c>
      <c r="F581" t="b">
        <v>1</v>
      </c>
      <c r="G581">
        <v>177963264</v>
      </c>
      <c r="H581">
        <v>177963327</v>
      </c>
      <c r="I581" t="s">
        <v>2025</v>
      </c>
      <c r="J581" s="182" t="str">
        <f>IF(OR(IFERROR(SEARCH("DMZ",tblSegmentationZones[[#This Row],[comment]])&gt;0,FALSE),IFERROR(SEARCH("DMZ",tblSegmentationZones[[#This Row],[SegmentationZone]])&gt;0,FALSE)),"Yes","No")</f>
        <v>No</v>
      </c>
    </row>
    <row r="582" spans="1:10" x14ac:dyDescent="0.3">
      <c r="A582" t="s">
        <v>2026</v>
      </c>
      <c r="B582" t="s">
        <v>2027</v>
      </c>
      <c r="C582" t="s">
        <v>1742</v>
      </c>
      <c r="D582" t="s">
        <v>1591</v>
      </c>
      <c r="E582" t="s">
        <v>863</v>
      </c>
      <c r="F582" t="b">
        <v>1</v>
      </c>
      <c r="G582">
        <v>177963392</v>
      </c>
      <c r="H582">
        <v>177963455</v>
      </c>
      <c r="I582" t="s">
        <v>2028</v>
      </c>
      <c r="J582" s="182" t="str">
        <f>IF(OR(IFERROR(SEARCH("DMZ",tblSegmentationZones[[#This Row],[comment]])&gt;0,FALSE),IFERROR(SEARCH("DMZ",tblSegmentationZones[[#This Row],[SegmentationZone]])&gt;0,FALSE)),"Yes","No")</f>
        <v>No</v>
      </c>
    </row>
    <row r="583" spans="1:10" x14ac:dyDescent="0.3">
      <c r="A583" t="s">
        <v>2029</v>
      </c>
      <c r="B583" t="s">
        <v>2030</v>
      </c>
      <c r="C583" t="s">
        <v>1742</v>
      </c>
      <c r="D583" t="s">
        <v>1591</v>
      </c>
      <c r="E583" t="s">
        <v>863</v>
      </c>
      <c r="F583" t="b">
        <v>1</v>
      </c>
      <c r="G583">
        <v>177963456</v>
      </c>
      <c r="H583">
        <v>177963519</v>
      </c>
      <c r="I583" t="s">
        <v>2031</v>
      </c>
      <c r="J583" s="182" t="str">
        <f>IF(OR(IFERROR(SEARCH("DMZ",tblSegmentationZones[[#This Row],[comment]])&gt;0,FALSE),IFERROR(SEARCH("DMZ",tblSegmentationZones[[#This Row],[SegmentationZone]])&gt;0,FALSE)),"Yes","No")</f>
        <v>No</v>
      </c>
    </row>
    <row r="584" spans="1:10" x14ac:dyDescent="0.3">
      <c r="A584" t="s">
        <v>2032</v>
      </c>
      <c r="B584" t="s">
        <v>2033</v>
      </c>
      <c r="C584" t="s">
        <v>1742</v>
      </c>
      <c r="D584" t="s">
        <v>1591</v>
      </c>
      <c r="E584" t="s">
        <v>863</v>
      </c>
      <c r="F584" t="b">
        <v>1</v>
      </c>
      <c r="G584">
        <v>177963328</v>
      </c>
      <c r="H584">
        <v>177963391</v>
      </c>
      <c r="I584" t="s">
        <v>2034</v>
      </c>
      <c r="J584" s="182" t="str">
        <f>IF(OR(IFERROR(SEARCH("DMZ",tblSegmentationZones[[#This Row],[comment]])&gt;0,FALSE),IFERROR(SEARCH("DMZ",tblSegmentationZones[[#This Row],[SegmentationZone]])&gt;0,FALSE)),"Yes","No")</f>
        <v>No</v>
      </c>
    </row>
    <row r="585" spans="1:10" x14ac:dyDescent="0.3">
      <c r="A585" t="s">
        <v>2035</v>
      </c>
      <c r="B585" t="s">
        <v>2036</v>
      </c>
      <c r="C585" t="s">
        <v>1742</v>
      </c>
      <c r="D585" t="s">
        <v>1591</v>
      </c>
      <c r="E585" t="s">
        <v>863</v>
      </c>
      <c r="F585" t="b">
        <v>1</v>
      </c>
      <c r="G585">
        <v>177963520</v>
      </c>
      <c r="H585">
        <v>177963583</v>
      </c>
      <c r="I585" t="s">
        <v>2037</v>
      </c>
      <c r="J585" s="182" t="str">
        <f>IF(OR(IFERROR(SEARCH("DMZ",tblSegmentationZones[[#This Row],[comment]])&gt;0,FALSE),IFERROR(SEARCH("DMZ",tblSegmentationZones[[#This Row],[SegmentationZone]])&gt;0,FALSE)),"Yes","No")</f>
        <v>No</v>
      </c>
    </row>
    <row r="586" spans="1:10" x14ac:dyDescent="0.3">
      <c r="A586" t="s">
        <v>2038</v>
      </c>
      <c r="B586" t="s">
        <v>2039</v>
      </c>
      <c r="C586" t="s">
        <v>1742</v>
      </c>
      <c r="D586" t="s">
        <v>1591</v>
      </c>
      <c r="E586" t="s">
        <v>863</v>
      </c>
      <c r="F586" t="b">
        <v>1</v>
      </c>
      <c r="G586">
        <v>177963648</v>
      </c>
      <c r="H586">
        <v>177963711</v>
      </c>
      <c r="I586" t="s">
        <v>2040</v>
      </c>
      <c r="J586" s="182" t="str">
        <f>IF(OR(IFERROR(SEARCH("DMZ",tblSegmentationZones[[#This Row],[comment]])&gt;0,FALSE),IFERROR(SEARCH("DMZ",tblSegmentationZones[[#This Row],[SegmentationZone]])&gt;0,FALSE)),"Yes","No")</f>
        <v>No</v>
      </c>
    </row>
    <row r="587" spans="1:10" x14ac:dyDescent="0.3">
      <c r="A587" t="s">
        <v>2041</v>
      </c>
      <c r="B587" t="s">
        <v>2042</v>
      </c>
      <c r="C587" t="s">
        <v>1742</v>
      </c>
      <c r="D587" t="s">
        <v>1591</v>
      </c>
      <c r="E587" t="s">
        <v>863</v>
      </c>
      <c r="F587" t="b">
        <v>1</v>
      </c>
      <c r="G587">
        <v>177963712</v>
      </c>
      <c r="H587">
        <v>177963775</v>
      </c>
      <c r="I587" t="s">
        <v>2043</v>
      </c>
      <c r="J587" s="182" t="str">
        <f>IF(OR(IFERROR(SEARCH("DMZ",tblSegmentationZones[[#This Row],[comment]])&gt;0,FALSE),IFERROR(SEARCH("DMZ",tblSegmentationZones[[#This Row],[SegmentationZone]])&gt;0,FALSE)),"Yes","No")</f>
        <v>No</v>
      </c>
    </row>
    <row r="588" spans="1:10" x14ac:dyDescent="0.3">
      <c r="A588" t="s">
        <v>2044</v>
      </c>
      <c r="B588" t="s">
        <v>2045</v>
      </c>
      <c r="C588" t="s">
        <v>1742</v>
      </c>
      <c r="D588" t="s">
        <v>1591</v>
      </c>
      <c r="E588" t="s">
        <v>863</v>
      </c>
      <c r="F588" t="b">
        <v>1</v>
      </c>
      <c r="G588">
        <v>177963584</v>
      </c>
      <c r="H588">
        <v>177963647</v>
      </c>
      <c r="I588" t="s">
        <v>2046</v>
      </c>
      <c r="J588" s="182" t="str">
        <f>IF(OR(IFERROR(SEARCH("DMZ",tblSegmentationZones[[#This Row],[comment]])&gt;0,FALSE),IFERROR(SEARCH("DMZ",tblSegmentationZones[[#This Row],[SegmentationZone]])&gt;0,FALSE)),"Yes","No")</f>
        <v>No</v>
      </c>
    </row>
    <row r="589" spans="1:10" x14ac:dyDescent="0.3">
      <c r="A589" t="s">
        <v>2047</v>
      </c>
      <c r="B589" t="s">
        <v>2048</v>
      </c>
      <c r="C589" t="s">
        <v>1742</v>
      </c>
      <c r="D589" t="s">
        <v>1591</v>
      </c>
      <c r="E589" t="s">
        <v>863</v>
      </c>
      <c r="F589" t="b">
        <v>1</v>
      </c>
      <c r="G589">
        <v>177963776</v>
      </c>
      <c r="H589">
        <v>177963839</v>
      </c>
      <c r="I589" t="s">
        <v>2049</v>
      </c>
      <c r="J589" s="182" t="str">
        <f>IF(OR(IFERROR(SEARCH("DMZ",tblSegmentationZones[[#This Row],[comment]])&gt;0,FALSE),IFERROR(SEARCH("DMZ",tblSegmentationZones[[#This Row],[SegmentationZone]])&gt;0,FALSE)),"Yes","No")</f>
        <v>No</v>
      </c>
    </row>
    <row r="590" spans="1:10" x14ac:dyDescent="0.3">
      <c r="A590" t="s">
        <v>2050</v>
      </c>
      <c r="B590" t="s">
        <v>2051</v>
      </c>
      <c r="C590" t="s">
        <v>1742</v>
      </c>
      <c r="D590" t="s">
        <v>1591</v>
      </c>
      <c r="E590" t="s">
        <v>863</v>
      </c>
      <c r="F590" t="b">
        <v>1</v>
      </c>
      <c r="G590">
        <v>177963904</v>
      </c>
      <c r="H590">
        <v>177963967</v>
      </c>
      <c r="I590" t="s">
        <v>2052</v>
      </c>
      <c r="J590" s="182" t="str">
        <f>IF(OR(IFERROR(SEARCH("DMZ",tblSegmentationZones[[#This Row],[comment]])&gt;0,FALSE),IFERROR(SEARCH("DMZ",tblSegmentationZones[[#This Row],[SegmentationZone]])&gt;0,FALSE)),"Yes","No")</f>
        <v>No</v>
      </c>
    </row>
    <row r="591" spans="1:10" x14ac:dyDescent="0.3">
      <c r="A591" t="s">
        <v>2053</v>
      </c>
      <c r="B591" t="s">
        <v>2054</v>
      </c>
      <c r="C591" t="s">
        <v>1742</v>
      </c>
      <c r="D591" t="s">
        <v>1591</v>
      </c>
      <c r="E591" t="s">
        <v>863</v>
      </c>
      <c r="F591" t="b">
        <v>1</v>
      </c>
      <c r="G591">
        <v>177963968</v>
      </c>
      <c r="H591">
        <v>177964031</v>
      </c>
      <c r="I591" t="s">
        <v>2055</v>
      </c>
      <c r="J591" s="182" t="str">
        <f>IF(OR(IFERROR(SEARCH("DMZ",tblSegmentationZones[[#This Row],[comment]])&gt;0,FALSE),IFERROR(SEARCH("DMZ",tblSegmentationZones[[#This Row],[SegmentationZone]])&gt;0,FALSE)),"Yes","No")</f>
        <v>No</v>
      </c>
    </row>
    <row r="592" spans="1:10" x14ac:dyDescent="0.3">
      <c r="A592" t="s">
        <v>2056</v>
      </c>
      <c r="B592" t="s">
        <v>2057</v>
      </c>
      <c r="C592" t="s">
        <v>1742</v>
      </c>
      <c r="D592" t="s">
        <v>1591</v>
      </c>
      <c r="E592" t="s">
        <v>863</v>
      </c>
      <c r="F592" t="b">
        <v>1</v>
      </c>
      <c r="G592">
        <v>177963840</v>
      </c>
      <c r="H592">
        <v>177963903</v>
      </c>
      <c r="I592" t="s">
        <v>2058</v>
      </c>
      <c r="J592" s="182" t="str">
        <f>IF(OR(IFERROR(SEARCH("DMZ",tblSegmentationZones[[#This Row],[comment]])&gt;0,FALSE),IFERROR(SEARCH("DMZ",tblSegmentationZones[[#This Row],[SegmentationZone]])&gt;0,FALSE)),"Yes","No")</f>
        <v>No</v>
      </c>
    </row>
    <row r="593" spans="1:10" x14ac:dyDescent="0.3">
      <c r="A593" t="s">
        <v>2059</v>
      </c>
      <c r="B593" t="s">
        <v>2060</v>
      </c>
      <c r="C593" t="s">
        <v>1742</v>
      </c>
      <c r="D593" t="s">
        <v>1591</v>
      </c>
      <c r="E593" t="s">
        <v>863</v>
      </c>
      <c r="F593" t="b">
        <v>1</v>
      </c>
      <c r="G593">
        <v>177964032</v>
      </c>
      <c r="H593">
        <v>177964095</v>
      </c>
      <c r="I593" t="s">
        <v>2061</v>
      </c>
      <c r="J593" s="182" t="str">
        <f>IF(OR(IFERROR(SEARCH("DMZ",tblSegmentationZones[[#This Row],[comment]])&gt;0,FALSE),IFERROR(SEARCH("DMZ",tblSegmentationZones[[#This Row],[SegmentationZone]])&gt;0,FALSE)),"Yes","No")</f>
        <v>No</v>
      </c>
    </row>
    <row r="594" spans="1:10" x14ac:dyDescent="0.3">
      <c r="A594" t="s">
        <v>2062</v>
      </c>
      <c r="B594" t="s">
        <v>2063</v>
      </c>
      <c r="C594" t="s">
        <v>1742</v>
      </c>
      <c r="D594" t="s">
        <v>1591</v>
      </c>
      <c r="E594" t="s">
        <v>863</v>
      </c>
      <c r="F594" t="b">
        <v>1</v>
      </c>
      <c r="G594">
        <v>177964160</v>
      </c>
      <c r="H594">
        <v>177964223</v>
      </c>
      <c r="I594" t="s">
        <v>2064</v>
      </c>
      <c r="J594" s="182" t="str">
        <f>IF(OR(IFERROR(SEARCH("DMZ",tblSegmentationZones[[#This Row],[comment]])&gt;0,FALSE),IFERROR(SEARCH("DMZ",tblSegmentationZones[[#This Row],[SegmentationZone]])&gt;0,FALSE)),"Yes","No")</f>
        <v>No</v>
      </c>
    </row>
    <row r="595" spans="1:10" x14ac:dyDescent="0.3">
      <c r="A595" t="s">
        <v>2065</v>
      </c>
      <c r="B595" t="s">
        <v>2066</v>
      </c>
      <c r="C595" t="s">
        <v>1742</v>
      </c>
      <c r="D595" t="s">
        <v>1591</v>
      </c>
      <c r="E595" t="s">
        <v>863</v>
      </c>
      <c r="F595" t="b">
        <v>1</v>
      </c>
      <c r="G595">
        <v>177964224</v>
      </c>
      <c r="H595">
        <v>177964287</v>
      </c>
      <c r="I595" t="s">
        <v>2067</v>
      </c>
      <c r="J595" s="182" t="str">
        <f>IF(OR(IFERROR(SEARCH("DMZ",tblSegmentationZones[[#This Row],[comment]])&gt;0,FALSE),IFERROR(SEARCH("DMZ",tblSegmentationZones[[#This Row],[SegmentationZone]])&gt;0,FALSE)),"Yes","No")</f>
        <v>No</v>
      </c>
    </row>
    <row r="596" spans="1:10" x14ac:dyDescent="0.3">
      <c r="A596" t="s">
        <v>2068</v>
      </c>
      <c r="B596" t="s">
        <v>2069</v>
      </c>
      <c r="C596" t="s">
        <v>1742</v>
      </c>
      <c r="D596" t="s">
        <v>1591</v>
      </c>
      <c r="E596" t="s">
        <v>863</v>
      </c>
      <c r="F596" t="b">
        <v>1</v>
      </c>
      <c r="G596">
        <v>177964096</v>
      </c>
      <c r="H596">
        <v>177964159</v>
      </c>
      <c r="I596" t="s">
        <v>2070</v>
      </c>
      <c r="J596" s="182" t="str">
        <f>IF(OR(IFERROR(SEARCH("DMZ",tblSegmentationZones[[#This Row],[comment]])&gt;0,FALSE),IFERROR(SEARCH("DMZ",tblSegmentationZones[[#This Row],[SegmentationZone]])&gt;0,FALSE)),"Yes","No")</f>
        <v>No</v>
      </c>
    </row>
    <row r="597" spans="1:10" x14ac:dyDescent="0.3">
      <c r="A597" t="s">
        <v>2071</v>
      </c>
      <c r="B597" t="s">
        <v>2072</v>
      </c>
      <c r="C597" t="s">
        <v>1742</v>
      </c>
      <c r="D597" t="s">
        <v>1591</v>
      </c>
      <c r="E597" t="s">
        <v>863</v>
      </c>
      <c r="F597" t="b">
        <v>1</v>
      </c>
      <c r="G597">
        <v>177964288</v>
      </c>
      <c r="H597">
        <v>177964351</v>
      </c>
      <c r="I597" t="s">
        <v>2073</v>
      </c>
      <c r="J597" s="182" t="str">
        <f>IF(OR(IFERROR(SEARCH("DMZ",tblSegmentationZones[[#This Row],[comment]])&gt;0,FALSE),IFERROR(SEARCH("DMZ",tblSegmentationZones[[#This Row],[SegmentationZone]])&gt;0,FALSE)),"Yes","No")</f>
        <v>No</v>
      </c>
    </row>
    <row r="598" spans="1:10" x14ac:dyDescent="0.3">
      <c r="A598" t="s">
        <v>2074</v>
      </c>
      <c r="B598" t="s">
        <v>2075</v>
      </c>
      <c r="C598" t="s">
        <v>1742</v>
      </c>
      <c r="D598" t="s">
        <v>1591</v>
      </c>
      <c r="E598" t="s">
        <v>863</v>
      </c>
      <c r="F598" t="b">
        <v>1</v>
      </c>
      <c r="G598">
        <v>177964416</v>
      </c>
      <c r="H598">
        <v>177964479</v>
      </c>
      <c r="I598" t="s">
        <v>2076</v>
      </c>
      <c r="J598" s="182" t="str">
        <f>IF(OR(IFERROR(SEARCH("DMZ",tblSegmentationZones[[#This Row],[comment]])&gt;0,FALSE),IFERROR(SEARCH("DMZ",tblSegmentationZones[[#This Row],[SegmentationZone]])&gt;0,FALSE)),"Yes","No")</f>
        <v>No</v>
      </c>
    </row>
    <row r="599" spans="1:10" x14ac:dyDescent="0.3">
      <c r="A599" t="s">
        <v>2077</v>
      </c>
      <c r="B599" t="s">
        <v>2078</v>
      </c>
      <c r="C599" t="s">
        <v>464</v>
      </c>
      <c r="D599" t="s">
        <v>1591</v>
      </c>
      <c r="E599" t="s">
        <v>863</v>
      </c>
      <c r="F599" t="b">
        <v>1</v>
      </c>
      <c r="G599">
        <v>177964480</v>
      </c>
      <c r="H599">
        <v>177964543</v>
      </c>
      <c r="I599" t="s">
        <v>2079</v>
      </c>
      <c r="J599" s="182" t="str">
        <f>IF(OR(IFERROR(SEARCH("DMZ",tblSegmentationZones[[#This Row],[comment]])&gt;0,FALSE),IFERROR(SEARCH("DMZ",tblSegmentationZones[[#This Row],[SegmentationZone]])&gt;0,FALSE)),"Yes","No")</f>
        <v>No</v>
      </c>
    </row>
    <row r="600" spans="1:10" x14ac:dyDescent="0.3">
      <c r="A600" t="s">
        <v>2080</v>
      </c>
      <c r="B600" t="s">
        <v>2081</v>
      </c>
      <c r="C600" t="s">
        <v>1742</v>
      </c>
      <c r="D600" t="s">
        <v>1591</v>
      </c>
      <c r="E600" t="s">
        <v>863</v>
      </c>
      <c r="F600" t="b">
        <v>1</v>
      </c>
      <c r="G600">
        <v>177964352</v>
      </c>
      <c r="H600">
        <v>177964415</v>
      </c>
      <c r="I600" t="s">
        <v>2082</v>
      </c>
      <c r="J600" s="182" t="str">
        <f>IF(OR(IFERROR(SEARCH("DMZ",tblSegmentationZones[[#This Row],[comment]])&gt;0,FALSE),IFERROR(SEARCH("DMZ",tblSegmentationZones[[#This Row],[SegmentationZone]])&gt;0,FALSE)),"Yes","No")</f>
        <v>No</v>
      </c>
    </row>
    <row r="601" spans="1:10" x14ac:dyDescent="0.3">
      <c r="A601" t="s">
        <v>2083</v>
      </c>
      <c r="B601" t="s">
        <v>2084</v>
      </c>
      <c r="C601" t="s">
        <v>464</v>
      </c>
      <c r="D601" t="s">
        <v>1591</v>
      </c>
      <c r="E601" t="s">
        <v>863</v>
      </c>
      <c r="F601" t="b">
        <v>1</v>
      </c>
      <c r="G601">
        <v>177964544</v>
      </c>
      <c r="H601">
        <v>177964607</v>
      </c>
      <c r="I601" t="s">
        <v>2085</v>
      </c>
      <c r="J601" s="182" t="str">
        <f>IF(OR(IFERROR(SEARCH("DMZ",tblSegmentationZones[[#This Row],[comment]])&gt;0,FALSE),IFERROR(SEARCH("DMZ",tblSegmentationZones[[#This Row],[SegmentationZone]])&gt;0,FALSE)),"Yes","No")</f>
        <v>No</v>
      </c>
    </row>
    <row r="602" spans="1:10" x14ac:dyDescent="0.3">
      <c r="A602" t="s">
        <v>2086</v>
      </c>
      <c r="B602" t="s">
        <v>2087</v>
      </c>
      <c r="C602" t="s">
        <v>464</v>
      </c>
      <c r="D602" t="s">
        <v>902</v>
      </c>
      <c r="E602" t="s">
        <v>2088</v>
      </c>
      <c r="F602" t="b">
        <v>1</v>
      </c>
      <c r="G602">
        <v>177964672</v>
      </c>
      <c r="H602">
        <v>177964735</v>
      </c>
      <c r="I602" t="s">
        <v>2089</v>
      </c>
      <c r="J602" s="182" t="str">
        <f>IF(OR(IFERROR(SEARCH("DMZ",tblSegmentationZones[[#This Row],[comment]])&gt;0,FALSE),IFERROR(SEARCH("DMZ",tblSegmentationZones[[#This Row],[SegmentationZone]])&gt;0,FALSE)),"Yes","No")</f>
        <v>No</v>
      </c>
    </row>
    <row r="603" spans="1:10" x14ac:dyDescent="0.3">
      <c r="A603" t="s">
        <v>2090</v>
      </c>
      <c r="B603" t="s">
        <v>2091</v>
      </c>
      <c r="C603" t="s">
        <v>464</v>
      </c>
      <c r="D603" t="s">
        <v>902</v>
      </c>
      <c r="E603" t="s">
        <v>2088</v>
      </c>
      <c r="F603" t="b">
        <v>1</v>
      </c>
      <c r="G603">
        <v>177964736</v>
      </c>
      <c r="H603">
        <v>177964799</v>
      </c>
      <c r="I603" t="s">
        <v>2092</v>
      </c>
      <c r="J603" s="182" t="str">
        <f>IF(OR(IFERROR(SEARCH("DMZ",tblSegmentationZones[[#This Row],[comment]])&gt;0,FALSE),IFERROR(SEARCH("DMZ",tblSegmentationZones[[#This Row],[SegmentationZone]])&gt;0,FALSE)),"Yes","No")</f>
        <v>No</v>
      </c>
    </row>
    <row r="604" spans="1:10" x14ac:dyDescent="0.3">
      <c r="A604" t="s">
        <v>2017</v>
      </c>
      <c r="B604" t="s">
        <v>2093</v>
      </c>
      <c r="C604" t="s">
        <v>464</v>
      </c>
      <c r="D604" t="s">
        <v>902</v>
      </c>
      <c r="E604" t="s">
        <v>863</v>
      </c>
      <c r="F604" t="b">
        <v>1</v>
      </c>
      <c r="G604">
        <v>177964608</v>
      </c>
      <c r="H604">
        <v>177964671</v>
      </c>
      <c r="I604" t="s">
        <v>2094</v>
      </c>
      <c r="J604" s="182" t="str">
        <f>IF(OR(IFERROR(SEARCH("DMZ",tblSegmentationZones[[#This Row],[comment]])&gt;0,FALSE),IFERROR(SEARCH("DMZ",tblSegmentationZones[[#This Row],[SegmentationZone]])&gt;0,FALSE)),"Yes","No")</f>
        <v>No</v>
      </c>
    </row>
    <row r="605" spans="1:10" x14ac:dyDescent="0.3">
      <c r="A605" t="s">
        <v>2095</v>
      </c>
      <c r="B605" t="s">
        <v>2096</v>
      </c>
      <c r="C605" t="s">
        <v>464</v>
      </c>
      <c r="D605" t="s">
        <v>902</v>
      </c>
      <c r="E605" t="s">
        <v>863</v>
      </c>
      <c r="F605" t="b">
        <v>1</v>
      </c>
      <c r="G605">
        <v>177964800</v>
      </c>
      <c r="H605">
        <v>177964863</v>
      </c>
      <c r="I605" t="s">
        <v>2097</v>
      </c>
      <c r="J605" s="182" t="str">
        <f>IF(OR(IFERROR(SEARCH("DMZ",tblSegmentationZones[[#This Row],[comment]])&gt;0,FALSE),IFERROR(SEARCH("DMZ",tblSegmentationZones[[#This Row],[SegmentationZone]])&gt;0,FALSE)),"Yes","No")</f>
        <v>No</v>
      </c>
    </row>
    <row r="606" spans="1:10" x14ac:dyDescent="0.3">
      <c r="A606" t="s">
        <v>2098</v>
      </c>
      <c r="B606" t="s">
        <v>2099</v>
      </c>
      <c r="C606" t="s">
        <v>464</v>
      </c>
      <c r="D606" t="s">
        <v>902</v>
      </c>
      <c r="E606" t="s">
        <v>2088</v>
      </c>
      <c r="F606" t="b">
        <v>1</v>
      </c>
      <c r="G606">
        <v>177964928</v>
      </c>
      <c r="H606">
        <v>177964991</v>
      </c>
      <c r="I606" t="s">
        <v>2100</v>
      </c>
      <c r="J606" s="182" t="str">
        <f>IF(OR(IFERROR(SEARCH("DMZ",tblSegmentationZones[[#This Row],[comment]])&gt;0,FALSE),IFERROR(SEARCH("DMZ",tblSegmentationZones[[#This Row],[SegmentationZone]])&gt;0,FALSE)),"Yes","No")</f>
        <v>No</v>
      </c>
    </row>
    <row r="607" spans="1:10" x14ac:dyDescent="0.3">
      <c r="A607" t="s">
        <v>1504</v>
      </c>
      <c r="B607" t="s">
        <v>2101</v>
      </c>
      <c r="C607" t="s">
        <v>464</v>
      </c>
      <c r="D607" t="s">
        <v>902</v>
      </c>
      <c r="E607" t="s">
        <v>1404</v>
      </c>
      <c r="F607" t="b">
        <v>1</v>
      </c>
      <c r="G607">
        <v>177964864</v>
      </c>
      <c r="H607">
        <v>177964927</v>
      </c>
      <c r="I607" t="s">
        <v>2102</v>
      </c>
      <c r="J607" s="182" t="str">
        <f>IF(OR(IFERROR(SEARCH("DMZ",tblSegmentationZones[[#This Row],[comment]])&gt;0,FALSE),IFERROR(SEARCH("DMZ",tblSegmentationZones[[#This Row],[SegmentationZone]])&gt;0,FALSE)),"Yes","No")</f>
        <v>No</v>
      </c>
    </row>
    <row r="608" spans="1:10" x14ac:dyDescent="0.3">
      <c r="A608" t="s">
        <v>2103</v>
      </c>
      <c r="B608" t="s">
        <v>2104</v>
      </c>
      <c r="C608" t="s">
        <v>464</v>
      </c>
      <c r="D608" t="s">
        <v>902</v>
      </c>
      <c r="E608" t="s">
        <v>863</v>
      </c>
      <c r="F608" t="b">
        <v>1</v>
      </c>
      <c r="G608">
        <v>177965056</v>
      </c>
      <c r="H608">
        <v>177965311</v>
      </c>
      <c r="I608" t="s">
        <v>2105</v>
      </c>
      <c r="J608" s="182" t="str">
        <f>IF(OR(IFERROR(SEARCH("DMZ",tblSegmentationZones[[#This Row],[comment]])&gt;0,FALSE),IFERROR(SEARCH("DMZ",tblSegmentationZones[[#This Row],[SegmentationZone]])&gt;0,FALSE)),"Yes","No")</f>
        <v>No</v>
      </c>
    </row>
    <row r="609" spans="1:10" x14ac:dyDescent="0.3">
      <c r="A609" t="s">
        <v>2106</v>
      </c>
      <c r="B609" t="s">
        <v>2107</v>
      </c>
      <c r="C609" t="s">
        <v>464</v>
      </c>
      <c r="D609" t="s">
        <v>1591</v>
      </c>
      <c r="E609" t="s">
        <v>863</v>
      </c>
      <c r="F609" t="b">
        <v>0</v>
      </c>
      <c r="G609">
        <v>177966592</v>
      </c>
      <c r="H609">
        <v>177966655</v>
      </c>
      <c r="I609" t="s">
        <v>2108</v>
      </c>
      <c r="J609" s="182" t="str">
        <f>IF(OR(IFERROR(SEARCH("DMZ",tblSegmentationZones[[#This Row],[comment]])&gt;0,FALSE),IFERROR(SEARCH("DMZ",tblSegmentationZones[[#This Row],[SegmentationZone]])&gt;0,FALSE)),"Yes","No")</f>
        <v>No</v>
      </c>
    </row>
    <row r="610" spans="1:10" x14ac:dyDescent="0.3">
      <c r="A610" t="s">
        <v>2109</v>
      </c>
      <c r="B610" t="s">
        <v>2110</v>
      </c>
      <c r="C610" t="s">
        <v>464</v>
      </c>
      <c r="D610" t="s">
        <v>902</v>
      </c>
      <c r="E610" t="s">
        <v>863</v>
      </c>
      <c r="F610" t="b">
        <v>1</v>
      </c>
      <c r="G610">
        <v>177966848</v>
      </c>
      <c r="H610">
        <v>177967103</v>
      </c>
      <c r="I610" t="s">
        <v>2111</v>
      </c>
      <c r="J610" s="182" t="str">
        <f>IF(OR(IFERROR(SEARCH("DMZ",tblSegmentationZones[[#This Row],[comment]])&gt;0,FALSE),IFERROR(SEARCH("DMZ",tblSegmentationZones[[#This Row],[SegmentationZone]])&gt;0,FALSE)),"Yes","No")</f>
        <v>No</v>
      </c>
    </row>
    <row r="611" spans="1:10" x14ac:dyDescent="0.3">
      <c r="A611" t="s">
        <v>2112</v>
      </c>
      <c r="B611" t="s">
        <v>2113</v>
      </c>
      <c r="C611" t="s">
        <v>464</v>
      </c>
      <c r="D611" t="s">
        <v>1440</v>
      </c>
      <c r="E611" t="s">
        <v>863</v>
      </c>
      <c r="F611" t="b">
        <v>1</v>
      </c>
      <c r="G611">
        <v>177967104</v>
      </c>
      <c r="H611">
        <v>177968127</v>
      </c>
      <c r="I611" t="s">
        <v>2114</v>
      </c>
      <c r="J611" s="182" t="str">
        <f>IF(OR(IFERROR(SEARCH("DMZ",tblSegmentationZones[[#This Row],[comment]])&gt;0,FALSE),IFERROR(SEARCH("DMZ",tblSegmentationZones[[#This Row],[SegmentationZone]])&gt;0,FALSE)),"Yes","No")</f>
        <v>No</v>
      </c>
    </row>
    <row r="612" spans="1:10" x14ac:dyDescent="0.3">
      <c r="A612" t="s">
        <v>2115</v>
      </c>
      <c r="B612" t="s">
        <v>2116</v>
      </c>
      <c r="C612">
        <v>2148</v>
      </c>
      <c r="D612" t="s">
        <v>2117</v>
      </c>
      <c r="E612" t="s">
        <v>863</v>
      </c>
      <c r="F612" t="b">
        <v>1</v>
      </c>
      <c r="G612">
        <v>177968128</v>
      </c>
      <c r="H612">
        <v>177968383</v>
      </c>
      <c r="I612" t="s">
        <v>2118</v>
      </c>
      <c r="J612" s="182" t="str">
        <f>IF(OR(IFERROR(SEARCH("DMZ",tblSegmentationZones[[#This Row],[comment]])&gt;0,FALSE),IFERROR(SEARCH("DMZ",tblSegmentationZones[[#This Row],[SegmentationZone]])&gt;0,FALSE)),"Yes","No")</f>
        <v>No</v>
      </c>
    </row>
    <row r="613" spans="1:10" x14ac:dyDescent="0.3">
      <c r="A613" t="s">
        <v>2119</v>
      </c>
      <c r="B613" t="s">
        <v>2120</v>
      </c>
      <c r="C613">
        <v>2149</v>
      </c>
      <c r="D613" t="s">
        <v>2121</v>
      </c>
      <c r="E613" t="s">
        <v>863</v>
      </c>
      <c r="F613" t="b">
        <v>1</v>
      </c>
      <c r="G613">
        <v>177968384</v>
      </c>
      <c r="H613">
        <v>177968639</v>
      </c>
      <c r="I613" t="s">
        <v>2122</v>
      </c>
      <c r="J613" s="182" t="str">
        <f>IF(OR(IFERROR(SEARCH("DMZ",tblSegmentationZones[[#This Row],[comment]])&gt;0,FALSE),IFERROR(SEARCH("DMZ",tblSegmentationZones[[#This Row],[SegmentationZone]])&gt;0,FALSE)),"Yes","No")</f>
        <v>No</v>
      </c>
    </row>
    <row r="614" spans="1:10" x14ac:dyDescent="0.3">
      <c r="A614" t="s">
        <v>2123</v>
      </c>
      <c r="B614" t="s">
        <v>2124</v>
      </c>
      <c r="C614">
        <v>2150</v>
      </c>
      <c r="D614" t="s">
        <v>2125</v>
      </c>
      <c r="E614" t="s">
        <v>863</v>
      </c>
      <c r="F614" t="b">
        <v>1</v>
      </c>
      <c r="G614">
        <v>177968640</v>
      </c>
      <c r="H614">
        <v>177968895</v>
      </c>
      <c r="I614" t="s">
        <v>2126</v>
      </c>
      <c r="J614" s="182" t="str">
        <f>IF(OR(IFERROR(SEARCH("DMZ",tblSegmentationZones[[#This Row],[comment]])&gt;0,FALSE),IFERROR(SEARCH("DMZ",tblSegmentationZones[[#This Row],[SegmentationZone]])&gt;0,FALSE)),"Yes","No")</f>
        <v>No</v>
      </c>
    </row>
    <row r="615" spans="1:10" x14ac:dyDescent="0.3">
      <c r="A615" t="s">
        <v>2127</v>
      </c>
      <c r="B615" t="s">
        <v>2128</v>
      </c>
      <c r="C615">
        <v>2151</v>
      </c>
      <c r="D615" t="s">
        <v>2129</v>
      </c>
      <c r="E615" t="s">
        <v>863</v>
      </c>
      <c r="F615" t="b">
        <v>1</v>
      </c>
      <c r="G615">
        <v>177968896</v>
      </c>
      <c r="H615">
        <v>177969151</v>
      </c>
      <c r="I615" t="s">
        <v>2130</v>
      </c>
      <c r="J615" s="182" t="str">
        <f>IF(OR(IFERROR(SEARCH("DMZ",tblSegmentationZones[[#This Row],[comment]])&gt;0,FALSE),IFERROR(SEARCH("DMZ",tblSegmentationZones[[#This Row],[SegmentationZone]])&gt;0,FALSE)),"Yes","No")</f>
        <v>No</v>
      </c>
    </row>
    <row r="616" spans="1:10" x14ac:dyDescent="0.3">
      <c r="A616" t="s">
        <v>2131</v>
      </c>
      <c r="B616" t="s">
        <v>2132</v>
      </c>
      <c r="C616">
        <v>2053</v>
      </c>
      <c r="D616" t="s">
        <v>2133</v>
      </c>
      <c r="E616" t="s">
        <v>863</v>
      </c>
      <c r="F616" t="b">
        <v>1</v>
      </c>
      <c r="G616">
        <v>177970688</v>
      </c>
      <c r="H616">
        <v>177970943</v>
      </c>
      <c r="I616" t="s">
        <v>2134</v>
      </c>
      <c r="J616" s="182" t="str">
        <f>IF(OR(IFERROR(SEARCH("DMZ",tblSegmentationZones[[#This Row],[comment]])&gt;0,FALSE),IFERROR(SEARCH("DMZ",tblSegmentationZones[[#This Row],[SegmentationZone]])&gt;0,FALSE)),"Yes","No")</f>
        <v>No</v>
      </c>
    </row>
    <row r="617" spans="1:10" x14ac:dyDescent="0.3">
      <c r="A617" t="s">
        <v>2135</v>
      </c>
      <c r="B617" t="s">
        <v>2136</v>
      </c>
      <c r="C617" t="s">
        <v>1742</v>
      </c>
      <c r="D617" t="s">
        <v>2137</v>
      </c>
      <c r="E617" t="s">
        <v>863</v>
      </c>
      <c r="F617" t="b">
        <v>1</v>
      </c>
      <c r="G617">
        <v>177934336</v>
      </c>
      <c r="H617">
        <v>177934591</v>
      </c>
      <c r="I617" t="s">
        <v>2138</v>
      </c>
      <c r="J617" s="182" t="str">
        <f>IF(OR(IFERROR(SEARCH("DMZ",tblSegmentationZones[[#This Row],[comment]])&gt;0,FALSE),IFERROR(SEARCH("DMZ",tblSegmentationZones[[#This Row],[SegmentationZone]])&gt;0,FALSE)),"Yes","No")</f>
        <v>No</v>
      </c>
    </row>
    <row r="618" spans="1:10" x14ac:dyDescent="0.3">
      <c r="A618" t="s">
        <v>2139</v>
      </c>
      <c r="B618" t="s">
        <v>2140</v>
      </c>
      <c r="C618" t="s">
        <v>1742</v>
      </c>
      <c r="D618" t="s">
        <v>1591</v>
      </c>
      <c r="E618" t="s">
        <v>863</v>
      </c>
      <c r="F618" t="b">
        <v>1</v>
      </c>
      <c r="G618">
        <v>177971200</v>
      </c>
      <c r="H618">
        <v>177971263</v>
      </c>
      <c r="I618" t="s">
        <v>2141</v>
      </c>
      <c r="J618" s="182" t="str">
        <f>IF(OR(IFERROR(SEARCH("DMZ",tblSegmentationZones[[#This Row],[comment]])&gt;0,FALSE),IFERROR(SEARCH("DMZ",tblSegmentationZones[[#This Row],[SegmentationZone]])&gt;0,FALSE)),"Yes","No")</f>
        <v>Yes</v>
      </c>
    </row>
    <row r="619" spans="1:10" x14ac:dyDescent="0.3">
      <c r="A619" t="s">
        <v>2142</v>
      </c>
      <c r="B619" t="s">
        <v>2143</v>
      </c>
      <c r="C619" t="s">
        <v>1742</v>
      </c>
      <c r="D619" t="s">
        <v>1591</v>
      </c>
      <c r="E619" t="s">
        <v>863</v>
      </c>
      <c r="F619" t="b">
        <v>1</v>
      </c>
      <c r="G619">
        <v>177971328</v>
      </c>
      <c r="H619">
        <v>177971391</v>
      </c>
      <c r="I619" t="s">
        <v>2144</v>
      </c>
      <c r="J619" s="182" t="str">
        <f>IF(OR(IFERROR(SEARCH("DMZ",tblSegmentationZones[[#This Row],[comment]])&gt;0,FALSE),IFERROR(SEARCH("DMZ",tblSegmentationZones[[#This Row],[SegmentationZone]])&gt;0,FALSE)),"Yes","No")</f>
        <v>Yes</v>
      </c>
    </row>
    <row r="620" spans="1:10" x14ac:dyDescent="0.3">
      <c r="A620" t="s">
        <v>2145</v>
      </c>
      <c r="B620" t="s">
        <v>2146</v>
      </c>
      <c r="C620" t="s">
        <v>1742</v>
      </c>
      <c r="D620" t="s">
        <v>1591</v>
      </c>
      <c r="E620" t="s">
        <v>863</v>
      </c>
      <c r="F620" t="b">
        <v>1</v>
      </c>
      <c r="G620">
        <v>177971392</v>
      </c>
      <c r="H620">
        <v>177971455</v>
      </c>
      <c r="I620" t="s">
        <v>2147</v>
      </c>
      <c r="J620" s="182" t="str">
        <f>IF(OR(IFERROR(SEARCH("DMZ",tblSegmentationZones[[#This Row],[comment]])&gt;0,FALSE),IFERROR(SEARCH("DMZ",tblSegmentationZones[[#This Row],[SegmentationZone]])&gt;0,FALSE)),"Yes","No")</f>
        <v>Yes</v>
      </c>
    </row>
    <row r="621" spans="1:10" x14ac:dyDescent="0.3">
      <c r="A621" t="s">
        <v>2148</v>
      </c>
      <c r="B621" t="s">
        <v>2149</v>
      </c>
      <c r="C621" t="s">
        <v>1742</v>
      </c>
      <c r="D621" t="s">
        <v>1591</v>
      </c>
      <c r="E621" t="s">
        <v>863</v>
      </c>
      <c r="F621" t="b">
        <v>1</v>
      </c>
      <c r="G621">
        <v>177971264</v>
      </c>
      <c r="H621">
        <v>177971327</v>
      </c>
      <c r="I621" t="s">
        <v>2150</v>
      </c>
      <c r="J621" s="182" t="str">
        <f>IF(OR(IFERROR(SEARCH("DMZ",tblSegmentationZones[[#This Row],[comment]])&gt;0,FALSE),IFERROR(SEARCH("DMZ",tblSegmentationZones[[#This Row],[SegmentationZone]])&gt;0,FALSE)),"Yes","No")</f>
        <v>Yes</v>
      </c>
    </row>
    <row r="622" spans="1:10" x14ac:dyDescent="0.3">
      <c r="A622" t="s">
        <v>2151</v>
      </c>
      <c r="B622" t="s">
        <v>2152</v>
      </c>
      <c r="C622" t="s">
        <v>1742</v>
      </c>
      <c r="D622" t="s">
        <v>1591</v>
      </c>
      <c r="E622" t="s">
        <v>863</v>
      </c>
      <c r="F622" t="b">
        <v>0</v>
      </c>
      <c r="G622">
        <v>177971456</v>
      </c>
      <c r="H622">
        <v>177971519</v>
      </c>
      <c r="I622" t="s">
        <v>2153</v>
      </c>
      <c r="J622" s="182" t="str">
        <f>IF(OR(IFERROR(SEARCH("DMZ",tblSegmentationZones[[#This Row],[comment]])&gt;0,FALSE),IFERROR(SEARCH("DMZ",tblSegmentationZones[[#This Row],[SegmentationZone]])&gt;0,FALSE)),"Yes","No")</f>
        <v>Yes</v>
      </c>
    </row>
    <row r="623" spans="1:10" x14ac:dyDescent="0.3">
      <c r="A623" t="s">
        <v>2154</v>
      </c>
      <c r="B623" t="s">
        <v>2155</v>
      </c>
      <c r="C623" t="s">
        <v>464</v>
      </c>
      <c r="D623" t="s">
        <v>1591</v>
      </c>
      <c r="E623" t="s">
        <v>863</v>
      </c>
      <c r="F623" t="b">
        <v>1</v>
      </c>
      <c r="G623">
        <v>177971584</v>
      </c>
      <c r="H623">
        <v>177971647</v>
      </c>
      <c r="I623" t="s">
        <v>2156</v>
      </c>
      <c r="J623" s="182" t="str">
        <f>IF(OR(IFERROR(SEARCH("DMZ",tblSegmentationZones[[#This Row],[comment]])&gt;0,FALSE),IFERROR(SEARCH("DMZ",tblSegmentationZones[[#This Row],[SegmentationZone]])&gt;0,FALSE)),"Yes","No")</f>
        <v>Yes</v>
      </c>
    </row>
    <row r="624" spans="1:10" x14ac:dyDescent="0.3">
      <c r="A624" t="s">
        <v>2151</v>
      </c>
      <c r="B624" t="s">
        <v>2157</v>
      </c>
      <c r="C624" t="s">
        <v>464</v>
      </c>
      <c r="D624" t="s">
        <v>1591</v>
      </c>
      <c r="E624" t="s">
        <v>863</v>
      </c>
      <c r="F624" t="b">
        <v>1</v>
      </c>
      <c r="G624">
        <v>177971648</v>
      </c>
      <c r="H624">
        <v>177971711</v>
      </c>
      <c r="I624" t="s">
        <v>2158</v>
      </c>
      <c r="J624" s="182" t="str">
        <f>IF(OR(IFERROR(SEARCH("DMZ",tblSegmentationZones[[#This Row],[comment]])&gt;0,FALSE),IFERROR(SEARCH("DMZ",tblSegmentationZones[[#This Row],[SegmentationZone]])&gt;0,FALSE)),"Yes","No")</f>
        <v>Yes</v>
      </c>
    </row>
    <row r="625" spans="1:10" x14ac:dyDescent="0.3">
      <c r="A625" t="s">
        <v>2159</v>
      </c>
      <c r="B625" t="s">
        <v>2160</v>
      </c>
      <c r="C625" t="s">
        <v>1742</v>
      </c>
      <c r="D625" t="s">
        <v>1591</v>
      </c>
      <c r="E625" t="s">
        <v>863</v>
      </c>
      <c r="F625" t="b">
        <v>1</v>
      </c>
      <c r="G625">
        <v>177971520</v>
      </c>
      <c r="H625">
        <v>177971583</v>
      </c>
      <c r="I625" t="s">
        <v>2161</v>
      </c>
      <c r="J625" s="182" t="str">
        <f>IF(OR(IFERROR(SEARCH("DMZ",tblSegmentationZones[[#This Row],[comment]])&gt;0,FALSE),IFERROR(SEARCH("DMZ",tblSegmentationZones[[#This Row],[SegmentationZone]])&gt;0,FALSE)),"Yes","No")</f>
        <v>Yes</v>
      </c>
    </row>
    <row r="626" spans="1:10" x14ac:dyDescent="0.3">
      <c r="A626" t="s">
        <v>2162</v>
      </c>
      <c r="B626" t="s">
        <v>2163</v>
      </c>
      <c r="C626" t="s">
        <v>464</v>
      </c>
      <c r="D626" t="s">
        <v>1591</v>
      </c>
      <c r="E626" t="s">
        <v>863</v>
      </c>
      <c r="F626" t="b">
        <v>1</v>
      </c>
      <c r="G626">
        <v>177971712</v>
      </c>
      <c r="H626">
        <v>177971775</v>
      </c>
      <c r="I626" t="s">
        <v>2164</v>
      </c>
      <c r="J626" s="182" t="str">
        <f>IF(OR(IFERROR(SEARCH("DMZ",tblSegmentationZones[[#This Row],[comment]])&gt;0,FALSE),IFERROR(SEARCH("DMZ",tblSegmentationZones[[#This Row],[SegmentationZone]])&gt;0,FALSE)),"Yes","No")</f>
        <v>Yes</v>
      </c>
    </row>
    <row r="627" spans="1:10" x14ac:dyDescent="0.3">
      <c r="A627" t="s">
        <v>2165</v>
      </c>
      <c r="B627" t="s">
        <v>2166</v>
      </c>
      <c r="C627" t="s">
        <v>464</v>
      </c>
      <c r="D627" t="s">
        <v>1591</v>
      </c>
      <c r="E627" t="s">
        <v>863</v>
      </c>
      <c r="F627" t="b">
        <v>1</v>
      </c>
      <c r="G627">
        <v>177971840</v>
      </c>
      <c r="H627">
        <v>177971903</v>
      </c>
      <c r="I627" t="s">
        <v>2167</v>
      </c>
      <c r="J627" s="182" t="str">
        <f>IF(OR(IFERROR(SEARCH("DMZ",tblSegmentationZones[[#This Row],[comment]])&gt;0,FALSE),IFERROR(SEARCH("DMZ",tblSegmentationZones[[#This Row],[SegmentationZone]])&gt;0,FALSE)),"Yes","No")</f>
        <v>Yes</v>
      </c>
    </row>
    <row r="628" spans="1:10" x14ac:dyDescent="0.3">
      <c r="A628" t="s">
        <v>2168</v>
      </c>
      <c r="B628" t="s">
        <v>2169</v>
      </c>
      <c r="C628" t="s">
        <v>464</v>
      </c>
      <c r="D628" t="s">
        <v>902</v>
      </c>
      <c r="E628" t="s">
        <v>863</v>
      </c>
      <c r="F628" t="b">
        <v>1</v>
      </c>
      <c r="G628">
        <v>177971776</v>
      </c>
      <c r="H628">
        <v>177971839</v>
      </c>
      <c r="I628" t="s">
        <v>2170</v>
      </c>
      <c r="J628" s="182" t="str">
        <f>IF(OR(IFERROR(SEARCH("DMZ",tblSegmentationZones[[#This Row],[comment]])&gt;0,FALSE),IFERROR(SEARCH("DMZ",tblSegmentationZones[[#This Row],[SegmentationZone]])&gt;0,FALSE)),"Yes","No")</f>
        <v>Yes</v>
      </c>
    </row>
    <row r="629" spans="1:10" x14ac:dyDescent="0.3">
      <c r="A629" t="s">
        <v>2171</v>
      </c>
      <c r="B629" t="s">
        <v>2172</v>
      </c>
      <c r="C629">
        <v>2029</v>
      </c>
      <c r="D629" t="s">
        <v>2173</v>
      </c>
      <c r="E629" t="s">
        <v>863</v>
      </c>
      <c r="F629" t="b">
        <v>1</v>
      </c>
      <c r="G629">
        <v>177934592</v>
      </c>
      <c r="H629">
        <v>177934847</v>
      </c>
      <c r="I629" t="s">
        <v>2174</v>
      </c>
      <c r="J629" s="182" t="str">
        <f>IF(OR(IFERROR(SEARCH("DMZ",tblSegmentationZones[[#This Row],[comment]])&gt;0,FALSE),IFERROR(SEARCH("DMZ",tblSegmentationZones[[#This Row],[SegmentationZone]])&gt;0,FALSE)),"Yes","No")</f>
        <v>No</v>
      </c>
    </row>
    <row r="630" spans="1:10" x14ac:dyDescent="0.3">
      <c r="A630" t="s">
        <v>2175</v>
      </c>
      <c r="B630" t="s">
        <v>2176</v>
      </c>
      <c r="C630" t="s">
        <v>464</v>
      </c>
      <c r="D630" t="s">
        <v>1591</v>
      </c>
      <c r="E630" t="s">
        <v>863</v>
      </c>
      <c r="F630" t="b">
        <v>1</v>
      </c>
      <c r="G630">
        <v>177975040</v>
      </c>
      <c r="H630">
        <v>177975295</v>
      </c>
      <c r="I630" t="s">
        <v>2177</v>
      </c>
      <c r="J630" s="182" t="str">
        <f>IF(OR(IFERROR(SEARCH("DMZ",tblSegmentationZones[[#This Row],[comment]])&gt;0,FALSE),IFERROR(SEARCH("DMZ",tblSegmentationZones[[#This Row],[SegmentationZone]])&gt;0,FALSE)),"Yes","No")</f>
        <v>Yes</v>
      </c>
    </row>
    <row r="631" spans="1:10" x14ac:dyDescent="0.3">
      <c r="A631" t="s">
        <v>2178</v>
      </c>
      <c r="B631" t="s">
        <v>2179</v>
      </c>
      <c r="C631" t="s">
        <v>1742</v>
      </c>
      <c r="D631" t="s">
        <v>2180</v>
      </c>
      <c r="E631" t="s">
        <v>863</v>
      </c>
      <c r="F631" t="b">
        <v>1</v>
      </c>
      <c r="G631">
        <v>177934848</v>
      </c>
      <c r="H631">
        <v>177935103</v>
      </c>
      <c r="I631" t="s">
        <v>2181</v>
      </c>
      <c r="J631" s="182" t="str">
        <f>IF(OR(IFERROR(SEARCH("DMZ",tblSegmentationZones[[#This Row],[comment]])&gt;0,FALSE),IFERROR(SEARCH("DMZ",tblSegmentationZones[[#This Row],[SegmentationZone]])&gt;0,FALSE)),"Yes","No")</f>
        <v>No</v>
      </c>
    </row>
    <row r="632" spans="1:10" x14ac:dyDescent="0.3">
      <c r="A632" t="s">
        <v>2182</v>
      </c>
      <c r="B632" t="s">
        <v>2183</v>
      </c>
      <c r="C632">
        <v>2030</v>
      </c>
      <c r="D632" t="s">
        <v>1854</v>
      </c>
      <c r="E632" t="s">
        <v>863</v>
      </c>
      <c r="F632" t="b">
        <v>1</v>
      </c>
      <c r="G632">
        <v>177935104</v>
      </c>
      <c r="H632">
        <v>177935359</v>
      </c>
      <c r="I632" t="s">
        <v>2184</v>
      </c>
      <c r="J632" s="182" t="str">
        <f>IF(OR(IFERROR(SEARCH("DMZ",tblSegmentationZones[[#This Row],[comment]])&gt;0,FALSE),IFERROR(SEARCH("DMZ",tblSegmentationZones[[#This Row],[SegmentationZone]])&gt;0,FALSE)),"Yes","No")</f>
        <v>No</v>
      </c>
    </row>
    <row r="633" spans="1:10" x14ac:dyDescent="0.3">
      <c r="A633" t="s">
        <v>2185</v>
      </c>
      <c r="B633" t="s">
        <v>2186</v>
      </c>
      <c r="C633">
        <v>2300</v>
      </c>
      <c r="D633" t="s">
        <v>1858</v>
      </c>
      <c r="E633" t="s">
        <v>863</v>
      </c>
      <c r="F633" t="b">
        <v>1</v>
      </c>
      <c r="G633">
        <v>177979392</v>
      </c>
      <c r="H633">
        <v>177979647</v>
      </c>
      <c r="I633" t="s">
        <v>2187</v>
      </c>
      <c r="J633" s="182" t="str">
        <f>IF(OR(IFERROR(SEARCH("DMZ",tblSegmentationZones[[#This Row],[comment]])&gt;0,FALSE),IFERROR(SEARCH("DMZ",tblSegmentationZones[[#This Row],[SegmentationZone]])&gt;0,FALSE)),"Yes","No")</f>
        <v>Yes</v>
      </c>
    </row>
    <row r="634" spans="1:10" x14ac:dyDescent="0.3">
      <c r="A634" t="s">
        <v>2188</v>
      </c>
      <c r="B634" t="s">
        <v>2189</v>
      </c>
      <c r="C634">
        <v>2301</v>
      </c>
      <c r="D634" t="s">
        <v>1862</v>
      </c>
      <c r="E634" t="s">
        <v>863</v>
      </c>
      <c r="F634" t="b">
        <v>1</v>
      </c>
      <c r="G634">
        <v>177979648</v>
      </c>
      <c r="H634">
        <v>177979903</v>
      </c>
      <c r="I634" t="s">
        <v>2190</v>
      </c>
      <c r="J634" s="182" t="str">
        <f>IF(OR(IFERROR(SEARCH("DMZ",tblSegmentationZones[[#This Row],[comment]])&gt;0,FALSE),IFERROR(SEARCH("DMZ",tblSegmentationZones[[#This Row],[SegmentationZone]])&gt;0,FALSE)),"Yes","No")</f>
        <v>Yes</v>
      </c>
    </row>
    <row r="635" spans="1:10" x14ac:dyDescent="0.3">
      <c r="A635" t="s">
        <v>2191</v>
      </c>
      <c r="B635" t="s">
        <v>2192</v>
      </c>
      <c r="C635">
        <v>2302</v>
      </c>
      <c r="D635" t="s">
        <v>1866</v>
      </c>
      <c r="E635" t="s">
        <v>863</v>
      </c>
      <c r="F635" t="b">
        <v>1</v>
      </c>
      <c r="G635">
        <v>177979904</v>
      </c>
      <c r="H635">
        <v>177980159</v>
      </c>
      <c r="I635" t="s">
        <v>2193</v>
      </c>
      <c r="J635" s="182" t="str">
        <f>IF(OR(IFERROR(SEARCH("DMZ",tblSegmentationZones[[#This Row],[comment]])&gt;0,FALSE),IFERROR(SEARCH("DMZ",tblSegmentationZones[[#This Row],[SegmentationZone]])&gt;0,FALSE)),"Yes","No")</f>
        <v>Yes</v>
      </c>
    </row>
    <row r="636" spans="1:10" x14ac:dyDescent="0.3">
      <c r="A636" t="s">
        <v>2159</v>
      </c>
      <c r="B636" t="s">
        <v>2194</v>
      </c>
      <c r="C636">
        <v>2303</v>
      </c>
      <c r="D636" t="s">
        <v>1870</v>
      </c>
      <c r="E636" t="s">
        <v>863</v>
      </c>
      <c r="F636" t="b">
        <v>1</v>
      </c>
      <c r="G636">
        <v>177980160</v>
      </c>
      <c r="H636">
        <v>177980415</v>
      </c>
      <c r="I636" t="s">
        <v>2195</v>
      </c>
      <c r="J636" s="182" t="str">
        <f>IF(OR(IFERROR(SEARCH("DMZ",tblSegmentationZones[[#This Row],[comment]])&gt;0,FALSE),IFERROR(SEARCH("DMZ",tblSegmentationZones[[#This Row],[SegmentationZone]])&gt;0,FALSE)),"Yes","No")</f>
        <v>Yes</v>
      </c>
    </row>
    <row r="637" spans="1:10" x14ac:dyDescent="0.3">
      <c r="A637" t="s">
        <v>2154</v>
      </c>
      <c r="B637" t="s">
        <v>2196</v>
      </c>
      <c r="C637">
        <v>2304</v>
      </c>
      <c r="D637" t="s">
        <v>2197</v>
      </c>
      <c r="E637" t="s">
        <v>863</v>
      </c>
      <c r="F637" t="b">
        <v>1</v>
      </c>
      <c r="G637">
        <v>177980416</v>
      </c>
      <c r="H637">
        <v>177980671</v>
      </c>
      <c r="I637" t="s">
        <v>2198</v>
      </c>
      <c r="J637" s="182" t="str">
        <f>IF(OR(IFERROR(SEARCH("DMZ",tblSegmentationZones[[#This Row],[comment]])&gt;0,FALSE),IFERROR(SEARCH("DMZ",tblSegmentationZones[[#This Row],[SegmentationZone]])&gt;0,FALSE)),"Yes","No")</f>
        <v>Yes</v>
      </c>
    </row>
    <row r="638" spans="1:10" x14ac:dyDescent="0.3">
      <c r="A638" t="s">
        <v>2199</v>
      </c>
      <c r="B638" t="s">
        <v>2200</v>
      </c>
      <c r="C638">
        <v>2305</v>
      </c>
      <c r="D638" t="s">
        <v>1874</v>
      </c>
      <c r="E638" t="s">
        <v>863</v>
      </c>
      <c r="F638" t="b">
        <v>1</v>
      </c>
      <c r="G638">
        <v>177980672</v>
      </c>
      <c r="H638">
        <v>177980927</v>
      </c>
      <c r="I638" t="s">
        <v>2201</v>
      </c>
      <c r="J638" s="182" t="str">
        <f>IF(OR(IFERROR(SEARCH("DMZ",tblSegmentationZones[[#This Row],[comment]])&gt;0,FALSE),IFERROR(SEARCH("DMZ",tblSegmentationZones[[#This Row],[SegmentationZone]])&gt;0,FALSE)),"Yes","No")</f>
        <v>Yes</v>
      </c>
    </row>
    <row r="639" spans="1:10" x14ac:dyDescent="0.3">
      <c r="A639" t="s">
        <v>2202</v>
      </c>
      <c r="B639" t="s">
        <v>2203</v>
      </c>
      <c r="C639">
        <v>2307</v>
      </c>
      <c r="D639" t="s">
        <v>1878</v>
      </c>
      <c r="E639" t="s">
        <v>863</v>
      </c>
      <c r="F639" t="b">
        <v>1</v>
      </c>
      <c r="G639">
        <v>177980928</v>
      </c>
      <c r="H639">
        <v>177981183</v>
      </c>
      <c r="I639" t="s">
        <v>2204</v>
      </c>
      <c r="J639" s="182" t="str">
        <f>IF(OR(IFERROR(SEARCH("DMZ",tblSegmentationZones[[#This Row],[comment]])&gt;0,FALSE),IFERROR(SEARCH("DMZ",tblSegmentationZones[[#This Row],[SegmentationZone]])&gt;0,FALSE)),"Yes","No")</f>
        <v>Yes</v>
      </c>
    </row>
    <row r="640" spans="1:10" x14ac:dyDescent="0.3">
      <c r="A640" t="s">
        <v>2205</v>
      </c>
      <c r="B640" t="s">
        <v>2206</v>
      </c>
      <c r="C640">
        <v>2330</v>
      </c>
      <c r="D640" t="s">
        <v>1882</v>
      </c>
      <c r="E640" t="s">
        <v>863</v>
      </c>
      <c r="F640" t="b">
        <v>1</v>
      </c>
      <c r="G640">
        <v>177981184</v>
      </c>
      <c r="H640">
        <v>177981439</v>
      </c>
      <c r="I640" t="s">
        <v>2207</v>
      </c>
      <c r="J640" s="182" t="str">
        <f>IF(OR(IFERROR(SEARCH("DMZ",tblSegmentationZones[[#This Row],[comment]])&gt;0,FALSE),IFERROR(SEARCH("DMZ",tblSegmentationZones[[#This Row],[SegmentationZone]])&gt;0,FALSE)),"Yes","No")</f>
        <v>Yes</v>
      </c>
    </row>
    <row r="641" spans="1:10" x14ac:dyDescent="0.3">
      <c r="A641" t="s">
        <v>2208</v>
      </c>
      <c r="B641" t="s">
        <v>2209</v>
      </c>
      <c r="C641" t="s">
        <v>1742</v>
      </c>
      <c r="D641" t="s">
        <v>1886</v>
      </c>
      <c r="E641" t="s">
        <v>863</v>
      </c>
      <c r="F641" t="b">
        <v>1</v>
      </c>
      <c r="G641">
        <v>177935360</v>
      </c>
      <c r="H641">
        <v>177935615</v>
      </c>
      <c r="I641" t="s">
        <v>2210</v>
      </c>
      <c r="J641" s="182" t="str">
        <f>IF(OR(IFERROR(SEARCH("DMZ",tblSegmentationZones[[#This Row],[comment]])&gt;0,FALSE),IFERROR(SEARCH("DMZ",tblSegmentationZones[[#This Row],[SegmentationZone]])&gt;0,FALSE)),"Yes","No")</f>
        <v>No</v>
      </c>
    </row>
    <row r="642" spans="1:10" x14ac:dyDescent="0.3">
      <c r="A642" t="s">
        <v>2168</v>
      </c>
      <c r="B642" t="s">
        <v>2211</v>
      </c>
      <c r="C642">
        <v>2312</v>
      </c>
      <c r="D642" t="s">
        <v>1891</v>
      </c>
      <c r="E642" t="s">
        <v>863</v>
      </c>
      <c r="F642" t="b">
        <v>1</v>
      </c>
      <c r="G642">
        <v>177981440</v>
      </c>
      <c r="H642">
        <v>177981695</v>
      </c>
      <c r="I642" t="s">
        <v>2212</v>
      </c>
      <c r="J642" s="182" t="str">
        <f>IF(OR(IFERROR(SEARCH("DMZ",tblSegmentationZones[[#This Row],[comment]])&gt;0,FALSE),IFERROR(SEARCH("DMZ",tblSegmentationZones[[#This Row],[SegmentationZone]])&gt;0,FALSE)),"Yes","No")</f>
        <v>Yes</v>
      </c>
    </row>
    <row r="643" spans="1:10" x14ac:dyDescent="0.3">
      <c r="A643" t="s">
        <v>2165</v>
      </c>
      <c r="B643" t="s">
        <v>2213</v>
      </c>
      <c r="C643">
        <v>2313</v>
      </c>
      <c r="D643" t="s">
        <v>1894</v>
      </c>
      <c r="E643" t="s">
        <v>863</v>
      </c>
      <c r="F643" t="b">
        <v>1</v>
      </c>
      <c r="G643">
        <v>177981696</v>
      </c>
      <c r="H643">
        <v>177981951</v>
      </c>
      <c r="I643" t="s">
        <v>2214</v>
      </c>
      <c r="J643" s="182" t="str">
        <f>IF(OR(IFERROR(SEARCH("DMZ",tblSegmentationZones[[#This Row],[comment]])&gt;0,FALSE),IFERROR(SEARCH("DMZ",tblSegmentationZones[[#This Row],[SegmentationZone]])&gt;0,FALSE)),"Yes","No")</f>
        <v>Yes</v>
      </c>
    </row>
    <row r="644" spans="1:10" x14ac:dyDescent="0.3">
      <c r="A644" t="s">
        <v>2199</v>
      </c>
      <c r="B644" t="s">
        <v>2215</v>
      </c>
      <c r="C644">
        <v>2305</v>
      </c>
      <c r="D644" t="s">
        <v>1874</v>
      </c>
      <c r="E644" t="s">
        <v>863</v>
      </c>
      <c r="F644" t="b">
        <v>0</v>
      </c>
      <c r="G644">
        <v>177981952</v>
      </c>
      <c r="H644">
        <v>177982207</v>
      </c>
      <c r="I644" t="s">
        <v>2216</v>
      </c>
      <c r="J644" s="182" t="str">
        <f>IF(OR(IFERROR(SEARCH("DMZ",tblSegmentationZones[[#This Row],[comment]])&gt;0,FALSE),IFERROR(SEARCH("DMZ",tblSegmentationZones[[#This Row],[SegmentationZone]])&gt;0,FALSE)),"Yes","No")</f>
        <v>Yes</v>
      </c>
    </row>
    <row r="645" spans="1:10" x14ac:dyDescent="0.3">
      <c r="A645" t="s">
        <v>2217</v>
      </c>
      <c r="B645" t="s">
        <v>2218</v>
      </c>
      <c r="C645">
        <v>2334</v>
      </c>
      <c r="D645" t="s">
        <v>2219</v>
      </c>
      <c r="E645" t="s">
        <v>863</v>
      </c>
      <c r="F645" t="b">
        <v>1</v>
      </c>
      <c r="G645">
        <v>177982208</v>
      </c>
      <c r="H645">
        <v>177982271</v>
      </c>
      <c r="I645" t="s">
        <v>2220</v>
      </c>
      <c r="J645" s="182" t="str">
        <f>IF(OR(IFERROR(SEARCH("DMZ",tblSegmentationZones[[#This Row],[comment]])&gt;0,FALSE),IFERROR(SEARCH("DMZ",tblSegmentationZones[[#This Row],[SegmentationZone]])&gt;0,FALSE)),"Yes","No")</f>
        <v>Yes</v>
      </c>
    </row>
    <row r="646" spans="1:10" x14ac:dyDescent="0.3">
      <c r="A646" t="s">
        <v>2221</v>
      </c>
      <c r="B646" t="s">
        <v>2222</v>
      </c>
      <c r="C646">
        <v>2333</v>
      </c>
      <c r="D646" t="s">
        <v>2223</v>
      </c>
      <c r="E646" t="s">
        <v>863</v>
      </c>
      <c r="F646" t="b">
        <v>1</v>
      </c>
      <c r="G646">
        <v>177982336</v>
      </c>
      <c r="H646">
        <v>177982463</v>
      </c>
      <c r="I646" t="s">
        <v>2224</v>
      </c>
      <c r="J646" s="182" t="str">
        <f>IF(OR(IFERROR(SEARCH("DMZ",tblSegmentationZones[[#This Row],[comment]])&gt;0,FALSE),IFERROR(SEARCH("DMZ",tblSegmentationZones[[#This Row],[SegmentationZone]])&gt;0,FALSE)),"Yes","No")</f>
        <v>Yes</v>
      </c>
    </row>
    <row r="647" spans="1:10" x14ac:dyDescent="0.3">
      <c r="A647" t="s">
        <v>15833</v>
      </c>
      <c r="B647" t="s">
        <v>15834</v>
      </c>
      <c r="C647">
        <v>2335</v>
      </c>
      <c r="D647" t="s">
        <v>15835</v>
      </c>
      <c r="E647" t="s">
        <v>863</v>
      </c>
      <c r="F647" t="b">
        <v>1</v>
      </c>
      <c r="G647">
        <v>177982272</v>
      </c>
      <c r="H647">
        <v>177982335</v>
      </c>
      <c r="I647" t="s">
        <v>15836</v>
      </c>
      <c r="J647" s="182" t="str">
        <f>IF(OR(IFERROR(SEARCH("DMZ",tblSegmentationZones[[#This Row],[comment]])&gt;0,FALSE),IFERROR(SEARCH("DMZ",tblSegmentationZones[[#This Row],[SegmentationZone]])&gt;0,FALSE)),"Yes","No")</f>
        <v>Yes</v>
      </c>
    </row>
    <row r="648" spans="1:10" x14ac:dyDescent="0.3">
      <c r="A648" t="s">
        <v>2225</v>
      </c>
      <c r="B648" t="s">
        <v>2226</v>
      </c>
      <c r="C648">
        <v>2004</v>
      </c>
      <c r="D648" t="s">
        <v>1898</v>
      </c>
      <c r="E648" t="s">
        <v>863</v>
      </c>
      <c r="F648" t="b">
        <v>1</v>
      </c>
      <c r="G648">
        <v>177935616</v>
      </c>
      <c r="H648">
        <v>177935871</v>
      </c>
      <c r="I648" t="s">
        <v>2227</v>
      </c>
      <c r="J648" s="182" t="str">
        <f>IF(OR(IFERROR(SEARCH("DMZ",tblSegmentationZones[[#This Row],[comment]])&gt;0,FALSE),IFERROR(SEARCH("DMZ",tblSegmentationZones[[#This Row],[SegmentationZone]])&gt;0,FALSE)),"Yes","No")</f>
        <v>No</v>
      </c>
    </row>
    <row r="649" spans="1:10" x14ac:dyDescent="0.3">
      <c r="A649" t="s">
        <v>2228</v>
      </c>
      <c r="B649" t="s">
        <v>2229</v>
      </c>
      <c r="C649" t="s">
        <v>1742</v>
      </c>
      <c r="D649" t="s">
        <v>1902</v>
      </c>
      <c r="E649" t="s">
        <v>863</v>
      </c>
      <c r="F649" t="b">
        <v>1</v>
      </c>
      <c r="G649">
        <v>177935872</v>
      </c>
      <c r="H649">
        <v>177936127</v>
      </c>
      <c r="I649" t="s">
        <v>2230</v>
      </c>
      <c r="J649" s="182" t="str">
        <f>IF(OR(IFERROR(SEARCH("DMZ",tblSegmentationZones[[#This Row],[comment]])&gt;0,FALSE),IFERROR(SEARCH("DMZ",tblSegmentationZones[[#This Row],[SegmentationZone]])&gt;0,FALSE)),"Yes","No")</f>
        <v>No</v>
      </c>
    </row>
    <row r="650" spans="1:10" x14ac:dyDescent="0.3">
      <c r="A650" t="s">
        <v>2074</v>
      </c>
      <c r="B650" t="s">
        <v>2231</v>
      </c>
      <c r="C650">
        <v>2021</v>
      </c>
      <c r="D650" t="s">
        <v>1906</v>
      </c>
      <c r="E650" t="s">
        <v>863</v>
      </c>
      <c r="F650" t="b">
        <v>1</v>
      </c>
      <c r="G650">
        <v>177936128</v>
      </c>
      <c r="H650">
        <v>177936383</v>
      </c>
      <c r="I650" t="s">
        <v>2232</v>
      </c>
      <c r="J650" s="182" t="str">
        <f>IF(OR(IFERROR(SEARCH("DMZ",tblSegmentationZones[[#This Row],[comment]])&gt;0,FALSE),IFERROR(SEARCH("DMZ",tblSegmentationZones[[#This Row],[SegmentationZone]])&gt;0,FALSE)),"Yes","No")</f>
        <v>No</v>
      </c>
    </row>
    <row r="651" spans="1:10" x14ac:dyDescent="0.3">
      <c r="A651" t="s">
        <v>2233</v>
      </c>
      <c r="B651" t="s">
        <v>2234</v>
      </c>
      <c r="C651">
        <v>2005</v>
      </c>
      <c r="D651" t="s">
        <v>1910</v>
      </c>
      <c r="E651" t="s">
        <v>863</v>
      </c>
      <c r="F651" t="b">
        <v>1</v>
      </c>
      <c r="G651">
        <v>177936384</v>
      </c>
      <c r="H651">
        <v>177937407</v>
      </c>
      <c r="I651" t="s">
        <v>2235</v>
      </c>
      <c r="J651" s="182" t="str">
        <f>IF(OR(IFERROR(SEARCH("DMZ",tblSegmentationZones[[#This Row],[comment]])&gt;0,FALSE),IFERROR(SEARCH("DMZ",tblSegmentationZones[[#This Row],[SegmentationZone]])&gt;0,FALSE)),"Yes","No")</f>
        <v>No</v>
      </c>
    </row>
    <row r="652" spans="1:10" x14ac:dyDescent="0.3">
      <c r="A652" t="s">
        <v>2236</v>
      </c>
      <c r="B652" t="s">
        <v>2237</v>
      </c>
      <c r="C652">
        <v>2006</v>
      </c>
      <c r="D652" t="s">
        <v>1914</v>
      </c>
      <c r="E652" t="s">
        <v>863</v>
      </c>
      <c r="F652" t="b">
        <v>1</v>
      </c>
      <c r="G652">
        <v>177937408</v>
      </c>
      <c r="H652">
        <v>177938431</v>
      </c>
      <c r="I652" t="s">
        <v>2238</v>
      </c>
      <c r="J652" s="182" t="str">
        <f>IF(OR(IFERROR(SEARCH("DMZ",tblSegmentationZones[[#This Row],[comment]])&gt;0,FALSE),IFERROR(SEARCH("DMZ",tblSegmentationZones[[#This Row],[SegmentationZone]])&gt;0,FALSE)),"Yes","No")</f>
        <v>No</v>
      </c>
    </row>
    <row r="653" spans="1:10" x14ac:dyDescent="0.3">
      <c r="A653" t="s">
        <v>2239</v>
      </c>
      <c r="B653" t="s">
        <v>2240</v>
      </c>
      <c r="C653">
        <v>2007</v>
      </c>
      <c r="D653" t="s">
        <v>1918</v>
      </c>
      <c r="E653" t="s">
        <v>863</v>
      </c>
      <c r="F653" t="b">
        <v>1</v>
      </c>
      <c r="G653">
        <v>177938432</v>
      </c>
      <c r="H653">
        <v>177939455</v>
      </c>
      <c r="I653" t="s">
        <v>2241</v>
      </c>
      <c r="J653" s="182" t="str">
        <f>IF(OR(IFERROR(SEARCH("DMZ",tblSegmentationZones[[#This Row],[comment]])&gt;0,FALSE),IFERROR(SEARCH("DMZ",tblSegmentationZones[[#This Row],[SegmentationZone]])&gt;0,FALSE)),"Yes","No")</f>
        <v>No</v>
      </c>
    </row>
    <row r="654" spans="1:10" x14ac:dyDescent="0.3">
      <c r="A654" t="s">
        <v>2242</v>
      </c>
      <c r="B654" t="s">
        <v>2243</v>
      </c>
      <c r="C654">
        <v>2008</v>
      </c>
      <c r="D654" t="s">
        <v>1922</v>
      </c>
      <c r="E654" t="s">
        <v>863</v>
      </c>
      <c r="F654" t="b">
        <v>1</v>
      </c>
      <c r="G654">
        <v>177939456</v>
      </c>
      <c r="H654">
        <v>177940479</v>
      </c>
      <c r="I654" t="s">
        <v>2244</v>
      </c>
      <c r="J654" s="182" t="str">
        <f>IF(OR(IFERROR(SEARCH("DMZ",tblSegmentationZones[[#This Row],[comment]])&gt;0,FALSE),IFERROR(SEARCH("DMZ",tblSegmentationZones[[#This Row],[SegmentationZone]])&gt;0,FALSE)),"Yes","No")</f>
        <v>No</v>
      </c>
    </row>
    <row r="655" spans="1:10" x14ac:dyDescent="0.3">
      <c r="A655" t="s">
        <v>2245</v>
      </c>
      <c r="B655" t="s">
        <v>2246</v>
      </c>
      <c r="C655">
        <v>2001</v>
      </c>
      <c r="D655" t="s">
        <v>1388</v>
      </c>
      <c r="E655" t="s">
        <v>863</v>
      </c>
      <c r="F655" t="b">
        <v>1</v>
      </c>
      <c r="G655">
        <v>177931264</v>
      </c>
      <c r="H655">
        <v>177932287</v>
      </c>
      <c r="I655" t="s">
        <v>2247</v>
      </c>
      <c r="J655" s="182" t="str">
        <f>IF(OR(IFERROR(SEARCH("DMZ",tblSegmentationZones[[#This Row],[comment]])&gt;0,FALSE),IFERROR(SEARCH("DMZ",tblSegmentationZones[[#This Row],[SegmentationZone]])&gt;0,FALSE)),"Yes","No")</f>
        <v>No</v>
      </c>
    </row>
    <row r="656" spans="1:10" x14ac:dyDescent="0.3">
      <c r="A656" t="s">
        <v>2248</v>
      </c>
      <c r="B656" t="s">
        <v>2249</v>
      </c>
      <c r="C656">
        <v>2009</v>
      </c>
      <c r="D656" t="s">
        <v>1929</v>
      </c>
      <c r="E656" t="s">
        <v>863</v>
      </c>
      <c r="F656" t="b">
        <v>1</v>
      </c>
      <c r="G656">
        <v>177940480</v>
      </c>
      <c r="H656">
        <v>177941503</v>
      </c>
      <c r="I656" t="s">
        <v>2250</v>
      </c>
      <c r="J656" s="182" t="str">
        <f>IF(OR(IFERROR(SEARCH("DMZ",tblSegmentationZones[[#This Row],[comment]])&gt;0,FALSE),IFERROR(SEARCH("DMZ",tblSegmentationZones[[#This Row],[SegmentationZone]])&gt;0,FALSE)),"Yes","No")</f>
        <v>No</v>
      </c>
    </row>
    <row r="657" spans="1:10" x14ac:dyDescent="0.3">
      <c r="A657" t="s">
        <v>2251</v>
      </c>
      <c r="B657" t="s">
        <v>2252</v>
      </c>
      <c r="C657">
        <v>2010</v>
      </c>
      <c r="D657" t="s">
        <v>1933</v>
      </c>
      <c r="E657" t="s">
        <v>863</v>
      </c>
      <c r="F657" t="b">
        <v>1</v>
      </c>
      <c r="G657">
        <v>177941504</v>
      </c>
      <c r="H657">
        <v>177942527</v>
      </c>
      <c r="I657" t="s">
        <v>2253</v>
      </c>
      <c r="J657" s="182" t="str">
        <f>IF(OR(IFERROR(SEARCH("DMZ",tblSegmentationZones[[#This Row],[comment]])&gt;0,FALSE),IFERROR(SEARCH("DMZ",tblSegmentationZones[[#This Row],[SegmentationZone]])&gt;0,FALSE)),"Yes","No")</f>
        <v>No</v>
      </c>
    </row>
    <row r="658" spans="1:10" x14ac:dyDescent="0.3">
      <c r="A658" t="s">
        <v>2254</v>
      </c>
      <c r="B658" t="s">
        <v>2255</v>
      </c>
      <c r="C658" t="s">
        <v>464</v>
      </c>
      <c r="D658" t="s">
        <v>2256</v>
      </c>
      <c r="E658" t="s">
        <v>863</v>
      </c>
      <c r="F658" t="b">
        <v>1</v>
      </c>
      <c r="G658">
        <v>177942528</v>
      </c>
      <c r="H658">
        <v>177943551</v>
      </c>
      <c r="I658" t="s">
        <v>2257</v>
      </c>
      <c r="J658" s="182" t="str">
        <f>IF(OR(IFERROR(SEARCH("DMZ",tblSegmentationZones[[#This Row],[comment]])&gt;0,FALSE),IFERROR(SEARCH("DMZ",tblSegmentationZones[[#This Row],[SegmentationZone]])&gt;0,FALSE)),"Yes","No")</f>
        <v>No</v>
      </c>
    </row>
    <row r="659" spans="1:10" x14ac:dyDescent="0.3">
      <c r="A659" t="s">
        <v>2258</v>
      </c>
      <c r="B659" t="s">
        <v>2259</v>
      </c>
      <c r="C659">
        <v>2055</v>
      </c>
      <c r="D659" t="s">
        <v>2260</v>
      </c>
      <c r="E659" t="s">
        <v>863</v>
      </c>
      <c r="F659" t="b">
        <v>1</v>
      </c>
      <c r="G659">
        <v>177943552</v>
      </c>
      <c r="H659">
        <v>177943807</v>
      </c>
      <c r="I659" t="s">
        <v>2261</v>
      </c>
      <c r="J659" s="182" t="str">
        <f>IF(OR(IFERROR(SEARCH("DMZ",tblSegmentationZones[[#This Row],[comment]])&gt;0,FALSE),IFERROR(SEARCH("DMZ",tblSegmentationZones[[#This Row],[SegmentationZone]])&gt;0,FALSE)),"Yes","No")</f>
        <v>No</v>
      </c>
    </row>
    <row r="660" spans="1:10" x14ac:dyDescent="0.3">
      <c r="A660" t="s">
        <v>2262</v>
      </c>
      <c r="B660" t="s">
        <v>2263</v>
      </c>
      <c r="C660">
        <v>2036</v>
      </c>
      <c r="D660" t="s">
        <v>1941</v>
      </c>
      <c r="E660" t="s">
        <v>863</v>
      </c>
      <c r="F660" t="b">
        <v>1</v>
      </c>
      <c r="G660">
        <v>177944576</v>
      </c>
      <c r="H660">
        <v>177945599</v>
      </c>
      <c r="I660" t="s">
        <v>2264</v>
      </c>
      <c r="J660" s="182" t="str">
        <f>IF(OR(IFERROR(SEARCH("DMZ",tblSegmentationZones[[#This Row],[comment]])&gt;0,FALSE),IFERROR(SEARCH("DMZ",tblSegmentationZones[[#This Row],[SegmentationZone]])&gt;0,FALSE)),"Yes","No")</f>
        <v>No</v>
      </c>
    </row>
    <row r="661" spans="1:10" x14ac:dyDescent="0.3">
      <c r="A661" t="s">
        <v>2265</v>
      </c>
      <c r="B661" t="s">
        <v>2266</v>
      </c>
      <c r="C661">
        <v>2011</v>
      </c>
      <c r="D661" t="s">
        <v>1418</v>
      </c>
      <c r="E661" t="s">
        <v>863</v>
      </c>
      <c r="F661" t="b">
        <v>1</v>
      </c>
      <c r="G661">
        <v>177945600</v>
      </c>
      <c r="H661">
        <v>177946623</v>
      </c>
      <c r="I661" t="s">
        <v>2267</v>
      </c>
      <c r="J661" s="182" t="str">
        <f>IF(OR(IFERROR(SEARCH("DMZ",tblSegmentationZones[[#This Row],[comment]])&gt;0,FALSE),IFERROR(SEARCH("DMZ",tblSegmentationZones[[#This Row],[SegmentationZone]])&gt;0,FALSE)),"Yes","No")</f>
        <v>No</v>
      </c>
    </row>
    <row r="662" spans="1:10" x14ac:dyDescent="0.3">
      <c r="A662" t="s">
        <v>2268</v>
      </c>
      <c r="B662" t="s">
        <v>2269</v>
      </c>
      <c r="C662">
        <v>2012</v>
      </c>
      <c r="D662" t="s">
        <v>612</v>
      </c>
      <c r="E662" t="s">
        <v>863</v>
      </c>
      <c r="F662" t="b">
        <v>1</v>
      </c>
      <c r="G662">
        <v>177946624</v>
      </c>
      <c r="H662">
        <v>177947647</v>
      </c>
      <c r="I662" t="s">
        <v>2270</v>
      </c>
      <c r="J662" s="182" t="str">
        <f>IF(OR(IFERROR(SEARCH("DMZ",tblSegmentationZones[[#This Row],[comment]])&gt;0,FALSE),IFERROR(SEARCH("DMZ",tblSegmentationZones[[#This Row],[SegmentationZone]])&gt;0,FALSE)),"Yes","No")</f>
        <v>No</v>
      </c>
    </row>
    <row r="663" spans="1:10" x14ac:dyDescent="0.3">
      <c r="A663" t="s">
        <v>2271</v>
      </c>
      <c r="B663" t="s">
        <v>2272</v>
      </c>
      <c r="C663">
        <v>2013</v>
      </c>
      <c r="D663" t="s">
        <v>1425</v>
      </c>
      <c r="E663" t="s">
        <v>863</v>
      </c>
      <c r="F663" t="b">
        <v>1</v>
      </c>
      <c r="G663">
        <v>177947648</v>
      </c>
      <c r="H663">
        <v>177948671</v>
      </c>
      <c r="I663" t="s">
        <v>2273</v>
      </c>
      <c r="J663" s="182" t="str">
        <f>IF(OR(IFERROR(SEARCH("DMZ",tblSegmentationZones[[#This Row],[comment]])&gt;0,FALSE),IFERROR(SEARCH("DMZ",tblSegmentationZones[[#This Row],[SegmentationZone]])&gt;0,FALSE)),"Yes","No")</f>
        <v>No</v>
      </c>
    </row>
    <row r="664" spans="1:10" x14ac:dyDescent="0.3">
      <c r="A664" t="s">
        <v>2274</v>
      </c>
      <c r="B664" t="s">
        <v>2275</v>
      </c>
      <c r="C664">
        <v>2014</v>
      </c>
      <c r="D664" t="s">
        <v>1954</v>
      </c>
      <c r="E664" t="s">
        <v>863</v>
      </c>
      <c r="F664" t="b">
        <v>1</v>
      </c>
      <c r="G664">
        <v>177948672</v>
      </c>
      <c r="H664">
        <v>177949695</v>
      </c>
      <c r="I664" t="s">
        <v>2276</v>
      </c>
      <c r="J664" s="182" t="str">
        <f>IF(OR(IFERROR(SEARCH("DMZ",tblSegmentationZones[[#This Row],[comment]])&gt;0,FALSE),IFERROR(SEARCH("DMZ",tblSegmentationZones[[#This Row],[SegmentationZone]])&gt;0,FALSE)),"Yes","No")</f>
        <v>No</v>
      </c>
    </row>
    <row r="665" spans="1:10" x14ac:dyDescent="0.3">
      <c r="A665" t="s">
        <v>2277</v>
      </c>
      <c r="B665" t="s">
        <v>2278</v>
      </c>
      <c r="C665">
        <v>2015</v>
      </c>
      <c r="D665" t="s">
        <v>1958</v>
      </c>
      <c r="E665" t="s">
        <v>863</v>
      </c>
      <c r="F665" t="b">
        <v>1</v>
      </c>
      <c r="G665">
        <v>177949696</v>
      </c>
      <c r="H665">
        <v>177950719</v>
      </c>
      <c r="I665" t="s">
        <v>2279</v>
      </c>
      <c r="J665" s="182" t="str">
        <f>IF(OR(IFERROR(SEARCH("DMZ",tblSegmentationZones[[#This Row],[comment]])&gt;0,FALSE),IFERROR(SEARCH("DMZ",tblSegmentationZones[[#This Row],[SegmentationZone]])&gt;0,FALSE)),"Yes","No")</f>
        <v>No</v>
      </c>
    </row>
    <row r="666" spans="1:10" x14ac:dyDescent="0.3">
      <c r="A666" t="s">
        <v>2280</v>
      </c>
      <c r="B666" t="s">
        <v>2281</v>
      </c>
      <c r="C666">
        <v>2002</v>
      </c>
      <c r="D666" t="s">
        <v>1411</v>
      </c>
      <c r="E666" t="s">
        <v>863</v>
      </c>
      <c r="F666" t="b">
        <v>1</v>
      </c>
      <c r="G666">
        <v>177932288</v>
      </c>
      <c r="H666">
        <v>177933311</v>
      </c>
      <c r="I666" t="s">
        <v>2282</v>
      </c>
      <c r="J666" s="182" t="str">
        <f>IF(OR(IFERROR(SEARCH("DMZ",tblSegmentationZones[[#This Row],[comment]])&gt;0,FALSE),IFERROR(SEARCH("DMZ",tblSegmentationZones[[#This Row],[SegmentationZone]])&gt;0,FALSE)),"Yes","No")</f>
        <v>No</v>
      </c>
    </row>
    <row r="667" spans="1:10" x14ac:dyDescent="0.3">
      <c r="A667" t="s">
        <v>2283</v>
      </c>
      <c r="B667" t="s">
        <v>2284</v>
      </c>
      <c r="C667">
        <v>2019</v>
      </c>
      <c r="D667" t="s">
        <v>1436</v>
      </c>
      <c r="E667" t="s">
        <v>863</v>
      </c>
      <c r="F667" t="b">
        <v>1</v>
      </c>
      <c r="G667">
        <v>177950720</v>
      </c>
      <c r="H667">
        <v>177951743</v>
      </c>
      <c r="I667" t="s">
        <v>2285</v>
      </c>
      <c r="J667" s="182" t="str">
        <f>IF(OR(IFERROR(SEARCH("DMZ",tblSegmentationZones[[#This Row],[comment]])&gt;0,FALSE),IFERROR(SEARCH("DMZ",tblSegmentationZones[[#This Row],[SegmentationZone]])&gt;0,FALSE)),"Yes","No")</f>
        <v>No</v>
      </c>
    </row>
    <row r="668" spans="1:10" x14ac:dyDescent="0.3">
      <c r="A668" t="s">
        <v>2286</v>
      </c>
      <c r="B668" t="s">
        <v>2287</v>
      </c>
      <c r="C668">
        <v>2022</v>
      </c>
      <c r="D668" t="s">
        <v>2288</v>
      </c>
      <c r="E668" t="s">
        <v>863</v>
      </c>
      <c r="F668" t="b">
        <v>1</v>
      </c>
      <c r="G668">
        <v>177951744</v>
      </c>
      <c r="H668">
        <v>177951999</v>
      </c>
      <c r="I668" t="s">
        <v>2289</v>
      </c>
      <c r="J668" s="182" t="str">
        <f>IF(OR(IFERROR(SEARCH("DMZ",tblSegmentationZones[[#This Row],[comment]])&gt;0,FALSE),IFERROR(SEARCH("DMZ",tblSegmentationZones[[#This Row],[SegmentationZone]])&gt;0,FALSE)),"Yes","No")</f>
        <v>No</v>
      </c>
    </row>
    <row r="669" spans="1:10" x14ac:dyDescent="0.3">
      <c r="A669" t="s">
        <v>2290</v>
      </c>
      <c r="B669" t="s">
        <v>2291</v>
      </c>
      <c r="C669">
        <v>2023</v>
      </c>
      <c r="D669" t="s">
        <v>2083</v>
      </c>
      <c r="E669" t="s">
        <v>863</v>
      </c>
      <c r="F669" t="b">
        <v>1</v>
      </c>
      <c r="G669">
        <v>177952000</v>
      </c>
      <c r="H669">
        <v>177952255</v>
      </c>
      <c r="I669" t="s">
        <v>2292</v>
      </c>
      <c r="J669" s="182" t="str">
        <f>IF(OR(IFERROR(SEARCH("DMZ",tblSegmentationZones[[#This Row],[comment]])&gt;0,FALSE),IFERROR(SEARCH("DMZ",tblSegmentationZones[[#This Row],[SegmentationZone]])&gt;0,FALSE)),"Yes","No")</f>
        <v>No</v>
      </c>
    </row>
    <row r="670" spans="1:10" x14ac:dyDescent="0.3">
      <c r="A670" t="s">
        <v>2293</v>
      </c>
      <c r="B670" t="s">
        <v>2294</v>
      </c>
      <c r="C670">
        <v>2024</v>
      </c>
      <c r="D670" t="s">
        <v>2295</v>
      </c>
      <c r="E670" t="s">
        <v>863</v>
      </c>
      <c r="F670" t="b">
        <v>1</v>
      </c>
      <c r="G670">
        <v>177952256</v>
      </c>
      <c r="H670">
        <v>177952511</v>
      </c>
      <c r="I670" t="s">
        <v>2296</v>
      </c>
      <c r="J670" s="182" t="str">
        <f>IF(OR(IFERROR(SEARCH("DMZ",tblSegmentationZones[[#This Row],[comment]])&gt;0,FALSE),IFERROR(SEARCH("DMZ",tblSegmentationZones[[#This Row],[SegmentationZone]])&gt;0,FALSE)),"Yes","No")</f>
        <v>No</v>
      </c>
    </row>
    <row r="671" spans="1:10" x14ac:dyDescent="0.3">
      <c r="A671" t="s">
        <v>2297</v>
      </c>
      <c r="B671" t="s">
        <v>2298</v>
      </c>
      <c r="C671">
        <v>2031</v>
      </c>
      <c r="D671" t="s">
        <v>1968</v>
      </c>
      <c r="E671" t="s">
        <v>863</v>
      </c>
      <c r="F671" t="b">
        <v>0</v>
      </c>
      <c r="G671">
        <v>177952512</v>
      </c>
      <c r="H671">
        <v>177952767</v>
      </c>
      <c r="I671" t="s">
        <v>2299</v>
      </c>
      <c r="J671" s="182" t="str">
        <f>IF(OR(IFERROR(SEARCH("DMZ",tblSegmentationZones[[#This Row],[comment]])&gt;0,FALSE),IFERROR(SEARCH("DMZ",tblSegmentationZones[[#This Row],[SegmentationZone]])&gt;0,FALSE)),"Yes","No")</f>
        <v>No</v>
      </c>
    </row>
    <row r="672" spans="1:10" x14ac:dyDescent="0.3">
      <c r="A672" t="s">
        <v>2297</v>
      </c>
      <c r="B672" t="s">
        <v>2300</v>
      </c>
      <c r="C672">
        <v>2031</v>
      </c>
      <c r="D672" t="s">
        <v>1968</v>
      </c>
      <c r="E672" t="s">
        <v>863</v>
      </c>
      <c r="F672" t="b">
        <v>1</v>
      </c>
      <c r="G672">
        <v>177952768</v>
      </c>
      <c r="H672">
        <v>177953023</v>
      </c>
      <c r="I672" t="s">
        <v>2301</v>
      </c>
      <c r="J672" s="182" t="str">
        <f>IF(OR(IFERROR(SEARCH("DMZ",tblSegmentationZones[[#This Row],[comment]])&gt;0,FALSE),IFERROR(SEARCH("DMZ",tblSegmentationZones[[#This Row],[SegmentationZone]])&gt;0,FALSE)),"Yes","No")</f>
        <v>No</v>
      </c>
    </row>
    <row r="673" spans="1:10" x14ac:dyDescent="0.3">
      <c r="A673" t="s">
        <v>2302</v>
      </c>
      <c r="B673" t="s">
        <v>2303</v>
      </c>
      <c r="C673">
        <v>2032</v>
      </c>
      <c r="D673" t="s">
        <v>1922</v>
      </c>
      <c r="E673" t="s">
        <v>863</v>
      </c>
      <c r="F673" t="b">
        <v>0</v>
      </c>
      <c r="G673">
        <v>177953024</v>
      </c>
      <c r="H673">
        <v>177953279</v>
      </c>
      <c r="I673" t="s">
        <v>2304</v>
      </c>
      <c r="J673" s="182" t="str">
        <f>IF(OR(IFERROR(SEARCH("DMZ",tblSegmentationZones[[#This Row],[comment]])&gt;0,FALSE),IFERROR(SEARCH("DMZ",tblSegmentationZones[[#This Row],[SegmentationZone]])&gt;0,FALSE)),"Yes","No")</f>
        <v>No</v>
      </c>
    </row>
    <row r="674" spans="1:10" x14ac:dyDescent="0.3">
      <c r="A674" t="s">
        <v>2305</v>
      </c>
      <c r="B674" t="s">
        <v>2306</v>
      </c>
      <c r="C674">
        <v>2052</v>
      </c>
      <c r="D674" t="s">
        <v>1448</v>
      </c>
      <c r="E674" t="s">
        <v>863</v>
      </c>
      <c r="F674" t="b">
        <v>1</v>
      </c>
      <c r="G674">
        <v>177953280</v>
      </c>
      <c r="H674">
        <v>177953535</v>
      </c>
      <c r="I674" t="s">
        <v>2307</v>
      </c>
      <c r="J674" s="182" t="str">
        <f>IF(OR(IFERROR(SEARCH("DMZ",tblSegmentationZones[[#This Row],[comment]])&gt;0,FALSE),IFERROR(SEARCH("DMZ",tblSegmentationZones[[#This Row],[SegmentationZone]])&gt;0,FALSE)),"Yes","No")</f>
        <v>No</v>
      </c>
    </row>
    <row r="675" spans="1:10" x14ac:dyDescent="0.3">
      <c r="A675" t="s">
        <v>2308</v>
      </c>
      <c r="B675" t="s">
        <v>2309</v>
      </c>
      <c r="C675">
        <v>2054</v>
      </c>
      <c r="D675" t="s">
        <v>2310</v>
      </c>
      <c r="E675" t="s">
        <v>863</v>
      </c>
      <c r="F675" t="b">
        <v>1</v>
      </c>
      <c r="G675">
        <v>177953536</v>
      </c>
      <c r="H675">
        <v>177953791</v>
      </c>
      <c r="I675" t="s">
        <v>2311</v>
      </c>
      <c r="J675" s="182" t="str">
        <f>IF(OR(IFERROR(SEARCH("DMZ",tblSegmentationZones[[#This Row],[comment]])&gt;0,FALSE),IFERROR(SEARCH("DMZ",tblSegmentationZones[[#This Row],[SegmentationZone]])&gt;0,FALSE)),"Yes","No")</f>
        <v>No</v>
      </c>
    </row>
    <row r="676" spans="1:10" x14ac:dyDescent="0.3">
      <c r="A676" t="s">
        <v>2312</v>
      </c>
      <c r="B676" t="s">
        <v>2313</v>
      </c>
      <c r="C676">
        <v>2033</v>
      </c>
      <c r="D676" t="s">
        <v>1157</v>
      </c>
      <c r="E676" t="s">
        <v>863</v>
      </c>
      <c r="F676" t="b">
        <v>1</v>
      </c>
      <c r="G676">
        <v>177953792</v>
      </c>
      <c r="H676">
        <v>177954815</v>
      </c>
      <c r="I676" t="s">
        <v>2314</v>
      </c>
      <c r="J676" s="182" t="str">
        <f>IF(OR(IFERROR(SEARCH("DMZ",tblSegmentationZones[[#This Row],[comment]])&gt;0,FALSE),IFERROR(SEARCH("DMZ",tblSegmentationZones[[#This Row],[SegmentationZone]])&gt;0,FALSE)),"Yes","No")</f>
        <v>No</v>
      </c>
    </row>
    <row r="677" spans="1:10" x14ac:dyDescent="0.3">
      <c r="A677" t="s">
        <v>2315</v>
      </c>
      <c r="B677" t="s">
        <v>2316</v>
      </c>
      <c r="C677">
        <v>2016</v>
      </c>
      <c r="D677" t="s">
        <v>650</v>
      </c>
      <c r="E677" t="s">
        <v>863</v>
      </c>
      <c r="F677" t="b">
        <v>1</v>
      </c>
      <c r="G677">
        <v>177954816</v>
      </c>
      <c r="H677">
        <v>177955839</v>
      </c>
      <c r="I677" t="s">
        <v>2317</v>
      </c>
      <c r="J677" s="182" t="str">
        <f>IF(OR(IFERROR(SEARCH("DMZ",tblSegmentationZones[[#This Row],[comment]])&gt;0,FALSE),IFERROR(SEARCH("DMZ",tblSegmentationZones[[#This Row],[SegmentationZone]])&gt;0,FALSE)),"Yes","No")</f>
        <v>No</v>
      </c>
    </row>
    <row r="678" spans="1:10" x14ac:dyDescent="0.3">
      <c r="A678" t="s">
        <v>2318</v>
      </c>
      <c r="B678" t="s">
        <v>2319</v>
      </c>
      <c r="C678">
        <v>3000</v>
      </c>
      <c r="D678" t="s">
        <v>1384</v>
      </c>
      <c r="E678" t="s">
        <v>460</v>
      </c>
      <c r="F678" t="b">
        <v>1</v>
      </c>
      <c r="G678">
        <v>177995776</v>
      </c>
      <c r="H678">
        <v>177996031</v>
      </c>
      <c r="I678" t="s">
        <v>2320</v>
      </c>
      <c r="J678" s="182" t="str">
        <f>IF(OR(IFERROR(SEARCH("DMZ",tblSegmentationZones[[#This Row],[comment]])&gt;0,FALSE),IFERROR(SEARCH("DMZ",tblSegmentationZones[[#This Row],[SegmentationZone]])&gt;0,FALSE)),"Yes","No")</f>
        <v>No</v>
      </c>
    </row>
    <row r="679" spans="1:10" x14ac:dyDescent="0.3">
      <c r="A679" t="s">
        <v>2321</v>
      </c>
      <c r="B679" t="s">
        <v>2322</v>
      </c>
      <c r="C679">
        <v>3018</v>
      </c>
      <c r="D679" t="s">
        <v>1735</v>
      </c>
      <c r="E679" t="s">
        <v>460</v>
      </c>
      <c r="F679" t="b">
        <v>1</v>
      </c>
      <c r="G679">
        <v>178022400</v>
      </c>
      <c r="H679">
        <v>178022655</v>
      </c>
      <c r="I679" t="s">
        <v>2323</v>
      </c>
      <c r="J679" s="182" t="str">
        <f>IF(OR(IFERROR(SEARCH("DMZ",tblSegmentationZones[[#This Row],[comment]])&gt;0,FALSE),IFERROR(SEARCH("DMZ",tblSegmentationZones[[#This Row],[SegmentationZone]])&gt;0,FALSE)),"Yes","No")</f>
        <v>No</v>
      </c>
    </row>
    <row r="680" spans="1:10" x14ac:dyDescent="0.3">
      <c r="A680" t="s">
        <v>2324</v>
      </c>
      <c r="B680" t="s">
        <v>2325</v>
      </c>
      <c r="C680">
        <v>3003</v>
      </c>
      <c r="D680" t="s">
        <v>1400</v>
      </c>
      <c r="E680" t="s">
        <v>460</v>
      </c>
      <c r="F680" t="b">
        <v>1</v>
      </c>
      <c r="G680">
        <v>177998848</v>
      </c>
      <c r="H680">
        <v>177999103</v>
      </c>
      <c r="I680" t="s">
        <v>2326</v>
      </c>
      <c r="J680" s="182" t="str">
        <f>IF(OR(IFERROR(SEARCH("DMZ",tblSegmentationZones[[#This Row],[comment]])&gt;0,FALSE),IFERROR(SEARCH("DMZ",tblSegmentationZones[[#This Row],[SegmentationZone]])&gt;0,FALSE)),"Yes","No")</f>
        <v>No</v>
      </c>
    </row>
    <row r="681" spans="1:10" x14ac:dyDescent="0.3">
      <c r="A681" t="s">
        <v>2327</v>
      </c>
      <c r="B681" t="s">
        <v>2328</v>
      </c>
      <c r="C681" t="s">
        <v>1742</v>
      </c>
      <c r="D681" t="s">
        <v>1591</v>
      </c>
      <c r="E681" t="s">
        <v>460</v>
      </c>
      <c r="F681" t="b">
        <v>1</v>
      </c>
      <c r="G681">
        <v>178028544</v>
      </c>
      <c r="H681">
        <v>178028607</v>
      </c>
      <c r="I681" t="s">
        <v>2329</v>
      </c>
      <c r="J681" s="182" t="str">
        <f>IF(OR(IFERROR(SEARCH("DMZ",tblSegmentationZones[[#This Row],[comment]])&gt;0,FALSE),IFERROR(SEARCH("DMZ",tblSegmentationZones[[#This Row],[SegmentationZone]])&gt;0,FALSE)),"Yes","No")</f>
        <v>No</v>
      </c>
    </row>
    <row r="682" spans="1:10" x14ac:dyDescent="0.3">
      <c r="A682" t="s">
        <v>2330</v>
      </c>
      <c r="B682" t="s">
        <v>2331</v>
      </c>
      <c r="C682" t="s">
        <v>1742</v>
      </c>
      <c r="D682" t="s">
        <v>1591</v>
      </c>
      <c r="E682" t="s">
        <v>460</v>
      </c>
      <c r="F682" t="b">
        <v>1</v>
      </c>
      <c r="G682">
        <v>178028672</v>
      </c>
      <c r="H682">
        <v>178028735</v>
      </c>
      <c r="I682" t="s">
        <v>2332</v>
      </c>
      <c r="J682" s="182" t="str">
        <f>IF(OR(IFERROR(SEARCH("DMZ",tblSegmentationZones[[#This Row],[comment]])&gt;0,FALSE),IFERROR(SEARCH("DMZ",tblSegmentationZones[[#This Row],[SegmentationZone]])&gt;0,FALSE)),"Yes","No")</f>
        <v>No</v>
      </c>
    </row>
    <row r="683" spans="1:10" x14ac:dyDescent="0.3">
      <c r="A683" t="s">
        <v>2333</v>
      </c>
      <c r="B683" t="s">
        <v>2334</v>
      </c>
      <c r="C683" t="s">
        <v>1742</v>
      </c>
      <c r="D683" t="s">
        <v>1591</v>
      </c>
      <c r="E683" t="s">
        <v>460</v>
      </c>
      <c r="F683" t="b">
        <v>1</v>
      </c>
      <c r="G683">
        <v>178028736</v>
      </c>
      <c r="H683">
        <v>178028799</v>
      </c>
      <c r="I683" t="s">
        <v>2335</v>
      </c>
      <c r="J683" s="182" t="str">
        <f>IF(OR(IFERROR(SEARCH("DMZ",tblSegmentationZones[[#This Row],[comment]])&gt;0,FALSE),IFERROR(SEARCH("DMZ",tblSegmentationZones[[#This Row],[SegmentationZone]])&gt;0,FALSE)),"Yes","No")</f>
        <v>No</v>
      </c>
    </row>
    <row r="684" spans="1:10" x14ac:dyDescent="0.3">
      <c r="A684" t="s">
        <v>2336</v>
      </c>
      <c r="B684" t="s">
        <v>2337</v>
      </c>
      <c r="C684" t="s">
        <v>1742</v>
      </c>
      <c r="D684" t="s">
        <v>1591</v>
      </c>
      <c r="E684" t="s">
        <v>460</v>
      </c>
      <c r="F684" t="b">
        <v>1</v>
      </c>
      <c r="G684">
        <v>178028608</v>
      </c>
      <c r="H684">
        <v>178028671</v>
      </c>
      <c r="I684" t="s">
        <v>2338</v>
      </c>
      <c r="J684" s="182" t="str">
        <f>IF(OR(IFERROR(SEARCH("DMZ",tblSegmentationZones[[#This Row],[comment]])&gt;0,FALSE),IFERROR(SEARCH("DMZ",tblSegmentationZones[[#This Row],[SegmentationZone]])&gt;0,FALSE)),"Yes","No")</f>
        <v>No</v>
      </c>
    </row>
    <row r="685" spans="1:10" x14ac:dyDescent="0.3">
      <c r="A685" t="s">
        <v>2339</v>
      </c>
      <c r="B685" t="s">
        <v>2340</v>
      </c>
      <c r="C685" t="s">
        <v>1742</v>
      </c>
      <c r="D685" t="s">
        <v>1591</v>
      </c>
      <c r="E685" t="s">
        <v>460</v>
      </c>
      <c r="F685" t="b">
        <v>1</v>
      </c>
      <c r="G685">
        <v>178028800</v>
      </c>
      <c r="H685">
        <v>178028863</v>
      </c>
      <c r="I685" t="s">
        <v>2341</v>
      </c>
      <c r="J685" s="182" t="str">
        <f>IF(OR(IFERROR(SEARCH("DMZ",tblSegmentationZones[[#This Row],[comment]])&gt;0,FALSE),IFERROR(SEARCH("DMZ",tblSegmentationZones[[#This Row],[SegmentationZone]])&gt;0,FALSE)),"Yes","No")</f>
        <v>No</v>
      </c>
    </row>
    <row r="686" spans="1:10" x14ac:dyDescent="0.3">
      <c r="A686" t="s">
        <v>2342</v>
      </c>
      <c r="B686" t="s">
        <v>2343</v>
      </c>
      <c r="C686" t="s">
        <v>1742</v>
      </c>
      <c r="D686" t="s">
        <v>1591</v>
      </c>
      <c r="E686" t="s">
        <v>460</v>
      </c>
      <c r="F686" t="b">
        <v>1</v>
      </c>
      <c r="G686">
        <v>178028928</v>
      </c>
      <c r="H686">
        <v>178028991</v>
      </c>
      <c r="I686" t="s">
        <v>2344</v>
      </c>
      <c r="J686" s="182" t="str">
        <f>IF(OR(IFERROR(SEARCH("DMZ",tblSegmentationZones[[#This Row],[comment]])&gt;0,FALSE),IFERROR(SEARCH("DMZ",tblSegmentationZones[[#This Row],[SegmentationZone]])&gt;0,FALSE)),"Yes","No")</f>
        <v>No</v>
      </c>
    </row>
    <row r="687" spans="1:10" x14ac:dyDescent="0.3">
      <c r="A687" t="s">
        <v>2345</v>
      </c>
      <c r="B687" t="s">
        <v>2346</v>
      </c>
      <c r="C687" t="s">
        <v>1742</v>
      </c>
      <c r="D687" t="s">
        <v>1591</v>
      </c>
      <c r="E687" t="s">
        <v>460</v>
      </c>
      <c r="F687" t="b">
        <v>1</v>
      </c>
      <c r="G687">
        <v>178028992</v>
      </c>
      <c r="H687">
        <v>178029055</v>
      </c>
      <c r="I687" t="s">
        <v>2347</v>
      </c>
      <c r="J687" s="182" t="str">
        <f>IF(OR(IFERROR(SEARCH("DMZ",tblSegmentationZones[[#This Row],[comment]])&gt;0,FALSE),IFERROR(SEARCH("DMZ",tblSegmentationZones[[#This Row],[SegmentationZone]])&gt;0,FALSE)),"Yes","No")</f>
        <v>No</v>
      </c>
    </row>
    <row r="688" spans="1:10" x14ac:dyDescent="0.3">
      <c r="A688" t="s">
        <v>2348</v>
      </c>
      <c r="B688" t="s">
        <v>2349</v>
      </c>
      <c r="C688" t="s">
        <v>1742</v>
      </c>
      <c r="D688" t="s">
        <v>1591</v>
      </c>
      <c r="E688" t="s">
        <v>460</v>
      </c>
      <c r="F688" t="b">
        <v>1</v>
      </c>
      <c r="G688">
        <v>178028864</v>
      </c>
      <c r="H688">
        <v>178028927</v>
      </c>
      <c r="I688" t="s">
        <v>2350</v>
      </c>
      <c r="J688" s="182" t="str">
        <f>IF(OR(IFERROR(SEARCH("DMZ",tblSegmentationZones[[#This Row],[comment]])&gt;0,FALSE),IFERROR(SEARCH("DMZ",tblSegmentationZones[[#This Row],[SegmentationZone]])&gt;0,FALSE)),"Yes","No")</f>
        <v>No</v>
      </c>
    </row>
    <row r="689" spans="1:10" x14ac:dyDescent="0.3">
      <c r="A689" t="s">
        <v>2351</v>
      </c>
      <c r="B689" t="s">
        <v>2352</v>
      </c>
      <c r="C689" t="s">
        <v>1742</v>
      </c>
      <c r="D689" t="s">
        <v>1591</v>
      </c>
      <c r="E689" t="s">
        <v>460</v>
      </c>
      <c r="F689" t="b">
        <v>1</v>
      </c>
      <c r="G689">
        <v>178029056</v>
      </c>
      <c r="H689">
        <v>178029119</v>
      </c>
      <c r="I689" t="s">
        <v>2353</v>
      </c>
      <c r="J689" s="182" t="str">
        <f>IF(OR(IFERROR(SEARCH("DMZ",tblSegmentationZones[[#This Row],[comment]])&gt;0,FALSE),IFERROR(SEARCH("DMZ",tblSegmentationZones[[#This Row],[SegmentationZone]])&gt;0,FALSE)),"Yes","No")</f>
        <v>No</v>
      </c>
    </row>
    <row r="690" spans="1:10" x14ac:dyDescent="0.3">
      <c r="A690" t="s">
        <v>2354</v>
      </c>
      <c r="B690" t="s">
        <v>2355</v>
      </c>
      <c r="C690" t="s">
        <v>1742</v>
      </c>
      <c r="D690" t="s">
        <v>1591</v>
      </c>
      <c r="E690" t="s">
        <v>460</v>
      </c>
      <c r="F690" t="b">
        <v>1</v>
      </c>
      <c r="G690">
        <v>178029184</v>
      </c>
      <c r="H690">
        <v>178029247</v>
      </c>
      <c r="I690" t="s">
        <v>2356</v>
      </c>
      <c r="J690" s="182" t="str">
        <f>IF(OR(IFERROR(SEARCH("DMZ",tblSegmentationZones[[#This Row],[comment]])&gt;0,FALSE),IFERROR(SEARCH("DMZ",tblSegmentationZones[[#This Row],[SegmentationZone]])&gt;0,FALSE)),"Yes","No")</f>
        <v>No</v>
      </c>
    </row>
    <row r="691" spans="1:10" x14ac:dyDescent="0.3">
      <c r="A691" t="s">
        <v>2357</v>
      </c>
      <c r="B691" t="s">
        <v>2358</v>
      </c>
      <c r="C691" t="s">
        <v>1742</v>
      </c>
      <c r="D691" t="s">
        <v>1591</v>
      </c>
      <c r="E691" t="s">
        <v>460</v>
      </c>
      <c r="F691" t="b">
        <v>1</v>
      </c>
      <c r="G691">
        <v>178029248</v>
      </c>
      <c r="H691">
        <v>178029311</v>
      </c>
      <c r="I691" t="s">
        <v>2359</v>
      </c>
      <c r="J691" s="182" t="str">
        <f>IF(OR(IFERROR(SEARCH("DMZ",tblSegmentationZones[[#This Row],[comment]])&gt;0,FALSE),IFERROR(SEARCH("DMZ",tblSegmentationZones[[#This Row],[SegmentationZone]])&gt;0,FALSE)),"Yes","No")</f>
        <v>No</v>
      </c>
    </row>
    <row r="692" spans="1:10" x14ac:dyDescent="0.3">
      <c r="A692" t="s">
        <v>2360</v>
      </c>
      <c r="B692" t="s">
        <v>2361</v>
      </c>
      <c r="C692" t="s">
        <v>1742</v>
      </c>
      <c r="D692" t="s">
        <v>1591</v>
      </c>
      <c r="E692" t="s">
        <v>460</v>
      </c>
      <c r="F692" t="b">
        <v>1</v>
      </c>
      <c r="G692">
        <v>178029120</v>
      </c>
      <c r="H692">
        <v>178029183</v>
      </c>
      <c r="I692" t="s">
        <v>2362</v>
      </c>
      <c r="J692" s="182" t="str">
        <f>IF(OR(IFERROR(SEARCH("DMZ",tblSegmentationZones[[#This Row],[comment]])&gt;0,FALSE),IFERROR(SEARCH("DMZ",tblSegmentationZones[[#This Row],[SegmentationZone]])&gt;0,FALSE)),"Yes","No")</f>
        <v>No</v>
      </c>
    </row>
    <row r="693" spans="1:10" x14ac:dyDescent="0.3">
      <c r="A693" t="s">
        <v>2363</v>
      </c>
      <c r="B693" t="s">
        <v>2364</v>
      </c>
      <c r="C693" t="s">
        <v>1742</v>
      </c>
      <c r="D693" t="s">
        <v>1591</v>
      </c>
      <c r="E693" t="s">
        <v>460</v>
      </c>
      <c r="F693" t="b">
        <v>1</v>
      </c>
      <c r="G693">
        <v>178029312</v>
      </c>
      <c r="H693">
        <v>178029375</v>
      </c>
      <c r="I693" t="s">
        <v>2365</v>
      </c>
      <c r="J693" s="182" t="str">
        <f>IF(OR(IFERROR(SEARCH("DMZ",tblSegmentationZones[[#This Row],[comment]])&gt;0,FALSE),IFERROR(SEARCH("DMZ",tblSegmentationZones[[#This Row],[SegmentationZone]])&gt;0,FALSE)),"Yes","No")</f>
        <v>No</v>
      </c>
    </row>
    <row r="694" spans="1:10" x14ac:dyDescent="0.3">
      <c r="A694" t="s">
        <v>2366</v>
      </c>
      <c r="B694" t="s">
        <v>2367</v>
      </c>
      <c r="C694" t="s">
        <v>1742</v>
      </c>
      <c r="D694" t="s">
        <v>1591</v>
      </c>
      <c r="E694" t="s">
        <v>460</v>
      </c>
      <c r="F694" t="b">
        <v>1</v>
      </c>
      <c r="G694">
        <v>178029440</v>
      </c>
      <c r="H694">
        <v>178029503</v>
      </c>
      <c r="I694" t="s">
        <v>2368</v>
      </c>
      <c r="J694" s="182" t="str">
        <f>IF(OR(IFERROR(SEARCH("DMZ",tblSegmentationZones[[#This Row],[comment]])&gt;0,FALSE),IFERROR(SEARCH("DMZ",tblSegmentationZones[[#This Row],[SegmentationZone]])&gt;0,FALSE)),"Yes","No")</f>
        <v>No</v>
      </c>
    </row>
    <row r="695" spans="1:10" x14ac:dyDescent="0.3">
      <c r="A695" t="s">
        <v>2369</v>
      </c>
      <c r="B695" t="s">
        <v>2370</v>
      </c>
      <c r="C695" t="s">
        <v>1742</v>
      </c>
      <c r="D695" t="s">
        <v>1591</v>
      </c>
      <c r="E695" t="s">
        <v>460</v>
      </c>
      <c r="F695" t="b">
        <v>1</v>
      </c>
      <c r="G695">
        <v>178029504</v>
      </c>
      <c r="H695">
        <v>178029567</v>
      </c>
      <c r="I695" t="s">
        <v>2371</v>
      </c>
      <c r="J695" s="182" t="str">
        <f>IF(OR(IFERROR(SEARCH("DMZ",tblSegmentationZones[[#This Row],[comment]])&gt;0,FALSE),IFERROR(SEARCH("DMZ",tblSegmentationZones[[#This Row],[SegmentationZone]])&gt;0,FALSE)),"Yes","No")</f>
        <v>No</v>
      </c>
    </row>
    <row r="696" spans="1:10" x14ac:dyDescent="0.3">
      <c r="A696" t="s">
        <v>2372</v>
      </c>
      <c r="B696" t="s">
        <v>2373</v>
      </c>
      <c r="C696" t="s">
        <v>1742</v>
      </c>
      <c r="D696" t="s">
        <v>1591</v>
      </c>
      <c r="E696" t="s">
        <v>460</v>
      </c>
      <c r="F696" t="b">
        <v>1</v>
      </c>
      <c r="G696">
        <v>178029376</v>
      </c>
      <c r="H696">
        <v>178029439</v>
      </c>
      <c r="I696" t="s">
        <v>2374</v>
      </c>
      <c r="J696" s="182" t="str">
        <f>IF(OR(IFERROR(SEARCH("DMZ",tblSegmentationZones[[#This Row],[comment]])&gt;0,FALSE),IFERROR(SEARCH("DMZ",tblSegmentationZones[[#This Row],[SegmentationZone]])&gt;0,FALSE)),"Yes","No")</f>
        <v>No</v>
      </c>
    </row>
    <row r="697" spans="1:10" x14ac:dyDescent="0.3">
      <c r="A697" t="s">
        <v>2375</v>
      </c>
      <c r="B697" t="s">
        <v>2376</v>
      </c>
      <c r="C697" t="s">
        <v>1742</v>
      </c>
      <c r="D697" t="s">
        <v>1591</v>
      </c>
      <c r="E697" t="s">
        <v>460</v>
      </c>
      <c r="F697" t="b">
        <v>1</v>
      </c>
      <c r="G697">
        <v>178029568</v>
      </c>
      <c r="H697">
        <v>178029631</v>
      </c>
      <c r="I697" t="s">
        <v>2377</v>
      </c>
      <c r="J697" s="182" t="str">
        <f>IF(OR(IFERROR(SEARCH("DMZ",tblSegmentationZones[[#This Row],[comment]])&gt;0,FALSE),IFERROR(SEARCH("DMZ",tblSegmentationZones[[#This Row],[SegmentationZone]])&gt;0,FALSE)),"Yes","No")</f>
        <v>No</v>
      </c>
    </row>
    <row r="698" spans="1:10" x14ac:dyDescent="0.3">
      <c r="A698" t="s">
        <v>2378</v>
      </c>
      <c r="B698" t="s">
        <v>2379</v>
      </c>
      <c r="C698" t="s">
        <v>1742</v>
      </c>
      <c r="D698" t="s">
        <v>1591</v>
      </c>
      <c r="E698" t="s">
        <v>460</v>
      </c>
      <c r="F698" t="b">
        <v>1</v>
      </c>
      <c r="G698">
        <v>178029696</v>
      </c>
      <c r="H698">
        <v>178029759</v>
      </c>
      <c r="I698" t="s">
        <v>2380</v>
      </c>
      <c r="J698" s="182" t="str">
        <f>IF(OR(IFERROR(SEARCH("DMZ",tblSegmentationZones[[#This Row],[comment]])&gt;0,FALSE),IFERROR(SEARCH("DMZ",tblSegmentationZones[[#This Row],[SegmentationZone]])&gt;0,FALSE)),"Yes","No")</f>
        <v>No</v>
      </c>
    </row>
    <row r="699" spans="1:10" x14ac:dyDescent="0.3">
      <c r="A699" t="s">
        <v>2381</v>
      </c>
      <c r="B699" t="s">
        <v>2382</v>
      </c>
      <c r="C699" t="s">
        <v>1742</v>
      </c>
      <c r="D699" t="s">
        <v>1591</v>
      </c>
      <c r="E699" t="s">
        <v>460</v>
      </c>
      <c r="F699" t="b">
        <v>1</v>
      </c>
      <c r="G699">
        <v>178029760</v>
      </c>
      <c r="H699">
        <v>178029823</v>
      </c>
      <c r="I699" t="s">
        <v>2383</v>
      </c>
      <c r="J699" s="182" t="str">
        <f>IF(OR(IFERROR(SEARCH("DMZ",tblSegmentationZones[[#This Row],[comment]])&gt;0,FALSE),IFERROR(SEARCH("DMZ",tblSegmentationZones[[#This Row],[SegmentationZone]])&gt;0,FALSE)),"Yes","No")</f>
        <v>No</v>
      </c>
    </row>
    <row r="700" spans="1:10" x14ac:dyDescent="0.3">
      <c r="A700" t="s">
        <v>2384</v>
      </c>
      <c r="B700" t="s">
        <v>2385</v>
      </c>
      <c r="C700" t="s">
        <v>1742</v>
      </c>
      <c r="D700" t="s">
        <v>1591</v>
      </c>
      <c r="E700" t="s">
        <v>460</v>
      </c>
      <c r="F700" t="b">
        <v>1</v>
      </c>
      <c r="G700">
        <v>178029632</v>
      </c>
      <c r="H700">
        <v>178029695</v>
      </c>
      <c r="I700" t="s">
        <v>2386</v>
      </c>
      <c r="J700" s="182" t="str">
        <f>IF(OR(IFERROR(SEARCH("DMZ",tblSegmentationZones[[#This Row],[comment]])&gt;0,FALSE),IFERROR(SEARCH("DMZ",tblSegmentationZones[[#This Row],[SegmentationZone]])&gt;0,FALSE)),"Yes","No")</f>
        <v>No</v>
      </c>
    </row>
    <row r="701" spans="1:10" x14ac:dyDescent="0.3">
      <c r="A701" t="s">
        <v>2387</v>
      </c>
      <c r="B701" t="s">
        <v>2388</v>
      </c>
      <c r="C701" t="s">
        <v>1742</v>
      </c>
      <c r="D701" t="s">
        <v>1591</v>
      </c>
      <c r="E701" t="s">
        <v>460</v>
      </c>
      <c r="F701" t="b">
        <v>1</v>
      </c>
      <c r="G701">
        <v>178029824</v>
      </c>
      <c r="H701">
        <v>178029887</v>
      </c>
      <c r="I701" t="s">
        <v>2389</v>
      </c>
      <c r="J701" s="182" t="str">
        <f>IF(OR(IFERROR(SEARCH("DMZ",tblSegmentationZones[[#This Row],[comment]])&gt;0,FALSE),IFERROR(SEARCH("DMZ",tblSegmentationZones[[#This Row],[SegmentationZone]])&gt;0,FALSE)),"Yes","No")</f>
        <v>No</v>
      </c>
    </row>
    <row r="702" spans="1:10" x14ac:dyDescent="0.3">
      <c r="A702" t="s">
        <v>2390</v>
      </c>
      <c r="B702" t="s">
        <v>2391</v>
      </c>
      <c r="C702" t="s">
        <v>1742</v>
      </c>
      <c r="D702" t="s">
        <v>1591</v>
      </c>
      <c r="E702" t="s">
        <v>460</v>
      </c>
      <c r="F702" t="b">
        <v>1</v>
      </c>
      <c r="G702">
        <v>178029952</v>
      </c>
      <c r="H702">
        <v>178030015</v>
      </c>
      <c r="I702" t="s">
        <v>2392</v>
      </c>
      <c r="J702" s="182" t="str">
        <f>IF(OR(IFERROR(SEARCH("DMZ",tblSegmentationZones[[#This Row],[comment]])&gt;0,FALSE),IFERROR(SEARCH("DMZ",tblSegmentationZones[[#This Row],[SegmentationZone]])&gt;0,FALSE)),"Yes","No")</f>
        <v>No</v>
      </c>
    </row>
    <row r="703" spans="1:10" x14ac:dyDescent="0.3">
      <c r="A703" t="s">
        <v>2393</v>
      </c>
      <c r="B703" t="s">
        <v>2394</v>
      </c>
      <c r="C703" t="s">
        <v>1742</v>
      </c>
      <c r="D703" t="s">
        <v>1591</v>
      </c>
      <c r="E703" t="s">
        <v>460</v>
      </c>
      <c r="F703" t="b">
        <v>1</v>
      </c>
      <c r="G703">
        <v>178029888</v>
      </c>
      <c r="H703">
        <v>178029951</v>
      </c>
      <c r="I703" t="s">
        <v>2395</v>
      </c>
      <c r="J703" s="182" t="str">
        <f>IF(OR(IFERROR(SEARCH("DMZ",tblSegmentationZones[[#This Row],[comment]])&gt;0,FALSE),IFERROR(SEARCH("DMZ",tblSegmentationZones[[#This Row],[SegmentationZone]])&gt;0,FALSE)),"Yes","No")</f>
        <v>No</v>
      </c>
    </row>
    <row r="704" spans="1:10" x14ac:dyDescent="0.3">
      <c r="A704" t="s">
        <v>2339</v>
      </c>
      <c r="B704" t="s">
        <v>2396</v>
      </c>
      <c r="C704" t="s">
        <v>1742</v>
      </c>
      <c r="D704" t="s">
        <v>1591</v>
      </c>
      <c r="E704" t="s">
        <v>460</v>
      </c>
      <c r="F704" t="b">
        <v>1</v>
      </c>
      <c r="G704">
        <v>178030080</v>
      </c>
      <c r="H704">
        <v>178030143</v>
      </c>
      <c r="I704" t="s">
        <v>2397</v>
      </c>
      <c r="J704" s="182" t="str">
        <f>IF(OR(IFERROR(SEARCH("DMZ",tblSegmentationZones[[#This Row],[comment]])&gt;0,FALSE),IFERROR(SEARCH("DMZ",tblSegmentationZones[[#This Row],[SegmentationZone]])&gt;0,FALSE)),"Yes","No")</f>
        <v>No</v>
      </c>
    </row>
    <row r="705" spans="1:10" x14ac:dyDescent="0.3">
      <c r="A705" t="s">
        <v>2398</v>
      </c>
      <c r="B705" t="s">
        <v>2399</v>
      </c>
      <c r="C705" t="s">
        <v>464</v>
      </c>
      <c r="D705" t="s">
        <v>1591</v>
      </c>
      <c r="E705" t="s">
        <v>460</v>
      </c>
      <c r="F705" t="b">
        <v>1</v>
      </c>
      <c r="G705">
        <v>178030208</v>
      </c>
      <c r="H705">
        <v>178030271</v>
      </c>
      <c r="I705" t="s">
        <v>2400</v>
      </c>
      <c r="J705" s="182" t="str">
        <f>IF(OR(IFERROR(SEARCH("DMZ",tblSegmentationZones[[#This Row],[comment]])&gt;0,FALSE),IFERROR(SEARCH("DMZ",tblSegmentationZones[[#This Row],[SegmentationZone]])&gt;0,FALSE)),"Yes","No")</f>
        <v>No</v>
      </c>
    </row>
    <row r="706" spans="1:10" x14ac:dyDescent="0.3">
      <c r="A706" t="s">
        <v>15837</v>
      </c>
      <c r="B706" t="s">
        <v>15838</v>
      </c>
      <c r="C706" t="s">
        <v>464</v>
      </c>
      <c r="D706" t="s">
        <v>1591</v>
      </c>
      <c r="E706" t="s">
        <v>460</v>
      </c>
      <c r="F706" t="b">
        <v>1</v>
      </c>
      <c r="G706">
        <v>178030272</v>
      </c>
      <c r="H706">
        <v>178030335</v>
      </c>
      <c r="I706" t="s">
        <v>15839</v>
      </c>
      <c r="J706" s="182" t="str">
        <f>IF(OR(IFERROR(SEARCH("DMZ",tblSegmentationZones[[#This Row],[comment]])&gt;0,FALSE),IFERROR(SEARCH("DMZ",tblSegmentationZones[[#This Row],[SegmentationZone]])&gt;0,FALSE)),"Yes","No")</f>
        <v>No</v>
      </c>
    </row>
    <row r="707" spans="1:10" x14ac:dyDescent="0.3">
      <c r="A707" t="s">
        <v>2333</v>
      </c>
      <c r="B707" t="s">
        <v>2401</v>
      </c>
      <c r="C707" t="s">
        <v>1742</v>
      </c>
      <c r="D707" t="s">
        <v>1591</v>
      </c>
      <c r="E707" t="s">
        <v>460</v>
      </c>
      <c r="F707" t="b">
        <v>1</v>
      </c>
      <c r="G707">
        <v>178030144</v>
      </c>
      <c r="H707">
        <v>178030207</v>
      </c>
      <c r="I707" t="s">
        <v>2402</v>
      </c>
      <c r="J707" s="182" t="str">
        <f>IF(OR(IFERROR(SEARCH("DMZ",tblSegmentationZones[[#This Row],[comment]])&gt;0,FALSE),IFERROR(SEARCH("DMZ",tblSegmentationZones[[#This Row],[SegmentationZone]])&gt;0,FALSE)),"Yes","No")</f>
        <v>No</v>
      </c>
    </row>
    <row r="708" spans="1:10" x14ac:dyDescent="0.3">
      <c r="A708" t="s">
        <v>2403</v>
      </c>
      <c r="B708" t="s">
        <v>2404</v>
      </c>
      <c r="C708" t="s">
        <v>1742</v>
      </c>
      <c r="D708" t="s">
        <v>1591</v>
      </c>
      <c r="E708" t="s">
        <v>460</v>
      </c>
      <c r="F708" t="b">
        <v>1</v>
      </c>
      <c r="G708">
        <v>178036736</v>
      </c>
      <c r="H708">
        <v>178036799</v>
      </c>
      <c r="I708" t="s">
        <v>2405</v>
      </c>
      <c r="J708" s="182" t="str">
        <f>IF(OR(IFERROR(SEARCH("DMZ",tblSegmentationZones[[#This Row],[comment]])&gt;0,FALSE),IFERROR(SEARCH("DMZ",tblSegmentationZones[[#This Row],[SegmentationZone]])&gt;0,FALSE)),"Yes","No")</f>
        <v>Yes</v>
      </c>
    </row>
    <row r="709" spans="1:10" x14ac:dyDescent="0.3">
      <c r="A709" t="s">
        <v>2406</v>
      </c>
      <c r="B709" t="s">
        <v>2407</v>
      </c>
      <c r="C709" t="s">
        <v>1742</v>
      </c>
      <c r="D709" t="s">
        <v>1591</v>
      </c>
      <c r="E709" t="s">
        <v>460</v>
      </c>
      <c r="F709" t="b">
        <v>1</v>
      </c>
      <c r="G709">
        <v>178036864</v>
      </c>
      <c r="H709">
        <v>178036927</v>
      </c>
      <c r="I709" t="s">
        <v>2408</v>
      </c>
      <c r="J709" s="182" t="str">
        <f>IF(OR(IFERROR(SEARCH("DMZ",tblSegmentationZones[[#This Row],[comment]])&gt;0,FALSE),IFERROR(SEARCH("DMZ",tblSegmentationZones[[#This Row],[SegmentationZone]])&gt;0,FALSE)),"Yes","No")</f>
        <v>Yes</v>
      </c>
    </row>
    <row r="710" spans="1:10" x14ac:dyDescent="0.3">
      <c r="A710" t="s">
        <v>2409</v>
      </c>
      <c r="B710" t="s">
        <v>2410</v>
      </c>
      <c r="C710" t="s">
        <v>1742</v>
      </c>
      <c r="D710" t="s">
        <v>1591</v>
      </c>
      <c r="E710" t="s">
        <v>460</v>
      </c>
      <c r="F710" t="b">
        <v>1</v>
      </c>
      <c r="G710">
        <v>178036928</v>
      </c>
      <c r="H710">
        <v>178036991</v>
      </c>
      <c r="I710" t="s">
        <v>2411</v>
      </c>
      <c r="J710" s="182" t="str">
        <f>IF(OR(IFERROR(SEARCH("DMZ",tblSegmentationZones[[#This Row],[comment]])&gt;0,FALSE),IFERROR(SEARCH("DMZ",tblSegmentationZones[[#This Row],[SegmentationZone]])&gt;0,FALSE)),"Yes","No")</f>
        <v>Yes</v>
      </c>
    </row>
    <row r="711" spans="1:10" x14ac:dyDescent="0.3">
      <c r="A711" t="s">
        <v>2412</v>
      </c>
      <c r="B711" t="s">
        <v>2413</v>
      </c>
      <c r="C711" t="s">
        <v>1742</v>
      </c>
      <c r="D711" t="s">
        <v>1591</v>
      </c>
      <c r="E711" t="s">
        <v>460</v>
      </c>
      <c r="F711" t="b">
        <v>1</v>
      </c>
      <c r="G711">
        <v>178036800</v>
      </c>
      <c r="H711">
        <v>178036863</v>
      </c>
      <c r="I711" t="s">
        <v>2414</v>
      </c>
      <c r="J711" s="182" t="str">
        <f>IF(OR(IFERROR(SEARCH("DMZ",tblSegmentationZones[[#This Row],[comment]])&gt;0,FALSE),IFERROR(SEARCH("DMZ",tblSegmentationZones[[#This Row],[SegmentationZone]])&gt;0,FALSE)),"Yes","No")</f>
        <v>Yes</v>
      </c>
    </row>
    <row r="712" spans="1:10" x14ac:dyDescent="0.3">
      <c r="A712" t="s">
        <v>2415</v>
      </c>
      <c r="B712" t="s">
        <v>2416</v>
      </c>
      <c r="C712" t="s">
        <v>1742</v>
      </c>
      <c r="D712" t="s">
        <v>1591</v>
      </c>
      <c r="E712" t="s">
        <v>460</v>
      </c>
      <c r="F712" t="b">
        <v>1</v>
      </c>
      <c r="G712">
        <v>178036992</v>
      </c>
      <c r="H712">
        <v>178037055</v>
      </c>
      <c r="I712" t="s">
        <v>2417</v>
      </c>
      <c r="J712" s="182" t="str">
        <f>IF(OR(IFERROR(SEARCH("DMZ",tblSegmentationZones[[#This Row],[comment]])&gt;0,FALSE),IFERROR(SEARCH("DMZ",tblSegmentationZones[[#This Row],[SegmentationZone]])&gt;0,FALSE)),"Yes","No")</f>
        <v>Yes</v>
      </c>
    </row>
    <row r="713" spans="1:10" x14ac:dyDescent="0.3">
      <c r="A713" t="s">
        <v>2418</v>
      </c>
      <c r="B713" t="s">
        <v>2419</v>
      </c>
      <c r="C713">
        <v>3300</v>
      </c>
      <c r="D713" t="s">
        <v>1858</v>
      </c>
      <c r="E713" t="s">
        <v>460</v>
      </c>
      <c r="F713" t="b">
        <v>1</v>
      </c>
      <c r="G713">
        <v>178044928</v>
      </c>
      <c r="H713">
        <v>178045183</v>
      </c>
      <c r="I713" t="s">
        <v>2420</v>
      </c>
      <c r="J713" s="182" t="str">
        <f>IF(OR(IFERROR(SEARCH("DMZ",tblSegmentationZones[[#This Row],[comment]])&gt;0,FALSE),IFERROR(SEARCH("DMZ",tblSegmentationZones[[#This Row],[SegmentationZone]])&gt;0,FALSE)),"Yes","No")</f>
        <v>Yes</v>
      </c>
    </row>
    <row r="714" spans="1:10" x14ac:dyDescent="0.3">
      <c r="A714" t="s">
        <v>2421</v>
      </c>
      <c r="B714" t="s">
        <v>2422</v>
      </c>
      <c r="C714">
        <v>3301</v>
      </c>
      <c r="D714" t="s">
        <v>1862</v>
      </c>
      <c r="E714" t="s">
        <v>460</v>
      </c>
      <c r="F714" t="b">
        <v>1</v>
      </c>
      <c r="G714">
        <v>178045184</v>
      </c>
      <c r="H714">
        <v>178045439</v>
      </c>
      <c r="I714" t="s">
        <v>2423</v>
      </c>
      <c r="J714" s="182" t="str">
        <f>IF(OR(IFERROR(SEARCH("DMZ",tblSegmentationZones[[#This Row],[comment]])&gt;0,FALSE),IFERROR(SEARCH("DMZ",tblSegmentationZones[[#This Row],[SegmentationZone]])&gt;0,FALSE)),"Yes","No")</f>
        <v>Yes</v>
      </c>
    </row>
    <row r="715" spans="1:10" x14ac:dyDescent="0.3">
      <c r="A715" t="s">
        <v>2424</v>
      </c>
      <c r="B715" t="s">
        <v>2425</v>
      </c>
      <c r="C715">
        <v>3302</v>
      </c>
      <c r="D715" t="s">
        <v>1866</v>
      </c>
      <c r="E715" t="s">
        <v>460</v>
      </c>
      <c r="F715" t="b">
        <v>1</v>
      </c>
      <c r="G715">
        <v>178045440</v>
      </c>
      <c r="H715">
        <v>178045695</v>
      </c>
      <c r="I715" t="s">
        <v>2426</v>
      </c>
      <c r="J715" s="182" t="str">
        <f>IF(OR(IFERROR(SEARCH("DMZ",tblSegmentationZones[[#This Row],[comment]])&gt;0,FALSE),IFERROR(SEARCH("DMZ",tblSegmentationZones[[#This Row],[SegmentationZone]])&gt;0,FALSE)),"Yes","No")</f>
        <v>Yes</v>
      </c>
    </row>
    <row r="716" spans="1:10" x14ac:dyDescent="0.3">
      <c r="A716" t="s">
        <v>2427</v>
      </c>
      <c r="B716" t="s">
        <v>2428</v>
      </c>
      <c r="C716">
        <v>3303</v>
      </c>
      <c r="D716" t="s">
        <v>1870</v>
      </c>
      <c r="E716" t="s">
        <v>460</v>
      </c>
      <c r="F716" t="b">
        <v>1</v>
      </c>
      <c r="G716">
        <v>178045696</v>
      </c>
      <c r="H716">
        <v>178045951</v>
      </c>
      <c r="I716" t="s">
        <v>2429</v>
      </c>
      <c r="J716" s="182" t="str">
        <f>IF(OR(IFERROR(SEARCH("DMZ",tblSegmentationZones[[#This Row],[comment]])&gt;0,FALSE),IFERROR(SEARCH("DMZ",tblSegmentationZones[[#This Row],[SegmentationZone]])&gt;0,FALSE)),"Yes","No")</f>
        <v>Yes</v>
      </c>
    </row>
    <row r="717" spans="1:10" x14ac:dyDescent="0.3">
      <c r="A717" t="s">
        <v>2430</v>
      </c>
      <c r="B717" t="s">
        <v>2431</v>
      </c>
      <c r="C717">
        <v>3305</v>
      </c>
      <c r="D717" t="s">
        <v>1874</v>
      </c>
      <c r="E717" t="s">
        <v>460</v>
      </c>
      <c r="F717" t="b">
        <v>1</v>
      </c>
      <c r="G717">
        <v>178046208</v>
      </c>
      <c r="H717">
        <v>178046463</v>
      </c>
      <c r="I717" t="s">
        <v>2432</v>
      </c>
      <c r="J717" s="182" t="str">
        <f>IF(OR(IFERROR(SEARCH("DMZ",tblSegmentationZones[[#This Row],[comment]])&gt;0,FALSE),IFERROR(SEARCH("DMZ",tblSegmentationZones[[#This Row],[SegmentationZone]])&gt;0,FALSE)),"Yes","No")</f>
        <v>Yes</v>
      </c>
    </row>
    <row r="718" spans="1:10" x14ac:dyDescent="0.3">
      <c r="A718" t="s">
        <v>2433</v>
      </c>
      <c r="B718" t="s">
        <v>2434</v>
      </c>
      <c r="C718">
        <v>3307</v>
      </c>
      <c r="D718" t="s">
        <v>1878</v>
      </c>
      <c r="E718" t="s">
        <v>460</v>
      </c>
      <c r="F718" t="b">
        <v>1</v>
      </c>
      <c r="G718">
        <v>178046464</v>
      </c>
      <c r="H718">
        <v>178046719</v>
      </c>
      <c r="I718" t="s">
        <v>2435</v>
      </c>
      <c r="J718" s="182" t="str">
        <f>IF(OR(IFERROR(SEARCH("DMZ",tblSegmentationZones[[#This Row],[comment]])&gt;0,FALSE),IFERROR(SEARCH("DMZ",tblSegmentationZones[[#This Row],[SegmentationZone]])&gt;0,FALSE)),"Yes","No")</f>
        <v>Yes</v>
      </c>
    </row>
    <row r="719" spans="1:10" x14ac:dyDescent="0.3">
      <c r="A719" t="s">
        <v>2436</v>
      </c>
      <c r="B719" t="s">
        <v>2437</v>
      </c>
      <c r="C719" t="s">
        <v>1742</v>
      </c>
      <c r="D719" t="s">
        <v>1886</v>
      </c>
      <c r="E719" t="s">
        <v>460</v>
      </c>
      <c r="F719" t="b">
        <v>1</v>
      </c>
      <c r="G719">
        <v>178000896</v>
      </c>
      <c r="H719">
        <v>178001151</v>
      </c>
      <c r="I719" t="s">
        <v>2438</v>
      </c>
      <c r="J719" s="182" t="str">
        <f>IF(OR(IFERROR(SEARCH("DMZ",tblSegmentationZones[[#This Row],[comment]])&gt;0,FALSE),IFERROR(SEARCH("DMZ",tblSegmentationZones[[#This Row],[SegmentationZone]])&gt;0,FALSE)),"Yes","No")</f>
        <v>No</v>
      </c>
    </row>
    <row r="720" spans="1:10" x14ac:dyDescent="0.3">
      <c r="A720" t="s">
        <v>2439</v>
      </c>
      <c r="B720" t="s">
        <v>2440</v>
      </c>
      <c r="C720">
        <v>3004</v>
      </c>
      <c r="D720" t="s">
        <v>1898</v>
      </c>
      <c r="E720" t="s">
        <v>460</v>
      </c>
      <c r="F720" t="b">
        <v>1</v>
      </c>
      <c r="G720">
        <v>178001152</v>
      </c>
      <c r="H720">
        <v>178001407</v>
      </c>
      <c r="I720" t="s">
        <v>2441</v>
      </c>
      <c r="J720" s="182" t="str">
        <f>IF(OR(IFERROR(SEARCH("DMZ",tblSegmentationZones[[#This Row],[comment]])&gt;0,FALSE),IFERROR(SEARCH("DMZ",tblSegmentationZones[[#This Row],[SegmentationZone]])&gt;0,FALSE)),"Yes","No")</f>
        <v>No</v>
      </c>
    </row>
    <row r="721" spans="1:10" x14ac:dyDescent="0.3">
      <c r="A721" t="s">
        <v>2442</v>
      </c>
      <c r="B721" t="s">
        <v>2443</v>
      </c>
      <c r="C721" t="s">
        <v>1742</v>
      </c>
      <c r="D721" t="s">
        <v>1902</v>
      </c>
      <c r="E721" t="s">
        <v>460</v>
      </c>
      <c r="F721" t="b">
        <v>1</v>
      </c>
      <c r="G721">
        <v>178001408</v>
      </c>
      <c r="H721">
        <v>178001663</v>
      </c>
      <c r="I721" t="s">
        <v>2444</v>
      </c>
      <c r="J721" s="182" t="str">
        <f>IF(OR(IFERROR(SEARCH("DMZ",tblSegmentationZones[[#This Row],[comment]])&gt;0,FALSE),IFERROR(SEARCH("DMZ",tblSegmentationZones[[#This Row],[SegmentationZone]])&gt;0,FALSE)),"Yes","No")</f>
        <v>No</v>
      </c>
    </row>
    <row r="722" spans="1:10" x14ac:dyDescent="0.3">
      <c r="A722" t="s">
        <v>2445</v>
      </c>
      <c r="B722" t="s">
        <v>2446</v>
      </c>
      <c r="C722">
        <v>3021</v>
      </c>
      <c r="D722" t="s">
        <v>1906</v>
      </c>
      <c r="E722" t="s">
        <v>460</v>
      </c>
      <c r="F722" t="b">
        <v>1</v>
      </c>
      <c r="G722">
        <v>178001664</v>
      </c>
      <c r="H722">
        <v>178001919</v>
      </c>
      <c r="I722" t="s">
        <v>2447</v>
      </c>
      <c r="J722" s="182" t="str">
        <f>IF(OR(IFERROR(SEARCH("DMZ",tblSegmentationZones[[#This Row],[comment]])&gt;0,FALSE),IFERROR(SEARCH("DMZ",tblSegmentationZones[[#This Row],[SegmentationZone]])&gt;0,FALSE)),"Yes","No")</f>
        <v>No</v>
      </c>
    </row>
    <row r="723" spans="1:10" x14ac:dyDescent="0.3">
      <c r="A723" t="s">
        <v>2448</v>
      </c>
      <c r="B723" t="s">
        <v>2449</v>
      </c>
      <c r="C723">
        <v>3005</v>
      </c>
      <c r="D723" t="s">
        <v>1910</v>
      </c>
      <c r="E723" t="s">
        <v>460</v>
      </c>
      <c r="F723" t="b">
        <v>1</v>
      </c>
      <c r="G723">
        <v>178001920</v>
      </c>
      <c r="H723">
        <v>178002175</v>
      </c>
      <c r="I723" t="s">
        <v>2450</v>
      </c>
      <c r="J723" s="182" t="str">
        <f>IF(OR(IFERROR(SEARCH("DMZ",tblSegmentationZones[[#This Row],[comment]])&gt;0,FALSE),IFERROR(SEARCH("DMZ",tblSegmentationZones[[#This Row],[SegmentationZone]])&gt;0,FALSE)),"Yes","No")</f>
        <v>No</v>
      </c>
    </row>
    <row r="724" spans="1:10" x14ac:dyDescent="0.3">
      <c r="A724" t="s">
        <v>2451</v>
      </c>
      <c r="B724" t="s">
        <v>2452</v>
      </c>
      <c r="C724">
        <v>3006</v>
      </c>
      <c r="D724" t="s">
        <v>1914</v>
      </c>
      <c r="E724" t="s">
        <v>460</v>
      </c>
      <c r="F724" t="b">
        <v>1</v>
      </c>
      <c r="G724">
        <v>178002944</v>
      </c>
      <c r="H724">
        <v>178003199</v>
      </c>
      <c r="I724" t="s">
        <v>2453</v>
      </c>
      <c r="J724" s="182" t="str">
        <f>IF(OR(IFERROR(SEARCH("DMZ",tblSegmentationZones[[#This Row],[comment]])&gt;0,FALSE),IFERROR(SEARCH("DMZ",tblSegmentationZones[[#This Row],[SegmentationZone]])&gt;0,FALSE)),"Yes","No")</f>
        <v>No</v>
      </c>
    </row>
    <row r="725" spans="1:10" x14ac:dyDescent="0.3">
      <c r="A725" t="s">
        <v>2454</v>
      </c>
      <c r="B725" t="s">
        <v>2455</v>
      </c>
      <c r="C725">
        <v>3007</v>
      </c>
      <c r="D725" t="s">
        <v>1918</v>
      </c>
      <c r="E725" t="s">
        <v>460</v>
      </c>
      <c r="F725" t="b">
        <v>1</v>
      </c>
      <c r="G725">
        <v>178003968</v>
      </c>
      <c r="H725">
        <v>178004223</v>
      </c>
      <c r="I725" t="s">
        <v>2456</v>
      </c>
      <c r="J725" s="182" t="str">
        <f>IF(OR(IFERROR(SEARCH("DMZ",tblSegmentationZones[[#This Row],[comment]])&gt;0,FALSE),IFERROR(SEARCH("DMZ",tblSegmentationZones[[#This Row],[SegmentationZone]])&gt;0,FALSE)),"Yes","No")</f>
        <v>No</v>
      </c>
    </row>
    <row r="726" spans="1:10" x14ac:dyDescent="0.3">
      <c r="A726" t="s">
        <v>2457</v>
      </c>
      <c r="B726" t="s">
        <v>2458</v>
      </c>
      <c r="C726">
        <v>3008</v>
      </c>
      <c r="D726" t="s">
        <v>1922</v>
      </c>
      <c r="E726" t="s">
        <v>460</v>
      </c>
      <c r="F726" t="b">
        <v>1</v>
      </c>
      <c r="G726">
        <v>178004992</v>
      </c>
      <c r="H726">
        <v>178005247</v>
      </c>
      <c r="I726" t="s">
        <v>2459</v>
      </c>
      <c r="J726" s="182" t="str">
        <f>IF(OR(IFERROR(SEARCH("DMZ",tblSegmentationZones[[#This Row],[comment]])&gt;0,FALSE),IFERROR(SEARCH("DMZ",tblSegmentationZones[[#This Row],[SegmentationZone]])&gt;0,FALSE)),"Yes","No")</f>
        <v>No</v>
      </c>
    </row>
    <row r="727" spans="1:10" x14ac:dyDescent="0.3">
      <c r="A727" t="s">
        <v>2460</v>
      </c>
      <c r="B727" t="s">
        <v>2461</v>
      </c>
      <c r="C727">
        <v>3001</v>
      </c>
      <c r="D727" t="s">
        <v>1388</v>
      </c>
      <c r="E727" t="s">
        <v>460</v>
      </c>
      <c r="F727" t="b">
        <v>1</v>
      </c>
      <c r="G727">
        <v>177996800</v>
      </c>
      <c r="H727">
        <v>177997055</v>
      </c>
      <c r="I727" t="s">
        <v>2462</v>
      </c>
      <c r="J727" s="182" t="str">
        <f>IF(OR(IFERROR(SEARCH("DMZ",tblSegmentationZones[[#This Row],[comment]])&gt;0,FALSE),IFERROR(SEARCH("DMZ",tblSegmentationZones[[#This Row],[SegmentationZone]])&gt;0,FALSE)),"Yes","No")</f>
        <v>No</v>
      </c>
    </row>
    <row r="728" spans="1:10" x14ac:dyDescent="0.3">
      <c r="A728" t="s">
        <v>2463</v>
      </c>
      <c r="B728" t="s">
        <v>2464</v>
      </c>
      <c r="C728">
        <v>3009</v>
      </c>
      <c r="D728" t="s">
        <v>1929</v>
      </c>
      <c r="E728" t="s">
        <v>460</v>
      </c>
      <c r="F728" t="b">
        <v>1</v>
      </c>
      <c r="G728">
        <v>178006016</v>
      </c>
      <c r="H728">
        <v>178006271</v>
      </c>
      <c r="I728" t="s">
        <v>2465</v>
      </c>
      <c r="J728" s="182" t="str">
        <f>IF(OR(IFERROR(SEARCH("DMZ",tblSegmentationZones[[#This Row],[comment]])&gt;0,FALSE),IFERROR(SEARCH("DMZ",tblSegmentationZones[[#This Row],[SegmentationZone]])&gt;0,FALSE)),"Yes","No")</f>
        <v>No</v>
      </c>
    </row>
    <row r="729" spans="1:10" x14ac:dyDescent="0.3">
      <c r="A729" t="s">
        <v>2466</v>
      </c>
      <c r="B729" t="s">
        <v>2467</v>
      </c>
      <c r="C729">
        <v>3010</v>
      </c>
      <c r="D729" t="s">
        <v>1933</v>
      </c>
      <c r="E729" t="s">
        <v>460</v>
      </c>
      <c r="F729" t="b">
        <v>1</v>
      </c>
      <c r="G729">
        <v>178007040</v>
      </c>
      <c r="H729">
        <v>178007295</v>
      </c>
      <c r="I729" t="s">
        <v>2468</v>
      </c>
      <c r="J729" s="182" t="str">
        <f>IF(OR(IFERROR(SEARCH("DMZ",tblSegmentationZones[[#This Row],[comment]])&gt;0,FALSE),IFERROR(SEARCH("DMZ",tblSegmentationZones[[#This Row],[SegmentationZone]])&gt;0,FALSE)),"Yes","No")</f>
        <v>No</v>
      </c>
    </row>
    <row r="730" spans="1:10" x14ac:dyDescent="0.3">
      <c r="A730" t="s">
        <v>2469</v>
      </c>
      <c r="B730" t="s">
        <v>2470</v>
      </c>
      <c r="C730">
        <v>3032</v>
      </c>
      <c r="D730" t="s">
        <v>1937</v>
      </c>
      <c r="E730" t="s">
        <v>460</v>
      </c>
      <c r="F730" t="b">
        <v>1</v>
      </c>
      <c r="G730">
        <v>178008064</v>
      </c>
      <c r="H730">
        <v>178010111</v>
      </c>
      <c r="I730" t="s">
        <v>2471</v>
      </c>
      <c r="J730" s="182" t="str">
        <f>IF(OR(IFERROR(SEARCH("DMZ",tblSegmentationZones[[#This Row],[comment]])&gt;0,FALSE),IFERROR(SEARCH("DMZ",tblSegmentationZones[[#This Row],[SegmentationZone]])&gt;0,FALSE)),"Yes","No")</f>
        <v>No</v>
      </c>
    </row>
    <row r="731" spans="1:10" x14ac:dyDescent="0.3">
      <c r="A731" t="s">
        <v>2472</v>
      </c>
      <c r="B731" t="s">
        <v>2473</v>
      </c>
      <c r="C731">
        <v>0</v>
      </c>
      <c r="D731" t="s">
        <v>1941</v>
      </c>
      <c r="E731" t="s">
        <v>460</v>
      </c>
      <c r="F731" t="b">
        <v>1</v>
      </c>
      <c r="G731">
        <v>178010112</v>
      </c>
      <c r="H731">
        <v>178010367</v>
      </c>
      <c r="I731" t="s">
        <v>2474</v>
      </c>
      <c r="J731" s="182" t="str">
        <f>IF(OR(IFERROR(SEARCH("DMZ",tblSegmentationZones[[#This Row],[comment]])&gt;0,FALSE),IFERROR(SEARCH("DMZ",tblSegmentationZones[[#This Row],[SegmentationZone]])&gt;0,FALSE)),"Yes","No")</f>
        <v>No</v>
      </c>
    </row>
    <row r="732" spans="1:10" x14ac:dyDescent="0.3">
      <c r="A732" t="s">
        <v>2475</v>
      </c>
      <c r="B732" t="s">
        <v>2476</v>
      </c>
      <c r="C732">
        <v>3011</v>
      </c>
      <c r="D732" t="s">
        <v>1418</v>
      </c>
      <c r="E732" t="s">
        <v>460</v>
      </c>
      <c r="F732" t="b">
        <v>1</v>
      </c>
      <c r="G732">
        <v>178011136</v>
      </c>
      <c r="H732">
        <v>178011391</v>
      </c>
      <c r="I732" t="s">
        <v>2477</v>
      </c>
      <c r="J732" s="182" t="str">
        <f>IF(OR(IFERROR(SEARCH("DMZ",tblSegmentationZones[[#This Row],[comment]])&gt;0,FALSE),IFERROR(SEARCH("DMZ",tblSegmentationZones[[#This Row],[SegmentationZone]])&gt;0,FALSE)),"Yes","No")</f>
        <v>No</v>
      </c>
    </row>
    <row r="733" spans="1:10" x14ac:dyDescent="0.3">
      <c r="A733" t="s">
        <v>2478</v>
      </c>
      <c r="B733" t="s">
        <v>2479</v>
      </c>
      <c r="C733">
        <v>3012</v>
      </c>
      <c r="D733" t="s">
        <v>612</v>
      </c>
      <c r="E733" t="s">
        <v>460</v>
      </c>
      <c r="F733" t="b">
        <v>1</v>
      </c>
      <c r="G733">
        <v>178012160</v>
      </c>
      <c r="H733">
        <v>178012415</v>
      </c>
      <c r="I733" t="s">
        <v>2480</v>
      </c>
      <c r="J733" s="182" t="str">
        <f>IF(OR(IFERROR(SEARCH("DMZ",tblSegmentationZones[[#This Row],[comment]])&gt;0,FALSE),IFERROR(SEARCH("DMZ",tblSegmentationZones[[#This Row],[SegmentationZone]])&gt;0,FALSE)),"Yes","No")</f>
        <v>No</v>
      </c>
    </row>
    <row r="734" spans="1:10" x14ac:dyDescent="0.3">
      <c r="A734" t="s">
        <v>2481</v>
      </c>
      <c r="B734" t="s">
        <v>2482</v>
      </c>
      <c r="C734">
        <v>3013</v>
      </c>
      <c r="D734" t="s">
        <v>1425</v>
      </c>
      <c r="E734" t="s">
        <v>460</v>
      </c>
      <c r="F734" t="b">
        <v>1</v>
      </c>
      <c r="G734">
        <v>178013184</v>
      </c>
      <c r="H734">
        <v>178013439</v>
      </c>
      <c r="I734" t="s">
        <v>2483</v>
      </c>
      <c r="J734" s="182" t="str">
        <f>IF(OR(IFERROR(SEARCH("DMZ",tblSegmentationZones[[#This Row],[comment]])&gt;0,FALSE),IFERROR(SEARCH("DMZ",tblSegmentationZones[[#This Row],[SegmentationZone]])&gt;0,FALSE)),"Yes","No")</f>
        <v>No</v>
      </c>
    </row>
    <row r="735" spans="1:10" x14ac:dyDescent="0.3">
      <c r="A735" t="s">
        <v>2484</v>
      </c>
      <c r="B735" t="s">
        <v>2485</v>
      </c>
      <c r="C735">
        <v>3014</v>
      </c>
      <c r="D735" t="s">
        <v>1954</v>
      </c>
      <c r="E735" t="s">
        <v>460</v>
      </c>
      <c r="F735" t="b">
        <v>1</v>
      </c>
      <c r="G735">
        <v>178014208</v>
      </c>
      <c r="H735">
        <v>178014463</v>
      </c>
      <c r="I735" t="s">
        <v>2486</v>
      </c>
      <c r="J735" s="182" t="str">
        <f>IF(OR(IFERROR(SEARCH("DMZ",tblSegmentationZones[[#This Row],[comment]])&gt;0,FALSE),IFERROR(SEARCH("DMZ",tblSegmentationZones[[#This Row],[SegmentationZone]])&gt;0,FALSE)),"Yes","No")</f>
        <v>No</v>
      </c>
    </row>
    <row r="736" spans="1:10" x14ac:dyDescent="0.3">
      <c r="A736" t="s">
        <v>2487</v>
      </c>
      <c r="B736" t="s">
        <v>2488</v>
      </c>
      <c r="C736">
        <v>3015</v>
      </c>
      <c r="D736" t="s">
        <v>1958</v>
      </c>
      <c r="E736" t="s">
        <v>460</v>
      </c>
      <c r="F736" t="b">
        <v>1</v>
      </c>
      <c r="G736">
        <v>178015232</v>
      </c>
      <c r="H736">
        <v>178015487</v>
      </c>
      <c r="I736" t="s">
        <v>2489</v>
      </c>
      <c r="J736" s="182" t="str">
        <f>IF(OR(IFERROR(SEARCH("DMZ",tblSegmentationZones[[#This Row],[comment]])&gt;0,FALSE),IFERROR(SEARCH("DMZ",tblSegmentationZones[[#This Row],[SegmentationZone]])&gt;0,FALSE)),"Yes","No")</f>
        <v>No</v>
      </c>
    </row>
    <row r="737" spans="1:10" x14ac:dyDescent="0.3">
      <c r="A737" t="s">
        <v>2490</v>
      </c>
      <c r="B737" t="s">
        <v>2491</v>
      </c>
      <c r="C737">
        <v>3002</v>
      </c>
      <c r="D737" t="s">
        <v>1411</v>
      </c>
      <c r="E737" t="s">
        <v>460</v>
      </c>
      <c r="F737" t="b">
        <v>1</v>
      </c>
      <c r="G737">
        <v>177997824</v>
      </c>
      <c r="H737">
        <v>177998079</v>
      </c>
      <c r="I737" t="s">
        <v>2492</v>
      </c>
      <c r="J737" s="182" t="str">
        <f>IF(OR(IFERROR(SEARCH("DMZ",tblSegmentationZones[[#This Row],[comment]])&gt;0,FALSE),IFERROR(SEARCH("DMZ",tblSegmentationZones[[#This Row],[SegmentationZone]])&gt;0,FALSE)),"Yes","No")</f>
        <v>No</v>
      </c>
    </row>
    <row r="738" spans="1:10" x14ac:dyDescent="0.3">
      <c r="A738" t="s">
        <v>2493</v>
      </c>
      <c r="B738" t="s">
        <v>2494</v>
      </c>
      <c r="C738">
        <v>3019</v>
      </c>
      <c r="D738" t="s">
        <v>1436</v>
      </c>
      <c r="E738" t="s">
        <v>460</v>
      </c>
      <c r="F738" t="b">
        <v>1</v>
      </c>
      <c r="G738">
        <v>178016256</v>
      </c>
      <c r="H738">
        <v>178016511</v>
      </c>
      <c r="I738" t="s">
        <v>2495</v>
      </c>
      <c r="J738" s="182" t="str">
        <f>IF(OR(IFERROR(SEARCH("DMZ",tblSegmentationZones[[#This Row],[comment]])&gt;0,FALSE),IFERROR(SEARCH("DMZ",tblSegmentationZones[[#This Row],[SegmentationZone]])&gt;0,FALSE)),"Yes","No")</f>
        <v>No</v>
      </c>
    </row>
    <row r="739" spans="1:10" x14ac:dyDescent="0.3">
      <c r="A739" t="s">
        <v>2496</v>
      </c>
      <c r="B739" t="s">
        <v>2497</v>
      </c>
      <c r="C739">
        <v>3031</v>
      </c>
      <c r="D739" t="s">
        <v>1968</v>
      </c>
      <c r="E739" t="s">
        <v>460</v>
      </c>
      <c r="F739" t="b">
        <v>1</v>
      </c>
      <c r="G739">
        <v>178018048</v>
      </c>
      <c r="H739">
        <v>178018303</v>
      </c>
      <c r="I739" t="s">
        <v>2498</v>
      </c>
      <c r="J739" s="182" t="str">
        <f>IF(OR(IFERROR(SEARCH("DMZ",tblSegmentationZones[[#This Row],[comment]])&gt;0,FALSE),IFERROR(SEARCH("DMZ",tblSegmentationZones[[#This Row],[SegmentationZone]])&gt;0,FALSE)),"Yes","No")</f>
        <v>No</v>
      </c>
    </row>
    <row r="740" spans="1:10" x14ac:dyDescent="0.3">
      <c r="A740" t="s">
        <v>2499</v>
      </c>
      <c r="B740" t="s">
        <v>2500</v>
      </c>
      <c r="C740">
        <v>3016</v>
      </c>
      <c r="D740" t="s">
        <v>650</v>
      </c>
      <c r="E740" t="s">
        <v>460</v>
      </c>
      <c r="F740" t="b">
        <v>1</v>
      </c>
      <c r="G740">
        <v>178020352</v>
      </c>
      <c r="H740">
        <v>178020607</v>
      </c>
      <c r="I740" t="s">
        <v>2501</v>
      </c>
      <c r="J740" s="182" t="str">
        <f>IF(OR(IFERROR(SEARCH("DMZ",tblSegmentationZones[[#This Row],[comment]])&gt;0,FALSE),IFERROR(SEARCH("DMZ",tblSegmentationZones[[#This Row],[SegmentationZone]])&gt;0,FALSE)),"Yes","No")</f>
        <v>No</v>
      </c>
    </row>
    <row r="741" spans="1:10" x14ac:dyDescent="0.3">
      <c r="A741" t="s">
        <v>4147</v>
      </c>
      <c r="B741" t="s">
        <v>2502</v>
      </c>
      <c r="C741">
        <v>2000</v>
      </c>
      <c r="D741" t="s">
        <v>1384</v>
      </c>
      <c r="E741" t="s">
        <v>460</v>
      </c>
      <c r="F741" t="b">
        <v>1</v>
      </c>
      <c r="G741">
        <v>178061312</v>
      </c>
      <c r="H741">
        <v>178061567</v>
      </c>
      <c r="I741" t="s">
        <v>2503</v>
      </c>
      <c r="J741" s="182" t="str">
        <f>IF(OR(IFERROR(SEARCH("DMZ",tblSegmentationZones[[#This Row],[comment]])&gt;0,FALSE),IFERROR(SEARCH("DMZ",tblSegmentationZones[[#This Row],[SegmentationZone]])&gt;0,FALSE)),"Yes","No")</f>
        <v>No</v>
      </c>
    </row>
    <row r="742" spans="1:10" x14ac:dyDescent="0.3">
      <c r="A742" t="s">
        <v>4150</v>
      </c>
      <c r="B742" t="s">
        <v>2504</v>
      </c>
      <c r="C742">
        <v>2017</v>
      </c>
      <c r="D742" t="s">
        <v>1937</v>
      </c>
      <c r="E742" t="s">
        <v>460</v>
      </c>
      <c r="F742" t="b">
        <v>0</v>
      </c>
      <c r="G742">
        <v>178086912</v>
      </c>
      <c r="H742">
        <v>178087167</v>
      </c>
      <c r="I742" t="s">
        <v>2505</v>
      </c>
      <c r="J742" s="182" t="str">
        <f>IF(OR(IFERROR(SEARCH("DMZ",tblSegmentationZones[[#This Row],[comment]])&gt;0,FALSE),IFERROR(SEARCH("DMZ",tblSegmentationZones[[#This Row],[SegmentationZone]])&gt;0,FALSE)),"Yes","No")</f>
        <v>No</v>
      </c>
    </row>
    <row r="743" spans="1:10" x14ac:dyDescent="0.3">
      <c r="A743" t="s">
        <v>4153</v>
      </c>
      <c r="B743" t="s">
        <v>2506</v>
      </c>
      <c r="C743">
        <v>2018</v>
      </c>
      <c r="D743" t="s">
        <v>1735</v>
      </c>
      <c r="E743" t="s">
        <v>460</v>
      </c>
      <c r="F743" t="b">
        <v>1</v>
      </c>
      <c r="G743">
        <v>178087936</v>
      </c>
      <c r="H743">
        <v>178088191</v>
      </c>
      <c r="I743" t="s">
        <v>2507</v>
      </c>
      <c r="J743" s="182" t="str">
        <f>IF(OR(IFERROR(SEARCH("DMZ",tblSegmentationZones[[#This Row],[comment]])&gt;0,FALSE),IFERROR(SEARCH("DMZ",tblSegmentationZones[[#This Row],[SegmentationZone]])&gt;0,FALSE)),"Yes","No")</f>
        <v>No</v>
      </c>
    </row>
    <row r="744" spans="1:10" x14ac:dyDescent="0.3">
      <c r="A744" t="s">
        <v>16019</v>
      </c>
      <c r="B744" t="s">
        <v>2508</v>
      </c>
      <c r="C744">
        <v>2971</v>
      </c>
      <c r="D744" t="s">
        <v>2133</v>
      </c>
      <c r="E744" t="s">
        <v>460</v>
      </c>
      <c r="F744" t="b">
        <v>1</v>
      </c>
      <c r="G744">
        <v>178088192</v>
      </c>
      <c r="H744">
        <v>178088447</v>
      </c>
      <c r="I744" t="s">
        <v>2509</v>
      </c>
      <c r="J744" s="182" t="str">
        <f>IF(OR(IFERROR(SEARCH("DMZ",tblSegmentationZones[[#This Row],[comment]])&gt;0,FALSE),IFERROR(SEARCH("DMZ",tblSegmentationZones[[#This Row],[SegmentationZone]])&gt;0,FALSE)),"Yes","No")</f>
        <v>No</v>
      </c>
    </row>
    <row r="745" spans="1:10" x14ac:dyDescent="0.3">
      <c r="A745" t="s">
        <v>4171</v>
      </c>
      <c r="B745" t="s">
        <v>2510</v>
      </c>
      <c r="C745">
        <v>2003</v>
      </c>
      <c r="D745" t="s">
        <v>1400</v>
      </c>
      <c r="E745" t="s">
        <v>460</v>
      </c>
      <c r="F745" t="b">
        <v>1</v>
      </c>
      <c r="G745">
        <v>178064384</v>
      </c>
      <c r="H745">
        <v>178064639</v>
      </c>
      <c r="I745" t="s">
        <v>2511</v>
      </c>
      <c r="J745" s="182" t="str">
        <f>IF(OR(IFERROR(SEARCH("DMZ",tblSegmentationZones[[#This Row],[comment]])&gt;0,FALSE),IFERROR(SEARCH("DMZ",tblSegmentationZones[[#This Row],[SegmentationZone]])&gt;0,FALSE)),"Yes","No")</f>
        <v>No</v>
      </c>
    </row>
    <row r="746" spans="1:10" x14ac:dyDescent="0.3">
      <c r="A746" t="s">
        <v>4174</v>
      </c>
      <c r="B746" t="s">
        <v>2512</v>
      </c>
      <c r="C746" t="s">
        <v>1742</v>
      </c>
      <c r="D746" t="s">
        <v>1591</v>
      </c>
      <c r="E746" t="s">
        <v>460</v>
      </c>
      <c r="F746" t="b">
        <v>1</v>
      </c>
      <c r="G746">
        <v>178094080</v>
      </c>
      <c r="H746">
        <v>178094143</v>
      </c>
      <c r="I746" t="s">
        <v>2513</v>
      </c>
      <c r="J746" s="182" t="str">
        <f>IF(OR(IFERROR(SEARCH("DMZ",tblSegmentationZones[[#This Row],[comment]])&gt;0,FALSE),IFERROR(SEARCH("DMZ",tblSegmentationZones[[#This Row],[SegmentationZone]])&gt;0,FALSE)),"Yes","No")</f>
        <v>No</v>
      </c>
    </row>
    <row r="747" spans="1:10" x14ac:dyDescent="0.3">
      <c r="A747" t="s">
        <v>4177</v>
      </c>
      <c r="B747" t="s">
        <v>2514</v>
      </c>
      <c r="C747" t="s">
        <v>1742</v>
      </c>
      <c r="D747" t="s">
        <v>1591</v>
      </c>
      <c r="E747" t="s">
        <v>460</v>
      </c>
      <c r="F747" t="b">
        <v>1</v>
      </c>
      <c r="G747">
        <v>178094208</v>
      </c>
      <c r="H747">
        <v>178094271</v>
      </c>
      <c r="I747" t="s">
        <v>2515</v>
      </c>
      <c r="J747" s="182" t="str">
        <f>IF(OR(IFERROR(SEARCH("DMZ",tblSegmentationZones[[#This Row],[comment]])&gt;0,FALSE),IFERROR(SEARCH("DMZ",tblSegmentationZones[[#This Row],[SegmentationZone]])&gt;0,FALSE)),"Yes","No")</f>
        <v>No</v>
      </c>
    </row>
    <row r="748" spans="1:10" x14ac:dyDescent="0.3">
      <c r="A748" t="s">
        <v>4180</v>
      </c>
      <c r="B748" t="s">
        <v>2516</v>
      </c>
      <c r="C748" t="s">
        <v>1742</v>
      </c>
      <c r="D748" t="s">
        <v>1591</v>
      </c>
      <c r="E748" t="s">
        <v>460</v>
      </c>
      <c r="F748" t="b">
        <v>1</v>
      </c>
      <c r="G748">
        <v>178094272</v>
      </c>
      <c r="H748">
        <v>178094335</v>
      </c>
      <c r="I748" t="s">
        <v>2517</v>
      </c>
      <c r="J748" s="182" t="str">
        <f>IF(OR(IFERROR(SEARCH("DMZ",tblSegmentationZones[[#This Row],[comment]])&gt;0,FALSE),IFERROR(SEARCH("DMZ",tblSegmentationZones[[#This Row],[SegmentationZone]])&gt;0,FALSE)),"Yes","No")</f>
        <v>No</v>
      </c>
    </row>
    <row r="749" spans="1:10" x14ac:dyDescent="0.3">
      <c r="A749" t="s">
        <v>4183</v>
      </c>
      <c r="B749" t="s">
        <v>2518</v>
      </c>
      <c r="C749" t="s">
        <v>1742</v>
      </c>
      <c r="D749" t="s">
        <v>1591</v>
      </c>
      <c r="E749" t="s">
        <v>460</v>
      </c>
      <c r="F749" t="b">
        <v>1</v>
      </c>
      <c r="G749">
        <v>178094144</v>
      </c>
      <c r="H749">
        <v>178094207</v>
      </c>
      <c r="I749" t="s">
        <v>2519</v>
      </c>
      <c r="J749" s="182" t="str">
        <f>IF(OR(IFERROR(SEARCH("DMZ",tblSegmentationZones[[#This Row],[comment]])&gt;0,FALSE),IFERROR(SEARCH("DMZ",tblSegmentationZones[[#This Row],[SegmentationZone]])&gt;0,FALSE)),"Yes","No")</f>
        <v>No</v>
      </c>
    </row>
    <row r="750" spans="1:10" x14ac:dyDescent="0.3">
      <c r="A750" t="s">
        <v>4186</v>
      </c>
      <c r="B750" t="s">
        <v>2520</v>
      </c>
      <c r="C750" t="s">
        <v>1742</v>
      </c>
      <c r="D750" t="s">
        <v>1591</v>
      </c>
      <c r="E750" t="s">
        <v>460</v>
      </c>
      <c r="F750" t="b">
        <v>1</v>
      </c>
      <c r="G750">
        <v>178094336</v>
      </c>
      <c r="H750">
        <v>178094399</v>
      </c>
      <c r="I750" t="s">
        <v>2521</v>
      </c>
      <c r="J750" s="182" t="str">
        <f>IF(OR(IFERROR(SEARCH("DMZ",tblSegmentationZones[[#This Row],[comment]])&gt;0,FALSE),IFERROR(SEARCH("DMZ",tblSegmentationZones[[#This Row],[SegmentationZone]])&gt;0,FALSE)),"Yes","No")</f>
        <v>No</v>
      </c>
    </row>
    <row r="751" spans="1:10" x14ac:dyDescent="0.3">
      <c r="A751" t="s">
        <v>4189</v>
      </c>
      <c r="B751" t="s">
        <v>2522</v>
      </c>
      <c r="C751" t="s">
        <v>1742</v>
      </c>
      <c r="D751" t="s">
        <v>1591</v>
      </c>
      <c r="E751" t="s">
        <v>460</v>
      </c>
      <c r="F751" t="b">
        <v>1</v>
      </c>
      <c r="G751">
        <v>178094464</v>
      </c>
      <c r="H751">
        <v>178094527</v>
      </c>
      <c r="I751" t="s">
        <v>2523</v>
      </c>
      <c r="J751" s="182" t="str">
        <f>IF(OR(IFERROR(SEARCH("DMZ",tblSegmentationZones[[#This Row],[comment]])&gt;0,FALSE),IFERROR(SEARCH("DMZ",tblSegmentationZones[[#This Row],[SegmentationZone]])&gt;0,FALSE)),"Yes","No")</f>
        <v>No</v>
      </c>
    </row>
    <row r="752" spans="1:10" x14ac:dyDescent="0.3">
      <c r="A752" t="s">
        <v>4192</v>
      </c>
      <c r="B752" t="s">
        <v>2524</v>
      </c>
      <c r="C752" t="s">
        <v>1742</v>
      </c>
      <c r="D752" t="s">
        <v>1591</v>
      </c>
      <c r="E752" t="s">
        <v>460</v>
      </c>
      <c r="F752" t="b">
        <v>1</v>
      </c>
      <c r="G752">
        <v>178094528</v>
      </c>
      <c r="H752">
        <v>178094591</v>
      </c>
      <c r="I752" t="s">
        <v>2525</v>
      </c>
      <c r="J752" s="182" t="str">
        <f>IF(OR(IFERROR(SEARCH("DMZ",tblSegmentationZones[[#This Row],[comment]])&gt;0,FALSE),IFERROR(SEARCH("DMZ",tblSegmentationZones[[#This Row],[SegmentationZone]])&gt;0,FALSE)),"Yes","No")</f>
        <v>No</v>
      </c>
    </row>
    <row r="753" spans="1:10" x14ac:dyDescent="0.3">
      <c r="A753" t="s">
        <v>4195</v>
      </c>
      <c r="B753" t="s">
        <v>2526</v>
      </c>
      <c r="C753" t="s">
        <v>1742</v>
      </c>
      <c r="D753" t="s">
        <v>1591</v>
      </c>
      <c r="E753" t="s">
        <v>460</v>
      </c>
      <c r="F753" t="b">
        <v>1</v>
      </c>
      <c r="G753">
        <v>178094400</v>
      </c>
      <c r="H753">
        <v>178094463</v>
      </c>
      <c r="I753" t="s">
        <v>2527</v>
      </c>
      <c r="J753" s="182" t="str">
        <f>IF(OR(IFERROR(SEARCH("DMZ",tblSegmentationZones[[#This Row],[comment]])&gt;0,FALSE),IFERROR(SEARCH("DMZ",tblSegmentationZones[[#This Row],[SegmentationZone]])&gt;0,FALSE)),"Yes","No")</f>
        <v>No</v>
      </c>
    </row>
    <row r="754" spans="1:10" x14ac:dyDescent="0.3">
      <c r="A754" t="s">
        <v>4198</v>
      </c>
      <c r="B754" t="s">
        <v>2528</v>
      </c>
      <c r="C754" t="s">
        <v>1742</v>
      </c>
      <c r="D754" t="s">
        <v>1591</v>
      </c>
      <c r="E754" t="s">
        <v>460</v>
      </c>
      <c r="F754" t="b">
        <v>1</v>
      </c>
      <c r="G754">
        <v>178094592</v>
      </c>
      <c r="H754">
        <v>178094655</v>
      </c>
      <c r="I754" t="s">
        <v>2529</v>
      </c>
      <c r="J754" s="182" t="str">
        <f>IF(OR(IFERROR(SEARCH("DMZ",tblSegmentationZones[[#This Row],[comment]])&gt;0,FALSE),IFERROR(SEARCH("DMZ",tblSegmentationZones[[#This Row],[SegmentationZone]])&gt;0,FALSE)),"Yes","No")</f>
        <v>No</v>
      </c>
    </row>
    <row r="755" spans="1:10" x14ac:dyDescent="0.3">
      <c r="A755" t="s">
        <v>4201</v>
      </c>
      <c r="B755" t="s">
        <v>2530</v>
      </c>
      <c r="C755" t="s">
        <v>1742</v>
      </c>
      <c r="D755" t="s">
        <v>1591</v>
      </c>
      <c r="E755" t="s">
        <v>460</v>
      </c>
      <c r="F755" t="b">
        <v>1</v>
      </c>
      <c r="G755">
        <v>178094720</v>
      </c>
      <c r="H755">
        <v>178094783</v>
      </c>
      <c r="I755" t="s">
        <v>2531</v>
      </c>
      <c r="J755" s="182" t="str">
        <f>IF(OR(IFERROR(SEARCH("DMZ",tblSegmentationZones[[#This Row],[comment]])&gt;0,FALSE),IFERROR(SEARCH("DMZ",tblSegmentationZones[[#This Row],[SegmentationZone]])&gt;0,FALSE)),"Yes","No")</f>
        <v>No</v>
      </c>
    </row>
    <row r="756" spans="1:10" x14ac:dyDescent="0.3">
      <c r="A756" t="s">
        <v>4204</v>
      </c>
      <c r="B756" t="s">
        <v>2532</v>
      </c>
      <c r="C756" t="s">
        <v>1742</v>
      </c>
      <c r="D756" t="s">
        <v>1591</v>
      </c>
      <c r="E756" t="s">
        <v>460</v>
      </c>
      <c r="F756" t="b">
        <v>1</v>
      </c>
      <c r="G756">
        <v>178094784</v>
      </c>
      <c r="H756">
        <v>178094847</v>
      </c>
      <c r="I756" t="s">
        <v>2533</v>
      </c>
      <c r="J756" s="182" t="str">
        <f>IF(OR(IFERROR(SEARCH("DMZ",tblSegmentationZones[[#This Row],[comment]])&gt;0,FALSE),IFERROR(SEARCH("DMZ",tblSegmentationZones[[#This Row],[SegmentationZone]])&gt;0,FALSE)),"Yes","No")</f>
        <v>No</v>
      </c>
    </row>
    <row r="757" spans="1:10" x14ac:dyDescent="0.3">
      <c r="A757" t="s">
        <v>4207</v>
      </c>
      <c r="B757" t="s">
        <v>2534</v>
      </c>
      <c r="C757" t="s">
        <v>1742</v>
      </c>
      <c r="D757" t="s">
        <v>1591</v>
      </c>
      <c r="E757" t="s">
        <v>460</v>
      </c>
      <c r="F757" t="b">
        <v>1</v>
      </c>
      <c r="G757">
        <v>178094656</v>
      </c>
      <c r="H757">
        <v>178094719</v>
      </c>
      <c r="I757" t="s">
        <v>2535</v>
      </c>
      <c r="J757" s="182" t="str">
        <f>IF(OR(IFERROR(SEARCH("DMZ",tblSegmentationZones[[#This Row],[comment]])&gt;0,FALSE),IFERROR(SEARCH("DMZ",tblSegmentationZones[[#This Row],[SegmentationZone]])&gt;0,FALSE)),"Yes","No")</f>
        <v>No</v>
      </c>
    </row>
    <row r="758" spans="1:10" x14ac:dyDescent="0.3">
      <c r="A758" t="s">
        <v>4210</v>
      </c>
      <c r="B758" t="s">
        <v>2536</v>
      </c>
      <c r="C758" t="s">
        <v>1742</v>
      </c>
      <c r="D758" t="s">
        <v>1591</v>
      </c>
      <c r="E758" t="s">
        <v>460</v>
      </c>
      <c r="F758" t="b">
        <v>1</v>
      </c>
      <c r="G758">
        <v>178094848</v>
      </c>
      <c r="H758">
        <v>178094911</v>
      </c>
      <c r="I758" t="s">
        <v>2537</v>
      </c>
      <c r="J758" s="182" t="str">
        <f>IF(OR(IFERROR(SEARCH("DMZ",tblSegmentationZones[[#This Row],[comment]])&gt;0,FALSE),IFERROR(SEARCH("DMZ",tblSegmentationZones[[#This Row],[SegmentationZone]])&gt;0,FALSE)),"Yes","No")</f>
        <v>No</v>
      </c>
    </row>
    <row r="759" spans="1:10" x14ac:dyDescent="0.3">
      <c r="A759" t="s">
        <v>4213</v>
      </c>
      <c r="B759" t="s">
        <v>2538</v>
      </c>
      <c r="C759" t="s">
        <v>1742</v>
      </c>
      <c r="D759" t="s">
        <v>1591</v>
      </c>
      <c r="E759" t="s">
        <v>460</v>
      </c>
      <c r="F759" t="b">
        <v>1</v>
      </c>
      <c r="G759">
        <v>178094976</v>
      </c>
      <c r="H759">
        <v>178095039</v>
      </c>
      <c r="I759" t="s">
        <v>2539</v>
      </c>
      <c r="J759" s="182" t="str">
        <f>IF(OR(IFERROR(SEARCH("DMZ",tblSegmentationZones[[#This Row],[comment]])&gt;0,FALSE),IFERROR(SEARCH("DMZ",tblSegmentationZones[[#This Row],[SegmentationZone]])&gt;0,FALSE)),"Yes","No")</f>
        <v>No</v>
      </c>
    </row>
    <row r="760" spans="1:10" x14ac:dyDescent="0.3">
      <c r="A760" t="s">
        <v>4216</v>
      </c>
      <c r="B760" t="s">
        <v>2540</v>
      </c>
      <c r="C760" t="s">
        <v>1742</v>
      </c>
      <c r="D760" t="s">
        <v>1591</v>
      </c>
      <c r="E760" t="s">
        <v>460</v>
      </c>
      <c r="F760" t="b">
        <v>1</v>
      </c>
      <c r="G760">
        <v>178095040</v>
      </c>
      <c r="H760">
        <v>178095103</v>
      </c>
      <c r="I760" t="s">
        <v>2541</v>
      </c>
      <c r="J760" s="182" t="str">
        <f>IF(OR(IFERROR(SEARCH("DMZ",tblSegmentationZones[[#This Row],[comment]])&gt;0,FALSE),IFERROR(SEARCH("DMZ",tblSegmentationZones[[#This Row],[SegmentationZone]])&gt;0,FALSE)),"Yes","No")</f>
        <v>No</v>
      </c>
    </row>
    <row r="761" spans="1:10" x14ac:dyDescent="0.3">
      <c r="A761" t="s">
        <v>4219</v>
      </c>
      <c r="B761" t="s">
        <v>2542</v>
      </c>
      <c r="C761" t="s">
        <v>1742</v>
      </c>
      <c r="D761" t="s">
        <v>1591</v>
      </c>
      <c r="E761" t="s">
        <v>460</v>
      </c>
      <c r="F761" t="b">
        <v>1</v>
      </c>
      <c r="G761">
        <v>178094912</v>
      </c>
      <c r="H761">
        <v>178094975</v>
      </c>
      <c r="I761" t="s">
        <v>2543</v>
      </c>
      <c r="J761" s="182" t="str">
        <f>IF(OR(IFERROR(SEARCH("DMZ",tblSegmentationZones[[#This Row],[comment]])&gt;0,FALSE),IFERROR(SEARCH("DMZ",tblSegmentationZones[[#This Row],[SegmentationZone]])&gt;0,FALSE)),"Yes","No")</f>
        <v>No</v>
      </c>
    </row>
    <row r="762" spans="1:10" x14ac:dyDescent="0.3">
      <c r="A762" t="s">
        <v>4222</v>
      </c>
      <c r="B762" t="s">
        <v>2544</v>
      </c>
      <c r="C762" t="s">
        <v>1742</v>
      </c>
      <c r="D762" t="s">
        <v>1591</v>
      </c>
      <c r="E762" t="s">
        <v>460</v>
      </c>
      <c r="F762" t="b">
        <v>1</v>
      </c>
      <c r="G762">
        <v>178095104</v>
      </c>
      <c r="H762">
        <v>178095167</v>
      </c>
      <c r="I762" t="s">
        <v>2545</v>
      </c>
      <c r="J762" s="182" t="str">
        <f>IF(OR(IFERROR(SEARCH("DMZ",tblSegmentationZones[[#This Row],[comment]])&gt;0,FALSE),IFERROR(SEARCH("DMZ",tblSegmentationZones[[#This Row],[SegmentationZone]])&gt;0,FALSE)),"Yes","No")</f>
        <v>No</v>
      </c>
    </row>
    <row r="763" spans="1:10" x14ac:dyDescent="0.3">
      <c r="A763" t="s">
        <v>4225</v>
      </c>
      <c r="B763" t="s">
        <v>2546</v>
      </c>
      <c r="C763" t="s">
        <v>1742</v>
      </c>
      <c r="D763" t="s">
        <v>1591</v>
      </c>
      <c r="E763" t="s">
        <v>460</v>
      </c>
      <c r="F763" t="b">
        <v>1</v>
      </c>
      <c r="G763">
        <v>178095232</v>
      </c>
      <c r="H763">
        <v>178095295</v>
      </c>
      <c r="I763" t="s">
        <v>2547</v>
      </c>
      <c r="J763" s="182" t="str">
        <f>IF(OR(IFERROR(SEARCH("DMZ",tblSegmentationZones[[#This Row],[comment]])&gt;0,FALSE),IFERROR(SEARCH("DMZ",tblSegmentationZones[[#This Row],[SegmentationZone]])&gt;0,FALSE)),"Yes","No")</f>
        <v>No</v>
      </c>
    </row>
    <row r="764" spans="1:10" x14ac:dyDescent="0.3">
      <c r="A764" t="s">
        <v>4228</v>
      </c>
      <c r="B764" t="s">
        <v>2548</v>
      </c>
      <c r="C764" t="s">
        <v>1742</v>
      </c>
      <c r="D764" t="s">
        <v>1591</v>
      </c>
      <c r="E764" t="s">
        <v>460</v>
      </c>
      <c r="F764" t="b">
        <v>1</v>
      </c>
      <c r="G764">
        <v>178095296</v>
      </c>
      <c r="H764">
        <v>178095359</v>
      </c>
      <c r="I764" t="s">
        <v>2549</v>
      </c>
      <c r="J764" s="182" t="str">
        <f>IF(OR(IFERROR(SEARCH("DMZ",tblSegmentationZones[[#This Row],[comment]])&gt;0,FALSE),IFERROR(SEARCH("DMZ",tblSegmentationZones[[#This Row],[SegmentationZone]])&gt;0,FALSE)),"Yes","No")</f>
        <v>No</v>
      </c>
    </row>
    <row r="765" spans="1:10" x14ac:dyDescent="0.3">
      <c r="A765" t="s">
        <v>4231</v>
      </c>
      <c r="B765" t="s">
        <v>2550</v>
      </c>
      <c r="C765" t="s">
        <v>1742</v>
      </c>
      <c r="D765" t="s">
        <v>1591</v>
      </c>
      <c r="E765" t="s">
        <v>460</v>
      </c>
      <c r="F765" t="b">
        <v>1</v>
      </c>
      <c r="G765">
        <v>178095168</v>
      </c>
      <c r="H765">
        <v>178095231</v>
      </c>
      <c r="I765" t="s">
        <v>2551</v>
      </c>
      <c r="J765" s="182" t="str">
        <f>IF(OR(IFERROR(SEARCH("DMZ",tblSegmentationZones[[#This Row],[comment]])&gt;0,FALSE),IFERROR(SEARCH("DMZ",tblSegmentationZones[[#This Row],[SegmentationZone]])&gt;0,FALSE)),"Yes","No")</f>
        <v>No</v>
      </c>
    </row>
    <row r="766" spans="1:10" x14ac:dyDescent="0.3">
      <c r="A766" t="s">
        <v>4234</v>
      </c>
      <c r="B766" t="s">
        <v>2552</v>
      </c>
      <c r="C766" t="s">
        <v>1742</v>
      </c>
      <c r="D766" t="s">
        <v>1591</v>
      </c>
      <c r="E766" t="s">
        <v>460</v>
      </c>
      <c r="F766" t="b">
        <v>1</v>
      </c>
      <c r="G766">
        <v>178095360</v>
      </c>
      <c r="H766">
        <v>178095423</v>
      </c>
      <c r="I766" t="s">
        <v>2553</v>
      </c>
      <c r="J766" s="182" t="str">
        <f>IF(OR(IFERROR(SEARCH("DMZ",tblSegmentationZones[[#This Row],[comment]])&gt;0,FALSE),IFERROR(SEARCH("DMZ",tblSegmentationZones[[#This Row],[SegmentationZone]])&gt;0,FALSE)),"Yes","No")</f>
        <v>No</v>
      </c>
    </row>
    <row r="767" spans="1:10" x14ac:dyDescent="0.3">
      <c r="A767" t="s">
        <v>4237</v>
      </c>
      <c r="B767" t="s">
        <v>2554</v>
      </c>
      <c r="C767" t="s">
        <v>1742</v>
      </c>
      <c r="D767" t="s">
        <v>1591</v>
      </c>
      <c r="E767" t="s">
        <v>460</v>
      </c>
      <c r="F767" t="b">
        <v>1</v>
      </c>
      <c r="G767">
        <v>178095488</v>
      </c>
      <c r="H767">
        <v>178095551</v>
      </c>
      <c r="I767" t="s">
        <v>2555</v>
      </c>
      <c r="J767" s="182" t="str">
        <f>IF(OR(IFERROR(SEARCH("DMZ",tblSegmentationZones[[#This Row],[comment]])&gt;0,FALSE),IFERROR(SEARCH("DMZ",tblSegmentationZones[[#This Row],[SegmentationZone]])&gt;0,FALSE)),"Yes","No")</f>
        <v>No</v>
      </c>
    </row>
    <row r="768" spans="1:10" x14ac:dyDescent="0.3">
      <c r="A768" t="s">
        <v>4240</v>
      </c>
      <c r="B768" t="s">
        <v>2556</v>
      </c>
      <c r="C768" t="s">
        <v>1742</v>
      </c>
      <c r="D768" t="s">
        <v>1591</v>
      </c>
      <c r="E768" t="s">
        <v>460</v>
      </c>
      <c r="F768" t="b">
        <v>1</v>
      </c>
      <c r="G768">
        <v>178095552</v>
      </c>
      <c r="H768">
        <v>178095615</v>
      </c>
      <c r="I768" t="s">
        <v>2557</v>
      </c>
      <c r="J768" s="182" t="str">
        <f>IF(OR(IFERROR(SEARCH("DMZ",tblSegmentationZones[[#This Row],[comment]])&gt;0,FALSE),IFERROR(SEARCH("DMZ",tblSegmentationZones[[#This Row],[SegmentationZone]])&gt;0,FALSE)),"Yes","No")</f>
        <v>No</v>
      </c>
    </row>
    <row r="769" spans="1:10" x14ac:dyDescent="0.3">
      <c r="A769" t="s">
        <v>4243</v>
      </c>
      <c r="B769" t="s">
        <v>2558</v>
      </c>
      <c r="C769" t="s">
        <v>1742</v>
      </c>
      <c r="D769" t="s">
        <v>1591</v>
      </c>
      <c r="E769" t="s">
        <v>460</v>
      </c>
      <c r="F769" t="b">
        <v>1</v>
      </c>
      <c r="G769">
        <v>178095424</v>
      </c>
      <c r="H769">
        <v>178095487</v>
      </c>
      <c r="I769" t="s">
        <v>2559</v>
      </c>
      <c r="J769" s="182" t="str">
        <f>IF(OR(IFERROR(SEARCH("DMZ",tblSegmentationZones[[#This Row],[comment]])&gt;0,FALSE),IFERROR(SEARCH("DMZ",tblSegmentationZones[[#This Row],[SegmentationZone]])&gt;0,FALSE)),"Yes","No")</f>
        <v>No</v>
      </c>
    </row>
    <row r="770" spans="1:10" x14ac:dyDescent="0.3">
      <c r="A770" t="s">
        <v>4389</v>
      </c>
      <c r="B770" t="s">
        <v>2560</v>
      </c>
      <c r="C770" t="s">
        <v>1742</v>
      </c>
      <c r="D770" t="s">
        <v>1591</v>
      </c>
      <c r="E770" t="s">
        <v>460</v>
      </c>
      <c r="F770" t="b">
        <v>1</v>
      </c>
      <c r="G770">
        <v>178095616</v>
      </c>
      <c r="H770">
        <v>178095679</v>
      </c>
      <c r="I770" t="s">
        <v>2561</v>
      </c>
      <c r="J770" s="182" t="str">
        <f>IF(OR(IFERROR(SEARCH("DMZ",tblSegmentationZones[[#This Row],[comment]])&gt;0,FALSE),IFERROR(SEARCH("DMZ",tblSegmentationZones[[#This Row],[SegmentationZone]])&gt;0,FALSE)),"Yes","No")</f>
        <v>No</v>
      </c>
    </row>
    <row r="771" spans="1:10" x14ac:dyDescent="0.3">
      <c r="A771" t="s">
        <v>16020</v>
      </c>
      <c r="B771" t="s">
        <v>15944</v>
      </c>
      <c r="C771" t="s">
        <v>464</v>
      </c>
      <c r="D771" t="s">
        <v>1591</v>
      </c>
      <c r="E771" t="s">
        <v>460</v>
      </c>
      <c r="F771" t="b">
        <v>1</v>
      </c>
      <c r="G771">
        <v>178095680</v>
      </c>
      <c r="H771">
        <v>178095743</v>
      </c>
      <c r="I771" t="s">
        <v>15945</v>
      </c>
      <c r="J771" s="182" t="str">
        <f>IF(OR(IFERROR(SEARCH("DMZ",tblSegmentationZones[[#This Row],[comment]])&gt;0,FALSE),IFERROR(SEARCH("DMZ",tblSegmentationZones[[#This Row],[SegmentationZone]])&gt;0,FALSE)),"Yes","No")</f>
        <v>No</v>
      </c>
    </row>
    <row r="772" spans="1:10" x14ac:dyDescent="0.3">
      <c r="A772" t="s">
        <v>16021</v>
      </c>
      <c r="B772" t="s">
        <v>2562</v>
      </c>
      <c r="C772" t="s">
        <v>464</v>
      </c>
      <c r="D772" t="s">
        <v>1591</v>
      </c>
      <c r="E772" t="s">
        <v>460</v>
      </c>
      <c r="F772" t="b">
        <v>1</v>
      </c>
      <c r="G772">
        <v>178095872</v>
      </c>
      <c r="H772">
        <v>178095999</v>
      </c>
      <c r="I772" t="s">
        <v>2563</v>
      </c>
      <c r="J772" s="182" t="str">
        <f>IF(OR(IFERROR(SEARCH("DMZ",tblSegmentationZones[[#This Row],[comment]])&gt;0,FALSE),IFERROR(SEARCH("DMZ",tblSegmentationZones[[#This Row],[SegmentationZone]])&gt;0,FALSE)),"Yes","No")</f>
        <v>No</v>
      </c>
    </row>
    <row r="773" spans="1:10" x14ac:dyDescent="0.3">
      <c r="A773" t="s">
        <v>1448</v>
      </c>
      <c r="B773" t="s">
        <v>2564</v>
      </c>
      <c r="C773" t="s">
        <v>464</v>
      </c>
      <c r="D773" t="s">
        <v>1591</v>
      </c>
      <c r="E773" t="s">
        <v>460</v>
      </c>
      <c r="F773" t="b">
        <v>1</v>
      </c>
      <c r="G773">
        <v>178096064</v>
      </c>
      <c r="H773">
        <v>178096127</v>
      </c>
      <c r="I773" t="s">
        <v>2565</v>
      </c>
      <c r="J773" s="182" t="str">
        <f>IF(OR(IFERROR(SEARCH("DMZ",tblSegmentationZones[[#This Row],[comment]])&gt;0,FALSE),IFERROR(SEARCH("DMZ",tblSegmentationZones[[#This Row],[SegmentationZone]])&gt;0,FALSE)),"Yes","No")</f>
        <v>No</v>
      </c>
    </row>
    <row r="774" spans="1:10" x14ac:dyDescent="0.3">
      <c r="A774" t="s">
        <v>4262</v>
      </c>
      <c r="B774" t="s">
        <v>2566</v>
      </c>
      <c r="C774" t="s">
        <v>1742</v>
      </c>
      <c r="D774" t="s">
        <v>2137</v>
      </c>
      <c r="E774" t="s">
        <v>460</v>
      </c>
      <c r="F774" t="b">
        <v>1</v>
      </c>
      <c r="G774">
        <v>178065408</v>
      </c>
      <c r="H774">
        <v>178065663</v>
      </c>
      <c r="I774" t="s">
        <v>2567</v>
      </c>
      <c r="J774" s="182" t="str">
        <f>IF(OR(IFERROR(SEARCH("DMZ",tblSegmentationZones[[#This Row],[comment]])&gt;0,FALSE),IFERROR(SEARCH("DMZ",tblSegmentationZones[[#This Row],[SegmentationZone]])&gt;0,FALSE)),"Yes","No")</f>
        <v>No</v>
      </c>
    </row>
    <row r="775" spans="1:10" x14ac:dyDescent="0.3">
      <c r="A775" t="s">
        <v>16022</v>
      </c>
      <c r="B775" t="s">
        <v>2568</v>
      </c>
      <c r="C775" t="s">
        <v>1742</v>
      </c>
      <c r="D775" t="s">
        <v>1591</v>
      </c>
      <c r="E775" t="s">
        <v>460</v>
      </c>
      <c r="F775" t="b">
        <v>1</v>
      </c>
      <c r="G775">
        <v>178102272</v>
      </c>
      <c r="H775">
        <v>178102335</v>
      </c>
      <c r="I775" t="s">
        <v>2569</v>
      </c>
      <c r="J775" s="182" t="str">
        <f>IF(OR(IFERROR(SEARCH("DMZ",tblSegmentationZones[[#This Row],[comment]])&gt;0,FALSE),IFERROR(SEARCH("DMZ",tblSegmentationZones[[#This Row],[SegmentationZone]])&gt;0,FALSE)),"Yes","No")</f>
        <v>Yes</v>
      </c>
    </row>
    <row r="776" spans="1:10" x14ac:dyDescent="0.3">
      <c r="A776" t="s">
        <v>16023</v>
      </c>
      <c r="B776" t="s">
        <v>2570</v>
      </c>
      <c r="C776" t="s">
        <v>1742</v>
      </c>
      <c r="D776" t="s">
        <v>1591</v>
      </c>
      <c r="E776" t="s">
        <v>460</v>
      </c>
      <c r="F776" t="b">
        <v>1</v>
      </c>
      <c r="G776">
        <v>178102400</v>
      </c>
      <c r="H776">
        <v>178102463</v>
      </c>
      <c r="I776" t="s">
        <v>2571</v>
      </c>
      <c r="J776" s="182" t="str">
        <f>IF(OR(IFERROR(SEARCH("DMZ",tblSegmentationZones[[#This Row],[comment]])&gt;0,FALSE),IFERROR(SEARCH("DMZ",tblSegmentationZones[[#This Row],[SegmentationZone]])&gt;0,FALSE)),"Yes","No")</f>
        <v>Yes</v>
      </c>
    </row>
    <row r="777" spans="1:10" x14ac:dyDescent="0.3">
      <c r="A777" t="s">
        <v>16024</v>
      </c>
      <c r="B777" t="s">
        <v>2572</v>
      </c>
      <c r="C777" t="s">
        <v>1742</v>
      </c>
      <c r="D777" t="s">
        <v>1591</v>
      </c>
      <c r="E777" t="s">
        <v>460</v>
      </c>
      <c r="F777" t="b">
        <v>1</v>
      </c>
      <c r="G777">
        <v>178102464</v>
      </c>
      <c r="H777">
        <v>178102527</v>
      </c>
      <c r="I777" t="s">
        <v>2573</v>
      </c>
      <c r="J777" s="182" t="str">
        <f>IF(OR(IFERROR(SEARCH("DMZ",tblSegmentationZones[[#This Row],[comment]])&gt;0,FALSE),IFERROR(SEARCH("DMZ",tblSegmentationZones[[#This Row],[SegmentationZone]])&gt;0,FALSE)),"Yes","No")</f>
        <v>Yes</v>
      </c>
    </row>
    <row r="778" spans="1:10" x14ac:dyDescent="0.3">
      <c r="A778" t="s">
        <v>16025</v>
      </c>
      <c r="B778" t="s">
        <v>2574</v>
      </c>
      <c r="C778" t="s">
        <v>1742</v>
      </c>
      <c r="D778" t="s">
        <v>1591</v>
      </c>
      <c r="E778" t="s">
        <v>460</v>
      </c>
      <c r="F778" t="b">
        <v>1</v>
      </c>
      <c r="G778">
        <v>178102336</v>
      </c>
      <c r="H778">
        <v>178102399</v>
      </c>
      <c r="I778" t="s">
        <v>2575</v>
      </c>
      <c r="J778" s="182" t="str">
        <f>IF(OR(IFERROR(SEARCH("DMZ",tblSegmentationZones[[#This Row],[comment]])&gt;0,FALSE),IFERROR(SEARCH("DMZ",tblSegmentationZones[[#This Row],[SegmentationZone]])&gt;0,FALSE)),"Yes","No")</f>
        <v>Yes</v>
      </c>
    </row>
    <row r="779" spans="1:10" x14ac:dyDescent="0.3">
      <c r="A779" t="s">
        <v>16026</v>
      </c>
      <c r="B779" t="s">
        <v>2576</v>
      </c>
      <c r="C779" t="s">
        <v>1742</v>
      </c>
      <c r="D779" t="s">
        <v>1591</v>
      </c>
      <c r="E779" t="s">
        <v>460</v>
      </c>
      <c r="F779" t="b">
        <v>1</v>
      </c>
      <c r="G779">
        <v>178102528</v>
      </c>
      <c r="H779">
        <v>178102591</v>
      </c>
      <c r="I779" t="s">
        <v>2577</v>
      </c>
      <c r="J779" s="182" t="str">
        <f>IF(OR(IFERROR(SEARCH("DMZ",tblSegmentationZones[[#This Row],[comment]])&gt;0,FALSE),IFERROR(SEARCH("DMZ",tblSegmentationZones[[#This Row],[SegmentationZone]])&gt;0,FALSE)),"Yes","No")</f>
        <v>Yes</v>
      </c>
    </row>
    <row r="780" spans="1:10" s="228" customFormat="1" x14ac:dyDescent="0.3">
      <c r="A780" t="s">
        <v>2197</v>
      </c>
      <c r="B780" t="s">
        <v>2578</v>
      </c>
      <c r="C780" t="s">
        <v>464</v>
      </c>
      <c r="D780" t="s">
        <v>1591</v>
      </c>
      <c r="E780" t="s">
        <v>460</v>
      </c>
      <c r="F780" t="b">
        <v>1</v>
      </c>
      <c r="G780">
        <v>178102656</v>
      </c>
      <c r="H780">
        <v>178102719</v>
      </c>
      <c r="I780" t="s">
        <v>2579</v>
      </c>
      <c r="J780" s="182" t="str">
        <f>IF(OR(IFERROR(SEARCH("DMZ",tblSegmentationZones[[#This Row],[comment]])&gt;0,FALSE),IFERROR(SEARCH("DMZ",tblSegmentationZones[[#This Row],[SegmentationZone]])&gt;0,FALSE)),"Yes","No")</f>
        <v>Yes</v>
      </c>
    </row>
    <row r="781" spans="1:10" x14ac:dyDescent="0.3">
      <c r="A781" t="s">
        <v>16027</v>
      </c>
      <c r="B781" t="s">
        <v>2580</v>
      </c>
      <c r="C781" t="s">
        <v>1742</v>
      </c>
      <c r="D781" t="s">
        <v>1591</v>
      </c>
      <c r="E781" t="s">
        <v>460</v>
      </c>
      <c r="F781" t="b">
        <v>1</v>
      </c>
      <c r="G781">
        <v>178102592</v>
      </c>
      <c r="H781">
        <v>178102655</v>
      </c>
      <c r="I781" t="s">
        <v>2581</v>
      </c>
      <c r="J781" s="182" t="str">
        <f>IF(OR(IFERROR(SEARCH("DMZ",tblSegmentationZones[[#This Row],[comment]])&gt;0,FALSE),IFERROR(SEARCH("DMZ",tblSegmentationZones[[#This Row],[SegmentationZone]])&gt;0,FALSE)),"Yes","No")</f>
        <v>Yes</v>
      </c>
    </row>
    <row r="782" spans="1:10" x14ac:dyDescent="0.3">
      <c r="A782" t="s">
        <v>4291</v>
      </c>
      <c r="B782" t="s">
        <v>2582</v>
      </c>
      <c r="C782">
        <v>2029</v>
      </c>
      <c r="D782" t="s">
        <v>2173</v>
      </c>
      <c r="E782" t="s">
        <v>460</v>
      </c>
      <c r="F782" t="b">
        <v>1</v>
      </c>
      <c r="G782">
        <v>178065664</v>
      </c>
      <c r="H782">
        <v>178065919</v>
      </c>
      <c r="I782" t="s">
        <v>2583</v>
      </c>
      <c r="J782" s="182" t="str">
        <f>IF(OR(IFERROR(SEARCH("DMZ",tblSegmentationZones[[#This Row],[comment]])&gt;0,FALSE),IFERROR(SEARCH("DMZ",tblSegmentationZones[[#This Row],[SegmentationZone]])&gt;0,FALSE)),"Yes","No")</f>
        <v>No</v>
      </c>
    </row>
    <row r="783" spans="1:10" x14ac:dyDescent="0.3">
      <c r="A783" t="s">
        <v>4297</v>
      </c>
      <c r="B783" t="s">
        <v>2584</v>
      </c>
      <c r="C783" t="s">
        <v>1742</v>
      </c>
      <c r="D783" t="s">
        <v>2180</v>
      </c>
      <c r="E783" t="s">
        <v>460</v>
      </c>
      <c r="F783" t="b">
        <v>1</v>
      </c>
      <c r="G783">
        <v>178065920</v>
      </c>
      <c r="H783">
        <v>178066175</v>
      </c>
      <c r="I783" t="s">
        <v>2585</v>
      </c>
      <c r="J783" s="182" t="str">
        <f>IF(OR(IFERROR(SEARCH("DMZ",tblSegmentationZones[[#This Row],[comment]])&gt;0,FALSE),IFERROR(SEARCH("DMZ",tblSegmentationZones[[#This Row],[SegmentationZone]])&gt;0,FALSE)),"Yes","No")</f>
        <v>No</v>
      </c>
    </row>
    <row r="784" spans="1:10" x14ac:dyDescent="0.3">
      <c r="A784" t="s">
        <v>4303</v>
      </c>
      <c r="B784" t="s">
        <v>2586</v>
      </c>
      <c r="C784">
        <v>2300</v>
      </c>
      <c r="D784" t="s">
        <v>1858</v>
      </c>
      <c r="E784" t="s">
        <v>460</v>
      </c>
      <c r="F784" t="b">
        <v>1</v>
      </c>
      <c r="G784">
        <v>178110464</v>
      </c>
      <c r="H784">
        <v>178110719</v>
      </c>
      <c r="I784" t="s">
        <v>2587</v>
      </c>
      <c r="J784" s="182" t="str">
        <f>IF(OR(IFERROR(SEARCH("DMZ",tblSegmentationZones[[#This Row],[comment]])&gt;0,FALSE),IFERROR(SEARCH("DMZ",tblSegmentationZones[[#This Row],[SegmentationZone]])&gt;0,FALSE)),"Yes","No")</f>
        <v>Yes</v>
      </c>
    </row>
    <row r="785" spans="1:10" x14ac:dyDescent="0.3">
      <c r="A785" t="s">
        <v>4306</v>
      </c>
      <c r="B785" t="s">
        <v>2588</v>
      </c>
      <c r="C785">
        <v>2301</v>
      </c>
      <c r="D785" t="s">
        <v>1862</v>
      </c>
      <c r="E785" t="s">
        <v>460</v>
      </c>
      <c r="F785" t="b">
        <v>1</v>
      </c>
      <c r="G785">
        <v>178110720</v>
      </c>
      <c r="H785">
        <v>178110975</v>
      </c>
      <c r="I785" t="s">
        <v>2589</v>
      </c>
      <c r="J785" s="182" t="str">
        <f>IF(OR(IFERROR(SEARCH("DMZ",tblSegmentationZones[[#This Row],[comment]])&gt;0,FALSE),IFERROR(SEARCH("DMZ",tblSegmentationZones[[#This Row],[SegmentationZone]])&gt;0,FALSE)),"Yes","No")</f>
        <v>Yes</v>
      </c>
    </row>
    <row r="786" spans="1:10" x14ac:dyDescent="0.3">
      <c r="A786" t="s">
        <v>4309</v>
      </c>
      <c r="B786" t="s">
        <v>2590</v>
      </c>
      <c r="C786">
        <v>2302</v>
      </c>
      <c r="D786" t="s">
        <v>1866</v>
      </c>
      <c r="E786" t="s">
        <v>460</v>
      </c>
      <c r="F786" t="b">
        <v>1</v>
      </c>
      <c r="G786">
        <v>178110976</v>
      </c>
      <c r="H786">
        <v>178111231</v>
      </c>
      <c r="I786" t="s">
        <v>2591</v>
      </c>
      <c r="J786" s="182" t="str">
        <f>IF(OR(IFERROR(SEARCH("DMZ",tblSegmentationZones[[#This Row],[comment]])&gt;0,FALSE),IFERROR(SEARCH("DMZ",tblSegmentationZones[[#This Row],[SegmentationZone]])&gt;0,FALSE)),"Yes","No")</f>
        <v>Yes</v>
      </c>
    </row>
    <row r="787" spans="1:10" x14ac:dyDescent="0.3">
      <c r="A787" t="s">
        <v>4285</v>
      </c>
      <c r="B787" t="s">
        <v>2592</v>
      </c>
      <c r="C787">
        <v>2303</v>
      </c>
      <c r="D787" t="s">
        <v>1870</v>
      </c>
      <c r="E787" t="s">
        <v>460</v>
      </c>
      <c r="F787" t="b">
        <v>1</v>
      </c>
      <c r="G787">
        <v>178111232</v>
      </c>
      <c r="H787">
        <v>178111487</v>
      </c>
      <c r="I787" t="s">
        <v>2593</v>
      </c>
      <c r="J787" s="182" t="str">
        <f>IF(OR(IFERROR(SEARCH("DMZ",tblSegmentationZones[[#This Row],[comment]])&gt;0,FALSE),IFERROR(SEARCH("DMZ",tblSegmentationZones[[#This Row],[SegmentationZone]])&gt;0,FALSE)),"Yes","No")</f>
        <v>Yes</v>
      </c>
    </row>
    <row r="788" spans="1:10" x14ac:dyDescent="0.3">
      <c r="A788" t="s">
        <v>4280</v>
      </c>
      <c r="B788" t="s">
        <v>2594</v>
      </c>
      <c r="C788">
        <v>2304</v>
      </c>
      <c r="D788" t="s">
        <v>2197</v>
      </c>
      <c r="E788" t="s">
        <v>460</v>
      </c>
      <c r="F788" t="b">
        <v>1</v>
      </c>
      <c r="G788">
        <v>178111488</v>
      </c>
      <c r="H788">
        <v>178111743</v>
      </c>
      <c r="I788" t="s">
        <v>2595</v>
      </c>
      <c r="J788" s="182" t="str">
        <f>IF(OR(IFERROR(SEARCH("DMZ",tblSegmentationZones[[#This Row],[comment]])&gt;0,FALSE),IFERROR(SEARCH("DMZ",tblSegmentationZones[[#This Row],[SegmentationZone]])&gt;0,FALSE)),"Yes","No")</f>
        <v>Yes</v>
      </c>
    </row>
    <row r="789" spans="1:10" x14ac:dyDescent="0.3">
      <c r="A789" t="s">
        <v>4316</v>
      </c>
      <c r="B789" t="s">
        <v>2596</v>
      </c>
      <c r="C789">
        <v>2305</v>
      </c>
      <c r="D789" t="s">
        <v>1874</v>
      </c>
      <c r="E789" t="s">
        <v>460</v>
      </c>
      <c r="F789" t="b">
        <v>1</v>
      </c>
      <c r="G789">
        <v>178111744</v>
      </c>
      <c r="H789">
        <v>178111999</v>
      </c>
      <c r="I789" t="s">
        <v>2597</v>
      </c>
      <c r="J789" s="182" t="str">
        <f>IF(OR(IFERROR(SEARCH("DMZ",tblSegmentationZones[[#This Row],[comment]])&gt;0,FALSE),IFERROR(SEARCH("DMZ",tblSegmentationZones[[#This Row],[SegmentationZone]])&gt;0,FALSE)),"Yes","No")</f>
        <v>Yes</v>
      </c>
    </row>
    <row r="790" spans="1:10" x14ac:dyDescent="0.3">
      <c r="A790" t="s">
        <v>1878</v>
      </c>
      <c r="B790" t="s">
        <v>2598</v>
      </c>
      <c r="C790">
        <v>2307</v>
      </c>
      <c r="D790" t="s">
        <v>1878</v>
      </c>
      <c r="E790" t="s">
        <v>460</v>
      </c>
      <c r="F790" t="b">
        <v>1</v>
      </c>
      <c r="G790">
        <v>178112000</v>
      </c>
      <c r="H790">
        <v>178112255</v>
      </c>
      <c r="I790" t="s">
        <v>2599</v>
      </c>
      <c r="J790" s="182" t="str">
        <f>IF(OR(IFERROR(SEARCH("DMZ",tblSegmentationZones[[#This Row],[comment]])&gt;0,FALSE),IFERROR(SEARCH("DMZ",tblSegmentationZones[[#This Row],[SegmentationZone]])&gt;0,FALSE)),"Yes","No")</f>
        <v>Yes</v>
      </c>
    </row>
    <row r="791" spans="1:10" x14ac:dyDescent="0.3">
      <c r="A791" t="s">
        <v>4321</v>
      </c>
      <c r="B791" t="s">
        <v>2600</v>
      </c>
      <c r="C791" t="s">
        <v>1742</v>
      </c>
      <c r="D791" t="s">
        <v>1886</v>
      </c>
      <c r="E791" t="s">
        <v>460</v>
      </c>
      <c r="F791" t="b">
        <v>1</v>
      </c>
      <c r="G791">
        <v>178066432</v>
      </c>
      <c r="H791">
        <v>178066687</v>
      </c>
      <c r="I791" t="s">
        <v>2601</v>
      </c>
      <c r="J791" s="182" t="str">
        <f>IF(OR(IFERROR(SEARCH("DMZ",tblSegmentationZones[[#This Row],[comment]])&gt;0,FALSE),IFERROR(SEARCH("DMZ",tblSegmentationZones[[#This Row],[SegmentationZone]])&gt;0,FALSE)),"Yes","No")</f>
        <v>No</v>
      </c>
    </row>
    <row r="792" spans="1:10" x14ac:dyDescent="0.3">
      <c r="A792" t="s">
        <v>16028</v>
      </c>
      <c r="B792" t="s">
        <v>2602</v>
      </c>
      <c r="C792">
        <v>2334</v>
      </c>
      <c r="D792" t="s">
        <v>2219</v>
      </c>
      <c r="E792" t="s">
        <v>460</v>
      </c>
      <c r="F792" t="b">
        <v>1</v>
      </c>
      <c r="G792">
        <v>178113280</v>
      </c>
      <c r="H792">
        <v>178113343</v>
      </c>
      <c r="I792" t="s">
        <v>2603</v>
      </c>
      <c r="J792" s="182" t="str">
        <f>IF(OR(IFERROR(SEARCH("DMZ",tblSegmentationZones[[#This Row],[comment]])&gt;0,FALSE),IFERROR(SEARCH("DMZ",tblSegmentationZones[[#This Row],[SegmentationZone]])&gt;0,FALSE)),"Yes","No")</f>
        <v>Yes</v>
      </c>
    </row>
    <row r="793" spans="1:10" x14ac:dyDescent="0.3">
      <c r="A793" t="s">
        <v>16029</v>
      </c>
      <c r="B793" t="s">
        <v>15840</v>
      </c>
      <c r="C793" t="s">
        <v>464</v>
      </c>
      <c r="D793" t="s">
        <v>15835</v>
      </c>
      <c r="E793" t="s">
        <v>460</v>
      </c>
      <c r="F793" t="b">
        <v>1</v>
      </c>
      <c r="G793">
        <v>178113344</v>
      </c>
      <c r="H793">
        <v>178113407</v>
      </c>
      <c r="I793" t="s">
        <v>15841</v>
      </c>
      <c r="J793" s="182" t="str">
        <f>IF(OR(IFERROR(SEARCH("DMZ",tblSegmentationZones[[#This Row],[comment]])&gt;0,FALSE),IFERROR(SEARCH("DMZ",tblSegmentationZones[[#This Row],[SegmentationZone]])&gt;0,FALSE)),"Yes","No")</f>
        <v>Yes</v>
      </c>
    </row>
    <row r="794" spans="1:10" x14ac:dyDescent="0.3">
      <c r="A794" t="s">
        <v>4324</v>
      </c>
      <c r="B794" t="s">
        <v>2604</v>
      </c>
      <c r="C794">
        <v>2004</v>
      </c>
      <c r="D794" t="s">
        <v>1898</v>
      </c>
      <c r="E794" t="s">
        <v>460</v>
      </c>
      <c r="F794" t="b">
        <v>1</v>
      </c>
      <c r="G794">
        <v>178066688</v>
      </c>
      <c r="H794">
        <v>178066943</v>
      </c>
      <c r="I794" t="s">
        <v>2605</v>
      </c>
      <c r="J794" s="182" t="str">
        <f>IF(OR(IFERROR(SEARCH("DMZ",tblSegmentationZones[[#This Row],[comment]])&gt;0,FALSE),IFERROR(SEARCH("DMZ",tblSegmentationZones[[#This Row],[SegmentationZone]])&gt;0,FALSE)),"Yes","No")</f>
        <v>No</v>
      </c>
    </row>
    <row r="795" spans="1:10" x14ac:dyDescent="0.3">
      <c r="A795" t="s">
        <v>4327</v>
      </c>
      <c r="B795" t="s">
        <v>2606</v>
      </c>
      <c r="C795" t="s">
        <v>1742</v>
      </c>
      <c r="D795" t="s">
        <v>1902</v>
      </c>
      <c r="E795" t="s">
        <v>460</v>
      </c>
      <c r="F795" t="b">
        <v>1</v>
      </c>
      <c r="G795">
        <v>178066944</v>
      </c>
      <c r="H795">
        <v>178067199</v>
      </c>
      <c r="I795" t="s">
        <v>2607</v>
      </c>
      <c r="J795" s="182" t="str">
        <f>IF(OR(IFERROR(SEARCH("DMZ",tblSegmentationZones[[#This Row],[comment]])&gt;0,FALSE),IFERROR(SEARCH("DMZ",tblSegmentationZones[[#This Row],[SegmentationZone]])&gt;0,FALSE)),"Yes","No")</f>
        <v>No</v>
      </c>
    </row>
    <row r="796" spans="1:10" x14ac:dyDescent="0.3">
      <c r="A796" t="s">
        <v>4237</v>
      </c>
      <c r="B796" t="s">
        <v>2608</v>
      </c>
      <c r="C796">
        <v>2021</v>
      </c>
      <c r="D796" t="s">
        <v>1906</v>
      </c>
      <c r="E796" t="s">
        <v>460</v>
      </c>
      <c r="F796" t="b">
        <v>1</v>
      </c>
      <c r="G796">
        <v>178067200</v>
      </c>
      <c r="H796">
        <v>178067455</v>
      </c>
      <c r="I796" t="s">
        <v>2609</v>
      </c>
      <c r="J796" s="182" t="str">
        <f>IF(OR(IFERROR(SEARCH("DMZ",tblSegmentationZones[[#This Row],[comment]])&gt;0,FALSE),IFERROR(SEARCH("DMZ",tblSegmentationZones[[#This Row],[SegmentationZone]])&gt;0,FALSE)),"Yes","No")</f>
        <v>No</v>
      </c>
    </row>
    <row r="797" spans="1:10" x14ac:dyDescent="0.3">
      <c r="A797" t="s">
        <v>4332</v>
      </c>
      <c r="B797" t="s">
        <v>2610</v>
      </c>
      <c r="C797">
        <v>2005</v>
      </c>
      <c r="D797" t="s">
        <v>1910</v>
      </c>
      <c r="E797" t="s">
        <v>460</v>
      </c>
      <c r="F797" t="b">
        <v>1</v>
      </c>
      <c r="G797">
        <v>178067456</v>
      </c>
      <c r="H797">
        <v>178067711</v>
      </c>
      <c r="I797" t="s">
        <v>2611</v>
      </c>
      <c r="J797" s="182" t="str">
        <f>IF(OR(IFERROR(SEARCH("DMZ",tblSegmentationZones[[#This Row],[comment]])&gt;0,FALSE),IFERROR(SEARCH("DMZ",tblSegmentationZones[[#This Row],[SegmentationZone]])&gt;0,FALSE)),"Yes","No")</f>
        <v>No</v>
      </c>
    </row>
    <row r="798" spans="1:10" x14ac:dyDescent="0.3">
      <c r="A798" t="s">
        <v>4335</v>
      </c>
      <c r="B798" t="s">
        <v>2612</v>
      </c>
      <c r="C798">
        <v>2006</v>
      </c>
      <c r="D798" t="s">
        <v>1914</v>
      </c>
      <c r="E798" t="s">
        <v>460</v>
      </c>
      <c r="F798" t="b">
        <v>1</v>
      </c>
      <c r="G798">
        <v>178068480</v>
      </c>
      <c r="H798">
        <v>178068735</v>
      </c>
      <c r="I798" t="s">
        <v>2613</v>
      </c>
      <c r="J798" s="182" t="str">
        <f>IF(OR(IFERROR(SEARCH("DMZ",tblSegmentationZones[[#This Row],[comment]])&gt;0,FALSE),IFERROR(SEARCH("DMZ",tblSegmentationZones[[#This Row],[SegmentationZone]])&gt;0,FALSE)),"Yes","No")</f>
        <v>No</v>
      </c>
    </row>
    <row r="799" spans="1:10" x14ac:dyDescent="0.3">
      <c r="A799" t="s">
        <v>4338</v>
      </c>
      <c r="B799" t="s">
        <v>2614</v>
      </c>
      <c r="C799">
        <v>2007</v>
      </c>
      <c r="D799" t="s">
        <v>1918</v>
      </c>
      <c r="E799" t="s">
        <v>460</v>
      </c>
      <c r="F799" t="b">
        <v>1</v>
      </c>
      <c r="G799">
        <v>178069504</v>
      </c>
      <c r="H799">
        <v>178069759</v>
      </c>
      <c r="I799" t="s">
        <v>2615</v>
      </c>
      <c r="J799" s="182" t="str">
        <f>IF(OR(IFERROR(SEARCH("DMZ",tblSegmentationZones[[#This Row],[comment]])&gt;0,FALSE),IFERROR(SEARCH("DMZ",tblSegmentationZones[[#This Row],[SegmentationZone]])&gt;0,FALSE)),"Yes","No")</f>
        <v>No</v>
      </c>
    </row>
    <row r="800" spans="1:10" x14ac:dyDescent="0.3">
      <c r="A800" t="s">
        <v>4341</v>
      </c>
      <c r="B800" t="s">
        <v>2616</v>
      </c>
      <c r="C800">
        <v>2008</v>
      </c>
      <c r="D800" t="s">
        <v>1922</v>
      </c>
      <c r="E800" t="s">
        <v>460</v>
      </c>
      <c r="F800" t="b">
        <v>1</v>
      </c>
      <c r="G800">
        <v>178070528</v>
      </c>
      <c r="H800">
        <v>178070783</v>
      </c>
      <c r="I800" t="s">
        <v>2617</v>
      </c>
      <c r="J800" s="182" t="str">
        <f>IF(OR(IFERROR(SEARCH("DMZ",tblSegmentationZones[[#This Row],[comment]])&gt;0,FALSE),IFERROR(SEARCH("DMZ",tblSegmentationZones[[#This Row],[SegmentationZone]])&gt;0,FALSE)),"Yes","No")</f>
        <v>No</v>
      </c>
    </row>
    <row r="801" spans="1:10" x14ac:dyDescent="0.3">
      <c r="A801" t="s">
        <v>4344</v>
      </c>
      <c r="B801" t="s">
        <v>2618</v>
      </c>
      <c r="C801">
        <v>2001</v>
      </c>
      <c r="D801" t="s">
        <v>1388</v>
      </c>
      <c r="E801" t="s">
        <v>460</v>
      </c>
      <c r="F801" t="b">
        <v>1</v>
      </c>
      <c r="G801">
        <v>178062336</v>
      </c>
      <c r="H801">
        <v>178062591</v>
      </c>
      <c r="I801" t="s">
        <v>2619</v>
      </c>
      <c r="J801" s="182" t="str">
        <f>IF(OR(IFERROR(SEARCH("DMZ",tblSegmentationZones[[#This Row],[comment]])&gt;0,FALSE),IFERROR(SEARCH("DMZ",tblSegmentationZones[[#This Row],[SegmentationZone]])&gt;0,FALSE)),"Yes","No")</f>
        <v>No</v>
      </c>
    </row>
    <row r="802" spans="1:10" x14ac:dyDescent="0.3">
      <c r="A802" t="s">
        <v>4347</v>
      </c>
      <c r="B802" t="s">
        <v>2620</v>
      </c>
      <c r="C802">
        <v>2009</v>
      </c>
      <c r="D802" t="s">
        <v>1929</v>
      </c>
      <c r="E802" t="s">
        <v>460</v>
      </c>
      <c r="F802" t="b">
        <v>1</v>
      </c>
      <c r="G802">
        <v>178071552</v>
      </c>
      <c r="H802">
        <v>178071807</v>
      </c>
      <c r="I802" t="s">
        <v>2621</v>
      </c>
      <c r="J802" s="182" t="str">
        <f>IF(OR(IFERROR(SEARCH("DMZ",tblSegmentationZones[[#This Row],[comment]])&gt;0,FALSE),IFERROR(SEARCH("DMZ",tblSegmentationZones[[#This Row],[SegmentationZone]])&gt;0,FALSE)),"Yes","No")</f>
        <v>No</v>
      </c>
    </row>
    <row r="803" spans="1:10" x14ac:dyDescent="0.3">
      <c r="A803" t="s">
        <v>4350</v>
      </c>
      <c r="B803" t="s">
        <v>2622</v>
      </c>
      <c r="C803">
        <v>2010</v>
      </c>
      <c r="D803" t="s">
        <v>1933</v>
      </c>
      <c r="E803" t="s">
        <v>460</v>
      </c>
      <c r="F803" t="b">
        <v>1</v>
      </c>
      <c r="G803">
        <v>178072576</v>
      </c>
      <c r="H803">
        <v>178072831</v>
      </c>
      <c r="I803" t="s">
        <v>2623</v>
      </c>
      <c r="J803" s="182" t="str">
        <f>IF(OR(IFERROR(SEARCH("DMZ",tblSegmentationZones[[#This Row],[comment]])&gt;0,FALSE),IFERROR(SEARCH("DMZ",tblSegmentationZones[[#This Row],[SegmentationZone]])&gt;0,FALSE)),"Yes","No")</f>
        <v>No</v>
      </c>
    </row>
    <row r="804" spans="1:10" x14ac:dyDescent="0.3">
      <c r="A804" t="s">
        <v>4353</v>
      </c>
      <c r="B804" t="s">
        <v>2624</v>
      </c>
      <c r="C804" t="s">
        <v>464</v>
      </c>
      <c r="D804" t="s">
        <v>2256</v>
      </c>
      <c r="E804" t="s">
        <v>460</v>
      </c>
      <c r="F804" t="b">
        <v>1</v>
      </c>
      <c r="G804">
        <v>178073600</v>
      </c>
      <c r="H804">
        <v>178073855</v>
      </c>
      <c r="I804" t="s">
        <v>2625</v>
      </c>
      <c r="J804" s="182" t="str">
        <f>IF(OR(IFERROR(SEARCH("DMZ",tblSegmentationZones[[#This Row],[comment]])&gt;0,FALSE),IFERROR(SEARCH("DMZ",tblSegmentationZones[[#This Row],[SegmentationZone]])&gt;0,FALSE)),"Yes","No")</f>
        <v>No</v>
      </c>
    </row>
    <row r="805" spans="1:10" x14ac:dyDescent="0.3">
      <c r="A805" t="s">
        <v>4362</v>
      </c>
      <c r="B805" t="s">
        <v>2626</v>
      </c>
      <c r="C805">
        <v>0</v>
      </c>
      <c r="D805" t="s">
        <v>1941</v>
      </c>
      <c r="E805" t="s">
        <v>460</v>
      </c>
      <c r="F805" t="b">
        <v>1</v>
      </c>
      <c r="G805">
        <v>178075648</v>
      </c>
      <c r="H805">
        <v>178075903</v>
      </c>
      <c r="I805" t="s">
        <v>2627</v>
      </c>
      <c r="J805" s="182" t="str">
        <f>IF(OR(IFERROR(SEARCH("DMZ",tblSegmentationZones[[#This Row],[comment]])&gt;0,FALSE),IFERROR(SEARCH("DMZ",tblSegmentationZones[[#This Row],[SegmentationZone]])&gt;0,FALSE)),"Yes","No")</f>
        <v>No</v>
      </c>
    </row>
    <row r="806" spans="1:10" x14ac:dyDescent="0.3">
      <c r="A806" t="s">
        <v>4365</v>
      </c>
      <c r="B806" t="s">
        <v>2628</v>
      </c>
      <c r="C806">
        <v>2011</v>
      </c>
      <c r="D806" t="s">
        <v>1418</v>
      </c>
      <c r="E806" t="s">
        <v>460</v>
      </c>
      <c r="F806" t="b">
        <v>1</v>
      </c>
      <c r="G806">
        <v>178076672</v>
      </c>
      <c r="H806">
        <v>178076927</v>
      </c>
      <c r="I806" t="s">
        <v>2629</v>
      </c>
      <c r="J806" s="182" t="str">
        <f>IF(OR(IFERROR(SEARCH("DMZ",tblSegmentationZones[[#This Row],[comment]])&gt;0,FALSE),IFERROR(SEARCH("DMZ",tblSegmentationZones[[#This Row],[SegmentationZone]])&gt;0,FALSE)),"Yes","No")</f>
        <v>No</v>
      </c>
    </row>
    <row r="807" spans="1:10" x14ac:dyDescent="0.3">
      <c r="A807" t="s">
        <v>4368</v>
      </c>
      <c r="B807" t="s">
        <v>2630</v>
      </c>
      <c r="C807">
        <v>2012</v>
      </c>
      <c r="D807" t="s">
        <v>612</v>
      </c>
      <c r="E807" t="s">
        <v>460</v>
      </c>
      <c r="F807" t="b">
        <v>1</v>
      </c>
      <c r="G807">
        <v>178077696</v>
      </c>
      <c r="H807">
        <v>178077951</v>
      </c>
      <c r="I807" t="s">
        <v>2631</v>
      </c>
      <c r="J807" s="182" t="str">
        <f>IF(OR(IFERROR(SEARCH("DMZ",tblSegmentationZones[[#This Row],[comment]])&gt;0,FALSE),IFERROR(SEARCH("DMZ",tblSegmentationZones[[#This Row],[SegmentationZone]])&gt;0,FALSE)),"Yes","No")</f>
        <v>No</v>
      </c>
    </row>
    <row r="808" spans="1:10" x14ac:dyDescent="0.3">
      <c r="A808" t="s">
        <v>4371</v>
      </c>
      <c r="B808" t="s">
        <v>2632</v>
      </c>
      <c r="C808">
        <v>2013</v>
      </c>
      <c r="D808" t="s">
        <v>1425</v>
      </c>
      <c r="E808" t="s">
        <v>460</v>
      </c>
      <c r="F808" t="b">
        <v>1</v>
      </c>
      <c r="G808">
        <v>178078720</v>
      </c>
      <c r="H808">
        <v>178078975</v>
      </c>
      <c r="I808" t="s">
        <v>2633</v>
      </c>
      <c r="J808" s="182" t="str">
        <f>IF(OR(IFERROR(SEARCH("DMZ",tblSegmentationZones[[#This Row],[comment]])&gt;0,FALSE),IFERROR(SEARCH("DMZ",tblSegmentationZones[[#This Row],[SegmentationZone]])&gt;0,FALSE)),"Yes","No")</f>
        <v>No</v>
      </c>
    </row>
    <row r="809" spans="1:10" x14ac:dyDescent="0.3">
      <c r="A809" t="s">
        <v>4374</v>
      </c>
      <c r="B809" t="s">
        <v>2634</v>
      </c>
      <c r="C809">
        <v>2014</v>
      </c>
      <c r="D809" t="s">
        <v>1954</v>
      </c>
      <c r="E809" t="s">
        <v>460</v>
      </c>
      <c r="F809" t="b">
        <v>1</v>
      </c>
      <c r="G809">
        <v>178079744</v>
      </c>
      <c r="H809">
        <v>178079999</v>
      </c>
      <c r="I809" t="s">
        <v>2635</v>
      </c>
      <c r="J809" s="182" t="str">
        <f>IF(OR(IFERROR(SEARCH("DMZ",tblSegmentationZones[[#This Row],[comment]])&gt;0,FALSE),IFERROR(SEARCH("DMZ",tblSegmentationZones[[#This Row],[SegmentationZone]])&gt;0,FALSE)),"Yes","No")</f>
        <v>No</v>
      </c>
    </row>
    <row r="810" spans="1:10" x14ac:dyDescent="0.3">
      <c r="A810" t="s">
        <v>4377</v>
      </c>
      <c r="B810" t="s">
        <v>2636</v>
      </c>
      <c r="C810">
        <v>2015</v>
      </c>
      <c r="D810" t="s">
        <v>1958</v>
      </c>
      <c r="E810" t="s">
        <v>460</v>
      </c>
      <c r="F810" t="b">
        <v>1</v>
      </c>
      <c r="G810">
        <v>178080768</v>
      </c>
      <c r="H810">
        <v>178081023</v>
      </c>
      <c r="I810" t="s">
        <v>2637</v>
      </c>
      <c r="J810" s="182" t="str">
        <f>IF(OR(IFERROR(SEARCH("DMZ",tblSegmentationZones[[#This Row],[comment]])&gt;0,FALSE),IFERROR(SEARCH("DMZ",tblSegmentationZones[[#This Row],[SegmentationZone]])&gt;0,FALSE)),"Yes","No")</f>
        <v>No</v>
      </c>
    </row>
    <row r="811" spans="1:10" x14ac:dyDescent="0.3">
      <c r="A811" t="s">
        <v>16030</v>
      </c>
      <c r="B811" t="s">
        <v>2638</v>
      </c>
      <c r="C811">
        <v>2914</v>
      </c>
      <c r="D811" t="s">
        <v>2639</v>
      </c>
      <c r="E811" t="s">
        <v>460</v>
      </c>
      <c r="F811" t="b">
        <v>1</v>
      </c>
      <c r="G811">
        <v>178081024</v>
      </c>
      <c r="H811">
        <v>178081279</v>
      </c>
      <c r="I811" t="s">
        <v>2640</v>
      </c>
      <c r="J811" s="182" t="str">
        <f>IF(OR(IFERROR(SEARCH("DMZ",tblSegmentationZones[[#This Row],[comment]])&gt;0,FALSE),IFERROR(SEARCH("DMZ",tblSegmentationZones[[#This Row],[SegmentationZone]])&gt;0,FALSE)),"Yes","No")</f>
        <v>No</v>
      </c>
    </row>
    <row r="812" spans="1:10" x14ac:dyDescent="0.3">
      <c r="A812" t="s">
        <v>4380</v>
      </c>
      <c r="B812" t="s">
        <v>2641</v>
      </c>
      <c r="C812">
        <v>2002</v>
      </c>
      <c r="D812" t="s">
        <v>1411</v>
      </c>
      <c r="E812" t="s">
        <v>460</v>
      </c>
      <c r="F812" t="b">
        <v>1</v>
      </c>
      <c r="G812">
        <v>178063360</v>
      </c>
      <c r="H812">
        <v>178063615</v>
      </c>
      <c r="I812" t="s">
        <v>2642</v>
      </c>
      <c r="J812" s="182" t="str">
        <f>IF(OR(IFERROR(SEARCH("DMZ",tblSegmentationZones[[#This Row],[comment]])&gt;0,FALSE),IFERROR(SEARCH("DMZ",tblSegmentationZones[[#This Row],[SegmentationZone]])&gt;0,FALSE)),"Yes","No")</f>
        <v>No</v>
      </c>
    </row>
    <row r="813" spans="1:10" x14ac:dyDescent="0.3">
      <c r="A813" t="s">
        <v>4383</v>
      </c>
      <c r="B813" t="s">
        <v>2643</v>
      </c>
      <c r="C813">
        <v>2019</v>
      </c>
      <c r="D813" t="s">
        <v>1436</v>
      </c>
      <c r="E813" t="s">
        <v>460</v>
      </c>
      <c r="F813" t="b">
        <v>1</v>
      </c>
      <c r="G813">
        <v>178081792</v>
      </c>
      <c r="H813">
        <v>178082047</v>
      </c>
      <c r="I813" t="s">
        <v>2644</v>
      </c>
      <c r="J813" s="182" t="str">
        <f>IF(OR(IFERROR(SEARCH("DMZ",tblSegmentationZones[[#This Row],[comment]])&gt;0,FALSE),IFERROR(SEARCH("DMZ",tblSegmentationZones[[#This Row],[SegmentationZone]])&gt;0,FALSE)),"Yes","No")</f>
        <v>No</v>
      </c>
    </row>
    <row r="814" spans="1:10" x14ac:dyDescent="0.3">
      <c r="A814" t="s">
        <v>16031</v>
      </c>
      <c r="B814" t="s">
        <v>2645</v>
      </c>
      <c r="C814">
        <v>2020</v>
      </c>
      <c r="D814" t="s">
        <v>1448</v>
      </c>
      <c r="E814" t="s">
        <v>460</v>
      </c>
      <c r="F814" t="b">
        <v>1</v>
      </c>
      <c r="G814">
        <v>178082560</v>
      </c>
      <c r="H814">
        <v>178082815</v>
      </c>
      <c r="I814" t="s">
        <v>2646</v>
      </c>
      <c r="J814" s="182" t="str">
        <f>IF(OR(IFERROR(SEARCH("DMZ",tblSegmentationZones[[#This Row],[comment]])&gt;0,FALSE),IFERROR(SEARCH("DMZ",tblSegmentationZones[[#This Row],[SegmentationZone]])&gt;0,FALSE)),"Yes","No")</f>
        <v>No</v>
      </c>
    </row>
    <row r="815" spans="1:10" x14ac:dyDescent="0.3">
      <c r="A815" t="s">
        <v>4386</v>
      </c>
      <c r="B815" t="s">
        <v>2647</v>
      </c>
      <c r="C815">
        <v>2022</v>
      </c>
      <c r="D815" t="s">
        <v>2288</v>
      </c>
      <c r="E815" t="s">
        <v>460</v>
      </c>
      <c r="F815" t="b">
        <v>1</v>
      </c>
      <c r="G815">
        <v>178082816</v>
      </c>
      <c r="H815">
        <v>178083071</v>
      </c>
      <c r="I815" t="s">
        <v>2648</v>
      </c>
      <c r="J815" s="182" t="str">
        <f>IF(OR(IFERROR(SEARCH("DMZ",tblSegmentationZones[[#This Row],[comment]])&gt;0,FALSE),IFERROR(SEARCH("DMZ",tblSegmentationZones[[#This Row],[SegmentationZone]])&gt;0,FALSE)),"Yes","No")</f>
        <v>No</v>
      </c>
    </row>
    <row r="816" spans="1:10" x14ac:dyDescent="0.3">
      <c r="A816" t="s">
        <v>4389</v>
      </c>
      <c r="B816" t="s">
        <v>2649</v>
      </c>
      <c r="C816">
        <v>2023</v>
      </c>
      <c r="D816" t="s">
        <v>2083</v>
      </c>
      <c r="E816" t="s">
        <v>460</v>
      </c>
      <c r="F816" t="b">
        <v>1</v>
      </c>
      <c r="G816">
        <v>178083072</v>
      </c>
      <c r="H816">
        <v>178083327</v>
      </c>
      <c r="I816" t="s">
        <v>2650</v>
      </c>
      <c r="J816" s="182" t="str">
        <f>IF(OR(IFERROR(SEARCH("DMZ",tblSegmentationZones[[#This Row],[comment]])&gt;0,FALSE),IFERROR(SEARCH("DMZ",tblSegmentationZones[[#This Row],[SegmentationZone]])&gt;0,FALSE)),"Yes","No")</f>
        <v>No</v>
      </c>
    </row>
    <row r="817" spans="1:10" x14ac:dyDescent="0.3">
      <c r="A817" t="s">
        <v>4392</v>
      </c>
      <c r="B817" t="s">
        <v>2651</v>
      </c>
      <c r="C817">
        <v>2024</v>
      </c>
      <c r="D817" t="s">
        <v>2295</v>
      </c>
      <c r="E817" t="s">
        <v>460</v>
      </c>
      <c r="F817" t="b">
        <v>1</v>
      </c>
      <c r="G817">
        <v>178083328</v>
      </c>
      <c r="H817">
        <v>178083583</v>
      </c>
      <c r="I817" t="s">
        <v>2652</v>
      </c>
      <c r="J817" s="182" t="str">
        <f>IF(OR(IFERROR(SEARCH("DMZ",tblSegmentationZones[[#This Row],[comment]])&gt;0,FALSE),IFERROR(SEARCH("DMZ",tblSegmentationZones[[#This Row],[SegmentationZone]])&gt;0,FALSE)),"Yes","No")</f>
        <v>No</v>
      </c>
    </row>
    <row r="818" spans="1:10" x14ac:dyDescent="0.3">
      <c r="A818" t="s">
        <v>16032</v>
      </c>
      <c r="B818" t="s">
        <v>2653</v>
      </c>
      <c r="C818">
        <v>2031</v>
      </c>
      <c r="D818" t="s">
        <v>1968</v>
      </c>
      <c r="E818" t="s">
        <v>460</v>
      </c>
      <c r="F818" t="b">
        <v>1</v>
      </c>
      <c r="G818">
        <v>178083584</v>
      </c>
      <c r="H818">
        <v>178083839</v>
      </c>
      <c r="I818" t="s">
        <v>2654</v>
      </c>
      <c r="J818" s="182" t="str">
        <f>IF(OR(IFERROR(SEARCH("DMZ",tblSegmentationZones[[#This Row],[comment]])&gt;0,FALSE),IFERROR(SEARCH("DMZ",tblSegmentationZones[[#This Row],[SegmentationZone]])&gt;0,FALSE)),"Yes","No")</f>
        <v>No</v>
      </c>
    </row>
    <row r="819" spans="1:10" x14ac:dyDescent="0.3">
      <c r="A819" t="s">
        <v>4150</v>
      </c>
      <c r="B819" t="s">
        <v>2655</v>
      </c>
      <c r="C819">
        <v>2950</v>
      </c>
      <c r="D819" t="s">
        <v>1937</v>
      </c>
      <c r="E819" t="s">
        <v>460</v>
      </c>
      <c r="F819" t="b">
        <v>1</v>
      </c>
      <c r="G819">
        <v>178083840</v>
      </c>
      <c r="H819">
        <v>178085887</v>
      </c>
      <c r="I819" t="s">
        <v>2656</v>
      </c>
      <c r="J819" s="182" t="str">
        <f>IF(OR(IFERROR(SEARCH("DMZ",tblSegmentationZones[[#This Row],[comment]])&gt;0,FALSE),IFERROR(SEARCH("DMZ",tblSegmentationZones[[#This Row],[SegmentationZone]])&gt;0,FALSE)),"Yes","No")</f>
        <v>No</v>
      </c>
    </row>
    <row r="820" spans="1:10" x14ac:dyDescent="0.3">
      <c r="A820" t="s">
        <v>4399</v>
      </c>
      <c r="B820" t="s">
        <v>2657</v>
      </c>
      <c r="C820">
        <v>2016</v>
      </c>
      <c r="D820" t="s">
        <v>650</v>
      </c>
      <c r="E820" t="s">
        <v>460</v>
      </c>
      <c r="F820" t="b">
        <v>1</v>
      </c>
      <c r="G820">
        <v>178085888</v>
      </c>
      <c r="H820">
        <v>178086143</v>
      </c>
      <c r="I820" t="s">
        <v>2658</v>
      </c>
      <c r="J820" s="182" t="str">
        <f>IF(OR(IFERROR(SEARCH("DMZ",tblSegmentationZones[[#This Row],[comment]])&gt;0,FALSE),IFERROR(SEARCH("DMZ",tblSegmentationZones[[#This Row],[SegmentationZone]])&gt;0,FALSE)),"Yes","No")</f>
        <v>No</v>
      </c>
    </row>
    <row r="821" spans="1:10" x14ac:dyDescent="0.3">
      <c r="A821" t="s">
        <v>2659</v>
      </c>
      <c r="B821" t="s">
        <v>2660</v>
      </c>
      <c r="C821">
        <v>2913</v>
      </c>
      <c r="D821" t="s">
        <v>2661</v>
      </c>
      <c r="E821" t="s">
        <v>863</v>
      </c>
      <c r="F821" t="b">
        <v>1</v>
      </c>
      <c r="G821">
        <v>178126848</v>
      </c>
      <c r="H821">
        <v>178127103</v>
      </c>
      <c r="I821" t="s">
        <v>2662</v>
      </c>
      <c r="J821" s="182" t="str">
        <f>IF(OR(IFERROR(SEARCH("DMZ",tblSegmentationZones[[#This Row],[comment]])&gt;0,FALSE),IFERROR(SEARCH("DMZ",tblSegmentationZones[[#This Row],[SegmentationZone]])&gt;0,FALSE)),"Yes","No")</f>
        <v>No</v>
      </c>
    </row>
    <row r="822" spans="1:10" x14ac:dyDescent="0.3">
      <c r="A822" t="s">
        <v>2663</v>
      </c>
      <c r="B822" t="s">
        <v>2664</v>
      </c>
      <c r="C822">
        <v>2912</v>
      </c>
      <c r="D822" t="s">
        <v>2665</v>
      </c>
      <c r="E822" t="s">
        <v>863</v>
      </c>
      <c r="F822" t="b">
        <v>1</v>
      </c>
      <c r="G822">
        <v>178127104</v>
      </c>
      <c r="H822">
        <v>178127359</v>
      </c>
      <c r="I822" t="s">
        <v>2666</v>
      </c>
      <c r="J822" s="182" t="str">
        <f>IF(OR(IFERROR(SEARCH("DMZ",tblSegmentationZones[[#This Row],[comment]])&gt;0,FALSE),IFERROR(SEARCH("DMZ",tblSegmentationZones[[#This Row],[SegmentationZone]])&gt;0,FALSE)),"Yes","No")</f>
        <v>No</v>
      </c>
    </row>
    <row r="823" spans="1:10" x14ac:dyDescent="0.3">
      <c r="A823" t="s">
        <v>2667</v>
      </c>
      <c r="B823" t="s">
        <v>2668</v>
      </c>
      <c r="C823">
        <v>2901</v>
      </c>
      <c r="D823" t="s">
        <v>2669</v>
      </c>
      <c r="E823" t="s">
        <v>863</v>
      </c>
      <c r="F823" t="b">
        <v>0</v>
      </c>
      <c r="G823">
        <v>178129408</v>
      </c>
      <c r="H823">
        <v>178129663</v>
      </c>
      <c r="I823" t="s">
        <v>2670</v>
      </c>
      <c r="J823" s="182" t="str">
        <f>IF(OR(IFERROR(SEARCH("DMZ",tblSegmentationZones[[#This Row],[comment]])&gt;0,FALSE),IFERROR(SEARCH("DMZ",tblSegmentationZones[[#This Row],[SegmentationZone]])&gt;0,FALSE)),"Yes","No")</f>
        <v>No</v>
      </c>
    </row>
    <row r="824" spans="1:10" x14ac:dyDescent="0.3">
      <c r="A824" t="s">
        <v>2671</v>
      </c>
      <c r="B824" t="s">
        <v>2672</v>
      </c>
      <c r="C824">
        <v>2907</v>
      </c>
      <c r="D824" t="s">
        <v>2673</v>
      </c>
      <c r="E824" t="s">
        <v>863</v>
      </c>
      <c r="F824" t="b">
        <v>0</v>
      </c>
      <c r="G824">
        <v>178129664</v>
      </c>
      <c r="H824">
        <v>178129919</v>
      </c>
      <c r="I824" t="s">
        <v>2674</v>
      </c>
      <c r="J824" s="182" t="str">
        <f>IF(OR(IFERROR(SEARCH("DMZ",tblSegmentationZones[[#This Row],[comment]])&gt;0,FALSE),IFERROR(SEARCH("DMZ",tblSegmentationZones[[#This Row],[SegmentationZone]])&gt;0,FALSE)),"Yes","No")</f>
        <v>No</v>
      </c>
    </row>
    <row r="825" spans="1:10" x14ac:dyDescent="0.3">
      <c r="A825" t="s">
        <v>2675</v>
      </c>
      <c r="B825" t="s">
        <v>2676</v>
      </c>
      <c r="C825">
        <v>2906</v>
      </c>
      <c r="D825" t="s">
        <v>2677</v>
      </c>
      <c r="E825" t="s">
        <v>863</v>
      </c>
      <c r="F825" t="b">
        <v>1</v>
      </c>
      <c r="G825">
        <v>178129920</v>
      </c>
      <c r="H825">
        <v>178130175</v>
      </c>
      <c r="I825" t="s">
        <v>2678</v>
      </c>
      <c r="J825" s="182" t="str">
        <f>IF(OR(IFERROR(SEARCH("DMZ",tblSegmentationZones[[#This Row],[comment]])&gt;0,FALSE),IFERROR(SEARCH("DMZ",tblSegmentationZones[[#This Row],[SegmentationZone]])&gt;0,FALSE)),"Yes","No")</f>
        <v>No</v>
      </c>
    </row>
    <row r="826" spans="1:10" x14ac:dyDescent="0.3">
      <c r="A826" t="s">
        <v>2679</v>
      </c>
      <c r="B826" t="s">
        <v>2680</v>
      </c>
      <c r="C826">
        <v>2905</v>
      </c>
      <c r="D826" t="s">
        <v>2681</v>
      </c>
      <c r="E826" t="s">
        <v>863</v>
      </c>
      <c r="F826" t="b">
        <v>1</v>
      </c>
      <c r="G826">
        <v>178130176</v>
      </c>
      <c r="H826">
        <v>178130431</v>
      </c>
      <c r="I826" t="s">
        <v>2682</v>
      </c>
      <c r="J826" s="182" t="str">
        <f>IF(OR(IFERROR(SEARCH("DMZ",tblSegmentationZones[[#This Row],[comment]])&gt;0,FALSE),IFERROR(SEARCH("DMZ",tblSegmentationZones[[#This Row],[SegmentationZone]])&gt;0,FALSE)),"Yes","No")</f>
        <v>No</v>
      </c>
    </row>
    <row r="827" spans="1:10" x14ac:dyDescent="0.3">
      <c r="A827" t="s">
        <v>2683</v>
      </c>
      <c r="B827" t="s">
        <v>2684</v>
      </c>
      <c r="C827">
        <v>2951</v>
      </c>
      <c r="D827" t="s">
        <v>2685</v>
      </c>
      <c r="E827" t="s">
        <v>863</v>
      </c>
      <c r="F827" t="b">
        <v>1</v>
      </c>
      <c r="G827">
        <v>178130432</v>
      </c>
      <c r="H827">
        <v>178130687</v>
      </c>
      <c r="I827" t="s">
        <v>2686</v>
      </c>
      <c r="J827" s="182" t="str">
        <f>IF(OR(IFERROR(SEARCH("DMZ",tblSegmentationZones[[#This Row],[comment]])&gt;0,FALSE),IFERROR(SEARCH("DMZ",tblSegmentationZones[[#This Row],[SegmentationZone]])&gt;0,FALSE)),"Yes","No")</f>
        <v>No</v>
      </c>
    </row>
    <row r="828" spans="1:10" x14ac:dyDescent="0.3">
      <c r="A828" t="s">
        <v>2687</v>
      </c>
      <c r="B828" t="s">
        <v>2688</v>
      </c>
      <c r="C828">
        <v>2952</v>
      </c>
      <c r="D828" t="s">
        <v>2689</v>
      </c>
      <c r="E828" t="s">
        <v>863</v>
      </c>
      <c r="F828" t="b">
        <v>1</v>
      </c>
      <c r="G828">
        <v>178130688</v>
      </c>
      <c r="H828">
        <v>178130943</v>
      </c>
      <c r="I828" t="s">
        <v>2690</v>
      </c>
      <c r="J828" s="182" t="str">
        <f>IF(OR(IFERROR(SEARCH("DMZ",tblSegmentationZones[[#This Row],[comment]])&gt;0,FALSE),IFERROR(SEARCH("DMZ",tblSegmentationZones[[#This Row],[SegmentationZone]])&gt;0,FALSE)),"Yes","No")</f>
        <v>No</v>
      </c>
    </row>
    <row r="829" spans="1:10" x14ac:dyDescent="0.3">
      <c r="A829" t="s">
        <v>2691</v>
      </c>
      <c r="B829" t="s">
        <v>2692</v>
      </c>
      <c r="C829">
        <v>2953</v>
      </c>
      <c r="D829" t="s">
        <v>2693</v>
      </c>
      <c r="E829" t="s">
        <v>863</v>
      </c>
      <c r="F829" t="b">
        <v>1</v>
      </c>
      <c r="G829">
        <v>178130944</v>
      </c>
      <c r="H829">
        <v>178131199</v>
      </c>
      <c r="I829" t="s">
        <v>2694</v>
      </c>
      <c r="J829" s="182" t="str">
        <f>IF(OR(IFERROR(SEARCH("DMZ",tblSegmentationZones[[#This Row],[comment]])&gt;0,FALSE),IFERROR(SEARCH("DMZ",tblSegmentationZones[[#This Row],[SegmentationZone]])&gt;0,FALSE)),"Yes","No")</f>
        <v>No</v>
      </c>
    </row>
    <row r="830" spans="1:10" x14ac:dyDescent="0.3">
      <c r="A830" t="s">
        <v>2695</v>
      </c>
      <c r="B830" t="s">
        <v>2696</v>
      </c>
      <c r="C830">
        <v>2954</v>
      </c>
      <c r="D830" t="s">
        <v>2697</v>
      </c>
      <c r="E830" t="s">
        <v>863</v>
      </c>
      <c r="F830" t="b">
        <v>1</v>
      </c>
      <c r="G830">
        <v>178131200</v>
      </c>
      <c r="H830">
        <v>178131455</v>
      </c>
      <c r="I830" t="s">
        <v>2698</v>
      </c>
      <c r="J830" s="182" t="str">
        <f>IF(OR(IFERROR(SEARCH("DMZ",tblSegmentationZones[[#This Row],[comment]])&gt;0,FALSE),IFERROR(SEARCH("DMZ",tblSegmentationZones[[#This Row],[SegmentationZone]])&gt;0,FALSE)),"Yes","No")</f>
        <v>No</v>
      </c>
    </row>
    <row r="831" spans="1:10" x14ac:dyDescent="0.3">
      <c r="A831" t="s">
        <v>2699</v>
      </c>
      <c r="B831" t="s">
        <v>2700</v>
      </c>
      <c r="C831">
        <v>2955</v>
      </c>
      <c r="D831" t="s">
        <v>2701</v>
      </c>
      <c r="E831" t="s">
        <v>863</v>
      </c>
      <c r="F831" t="b">
        <v>1</v>
      </c>
      <c r="G831">
        <v>178131456</v>
      </c>
      <c r="H831">
        <v>178131711</v>
      </c>
      <c r="I831" t="s">
        <v>2702</v>
      </c>
      <c r="J831" s="182" t="str">
        <f>IF(OR(IFERROR(SEARCH("DMZ",tblSegmentationZones[[#This Row],[comment]])&gt;0,FALSE),IFERROR(SEARCH("DMZ",tblSegmentationZones[[#This Row],[SegmentationZone]])&gt;0,FALSE)),"Yes","No")</f>
        <v>No</v>
      </c>
    </row>
    <row r="832" spans="1:10" x14ac:dyDescent="0.3">
      <c r="A832" t="s">
        <v>2703</v>
      </c>
      <c r="B832" t="s">
        <v>2704</v>
      </c>
      <c r="C832">
        <v>2956</v>
      </c>
      <c r="D832" t="s">
        <v>2705</v>
      </c>
      <c r="E832" t="s">
        <v>863</v>
      </c>
      <c r="F832" t="b">
        <v>1</v>
      </c>
      <c r="G832">
        <v>178131712</v>
      </c>
      <c r="H832">
        <v>178131967</v>
      </c>
      <c r="I832" t="s">
        <v>2706</v>
      </c>
      <c r="J832" s="182" t="str">
        <f>IF(OR(IFERROR(SEARCH("DMZ",tblSegmentationZones[[#This Row],[comment]])&gt;0,FALSE),IFERROR(SEARCH("DMZ",tblSegmentationZones[[#This Row],[SegmentationZone]])&gt;0,FALSE)),"Yes","No")</f>
        <v>No</v>
      </c>
    </row>
    <row r="833" spans="1:10" x14ac:dyDescent="0.3">
      <c r="A833" t="s">
        <v>2707</v>
      </c>
      <c r="B833" t="s">
        <v>2708</v>
      </c>
      <c r="C833">
        <v>2299</v>
      </c>
      <c r="D833" t="s">
        <v>2709</v>
      </c>
      <c r="E833" t="s">
        <v>863</v>
      </c>
      <c r="F833" t="b">
        <v>1</v>
      </c>
      <c r="G833">
        <v>178177024</v>
      </c>
      <c r="H833">
        <v>178177279</v>
      </c>
      <c r="I833" t="s">
        <v>2710</v>
      </c>
      <c r="J833" s="182" t="str">
        <f>IF(OR(IFERROR(SEARCH("DMZ",tblSegmentationZones[[#This Row],[comment]])&gt;0,FALSE),IFERROR(SEARCH("DMZ",tblSegmentationZones[[#This Row],[SegmentationZone]])&gt;0,FALSE)),"Yes","No")</f>
        <v>No</v>
      </c>
    </row>
    <row r="834" spans="1:10" x14ac:dyDescent="0.3">
      <c r="A834" t="s">
        <v>2711</v>
      </c>
      <c r="B834" t="s">
        <v>2712</v>
      </c>
      <c r="C834">
        <v>2911</v>
      </c>
      <c r="D834" t="s">
        <v>2713</v>
      </c>
      <c r="E834" t="s">
        <v>863</v>
      </c>
      <c r="F834" t="b">
        <v>1</v>
      </c>
      <c r="G834">
        <v>178127360</v>
      </c>
      <c r="H834">
        <v>178127615</v>
      </c>
      <c r="I834" t="s">
        <v>2714</v>
      </c>
      <c r="J834" s="182" t="str">
        <f>IF(OR(IFERROR(SEARCH("DMZ",tblSegmentationZones[[#This Row],[comment]])&gt;0,FALSE),IFERROR(SEARCH("DMZ",tblSegmentationZones[[#This Row],[SegmentationZone]])&gt;0,FALSE)),"Yes","No")</f>
        <v>No</v>
      </c>
    </row>
    <row r="835" spans="1:10" x14ac:dyDescent="0.3">
      <c r="A835" t="s">
        <v>2715</v>
      </c>
      <c r="B835" t="s">
        <v>2716</v>
      </c>
      <c r="C835">
        <v>2957</v>
      </c>
      <c r="D835" t="s">
        <v>2717</v>
      </c>
      <c r="E835" t="s">
        <v>863</v>
      </c>
      <c r="F835" t="b">
        <v>1</v>
      </c>
      <c r="G835">
        <v>178131968</v>
      </c>
      <c r="H835">
        <v>178132991</v>
      </c>
      <c r="I835" t="s">
        <v>2718</v>
      </c>
      <c r="J835" s="182" t="str">
        <f>IF(OR(IFERROR(SEARCH("DMZ",tblSegmentationZones[[#This Row],[comment]])&gt;0,FALSE),IFERROR(SEARCH("DMZ",tblSegmentationZones[[#This Row],[SegmentationZone]])&gt;0,FALSE)),"Yes","No")</f>
        <v>No</v>
      </c>
    </row>
    <row r="836" spans="1:10" x14ac:dyDescent="0.3">
      <c r="A836" t="s">
        <v>2719</v>
      </c>
      <c r="B836" t="s">
        <v>2720</v>
      </c>
      <c r="C836">
        <v>2903</v>
      </c>
      <c r="D836" t="s">
        <v>2721</v>
      </c>
      <c r="E836" t="s">
        <v>863</v>
      </c>
      <c r="F836" t="b">
        <v>1</v>
      </c>
      <c r="G836">
        <v>178132992</v>
      </c>
      <c r="H836">
        <v>178134015</v>
      </c>
      <c r="I836" t="s">
        <v>2722</v>
      </c>
      <c r="J836" s="182" t="str">
        <f>IF(OR(IFERROR(SEARCH("DMZ",tblSegmentationZones[[#This Row],[comment]])&gt;0,FALSE),IFERROR(SEARCH("DMZ",tblSegmentationZones[[#This Row],[SegmentationZone]])&gt;0,FALSE)),"Yes","No")</f>
        <v>No</v>
      </c>
    </row>
    <row r="837" spans="1:10" x14ac:dyDescent="0.3">
      <c r="A837" t="s">
        <v>2723</v>
      </c>
      <c r="B837" t="s">
        <v>2724</v>
      </c>
      <c r="C837">
        <v>2916</v>
      </c>
      <c r="D837" t="s">
        <v>2725</v>
      </c>
      <c r="E837" t="s">
        <v>863</v>
      </c>
      <c r="F837" t="b">
        <v>1</v>
      </c>
      <c r="G837">
        <v>178134016</v>
      </c>
      <c r="H837">
        <v>178134527</v>
      </c>
      <c r="I837" t="s">
        <v>2726</v>
      </c>
      <c r="J837" s="182" t="str">
        <f>IF(OR(IFERROR(SEARCH("DMZ",tblSegmentationZones[[#This Row],[comment]])&gt;0,FALSE),IFERROR(SEARCH("DMZ",tblSegmentationZones[[#This Row],[SegmentationZone]])&gt;0,FALSE)),"Yes","No")</f>
        <v>No</v>
      </c>
    </row>
    <row r="838" spans="1:10" x14ac:dyDescent="0.3">
      <c r="A838" t="s">
        <v>2727</v>
      </c>
      <c r="B838" t="s">
        <v>2728</v>
      </c>
      <c r="C838">
        <v>2910</v>
      </c>
      <c r="D838" t="s">
        <v>2729</v>
      </c>
      <c r="E838" t="s">
        <v>863</v>
      </c>
      <c r="F838" t="b">
        <v>1</v>
      </c>
      <c r="G838">
        <v>178127616</v>
      </c>
      <c r="H838">
        <v>178127871</v>
      </c>
      <c r="I838" t="s">
        <v>2730</v>
      </c>
      <c r="J838" s="182" t="str">
        <f>IF(OR(IFERROR(SEARCH("DMZ",tblSegmentationZones[[#This Row],[comment]])&gt;0,FALSE),IFERROR(SEARCH("DMZ",tblSegmentationZones[[#This Row],[SegmentationZone]])&gt;0,FALSE)),"Yes","No")</f>
        <v>No</v>
      </c>
    </row>
    <row r="839" spans="1:10" x14ac:dyDescent="0.3">
      <c r="A839" t="s">
        <v>2731</v>
      </c>
      <c r="B839" t="s">
        <v>2732</v>
      </c>
      <c r="C839">
        <v>2947</v>
      </c>
      <c r="D839" t="s">
        <v>2733</v>
      </c>
      <c r="E839" t="s">
        <v>863</v>
      </c>
      <c r="F839" t="b">
        <v>1</v>
      </c>
      <c r="G839">
        <v>178134528</v>
      </c>
      <c r="H839">
        <v>178135039</v>
      </c>
      <c r="I839" t="s">
        <v>2734</v>
      </c>
      <c r="J839" s="182" t="str">
        <f>IF(OR(IFERROR(SEARCH("DMZ",tblSegmentationZones[[#This Row],[comment]])&gt;0,FALSE),IFERROR(SEARCH("DMZ",tblSegmentationZones[[#This Row],[SegmentationZone]])&gt;0,FALSE)),"Yes","No")</f>
        <v>No</v>
      </c>
    </row>
    <row r="840" spans="1:10" x14ac:dyDescent="0.3">
      <c r="A840" t="s">
        <v>2735</v>
      </c>
      <c r="B840" t="s">
        <v>2736</v>
      </c>
      <c r="C840">
        <v>2969</v>
      </c>
      <c r="D840" t="s">
        <v>2737</v>
      </c>
      <c r="E840" t="s">
        <v>863</v>
      </c>
      <c r="F840" t="b">
        <v>1</v>
      </c>
      <c r="G840">
        <v>178135040</v>
      </c>
      <c r="H840">
        <v>178136063</v>
      </c>
      <c r="I840" t="s">
        <v>2738</v>
      </c>
      <c r="J840" s="182" t="str">
        <f>IF(OR(IFERROR(SEARCH("DMZ",tblSegmentationZones[[#This Row],[comment]])&gt;0,FALSE),IFERROR(SEARCH("DMZ",tblSegmentationZones[[#This Row],[SegmentationZone]])&gt;0,FALSE)),"Yes","No")</f>
        <v>No</v>
      </c>
    </row>
    <row r="841" spans="1:10" x14ac:dyDescent="0.3">
      <c r="A841" t="s">
        <v>2739</v>
      </c>
      <c r="B841" t="s">
        <v>2740</v>
      </c>
      <c r="C841">
        <v>2961</v>
      </c>
      <c r="D841" t="s">
        <v>2741</v>
      </c>
      <c r="E841" t="s">
        <v>863</v>
      </c>
      <c r="F841" t="b">
        <v>1</v>
      </c>
      <c r="G841">
        <v>178136064</v>
      </c>
      <c r="H841">
        <v>178136127</v>
      </c>
      <c r="I841" t="s">
        <v>2742</v>
      </c>
      <c r="J841" s="182" t="str">
        <f>IF(OR(IFERROR(SEARCH("DMZ",tblSegmentationZones[[#This Row],[comment]])&gt;0,FALSE),IFERROR(SEARCH("DMZ",tblSegmentationZones[[#This Row],[SegmentationZone]])&gt;0,FALSE)),"Yes","No")</f>
        <v>No</v>
      </c>
    </row>
    <row r="842" spans="1:10" x14ac:dyDescent="0.3">
      <c r="A842" t="s">
        <v>2743</v>
      </c>
      <c r="B842" t="s">
        <v>2744</v>
      </c>
      <c r="C842">
        <v>2963</v>
      </c>
      <c r="D842" t="s">
        <v>2745</v>
      </c>
      <c r="E842" t="s">
        <v>863</v>
      </c>
      <c r="F842" t="b">
        <v>1</v>
      </c>
      <c r="G842">
        <v>178136192</v>
      </c>
      <c r="H842">
        <v>178136255</v>
      </c>
      <c r="I842" t="s">
        <v>2746</v>
      </c>
      <c r="J842" s="182" t="str">
        <f>IF(OR(IFERROR(SEARCH("DMZ",tblSegmentationZones[[#This Row],[comment]])&gt;0,FALSE),IFERROR(SEARCH("DMZ",tblSegmentationZones[[#This Row],[SegmentationZone]])&gt;0,FALSE)),"Yes","No")</f>
        <v>No</v>
      </c>
    </row>
    <row r="843" spans="1:10" x14ac:dyDescent="0.3">
      <c r="A843" t="s">
        <v>2747</v>
      </c>
      <c r="B843" t="s">
        <v>2748</v>
      </c>
      <c r="C843">
        <v>2964</v>
      </c>
      <c r="D843" t="s">
        <v>2749</v>
      </c>
      <c r="E843" t="s">
        <v>863</v>
      </c>
      <c r="F843" t="b">
        <v>1</v>
      </c>
      <c r="G843">
        <v>178136256</v>
      </c>
      <c r="H843">
        <v>178136319</v>
      </c>
      <c r="I843" t="s">
        <v>2750</v>
      </c>
      <c r="J843" s="182" t="str">
        <f>IF(OR(IFERROR(SEARCH("DMZ",tblSegmentationZones[[#This Row],[comment]])&gt;0,FALSE),IFERROR(SEARCH("DMZ",tblSegmentationZones[[#This Row],[SegmentationZone]])&gt;0,FALSE)),"Yes","No")</f>
        <v>No</v>
      </c>
    </row>
    <row r="844" spans="1:10" x14ac:dyDescent="0.3">
      <c r="A844" t="s">
        <v>2751</v>
      </c>
      <c r="B844" t="s">
        <v>2752</v>
      </c>
      <c r="C844">
        <v>2962</v>
      </c>
      <c r="D844" t="s">
        <v>2753</v>
      </c>
      <c r="E844" t="s">
        <v>863</v>
      </c>
      <c r="F844" t="b">
        <v>1</v>
      </c>
      <c r="G844">
        <v>178136128</v>
      </c>
      <c r="H844">
        <v>178136191</v>
      </c>
      <c r="I844" t="s">
        <v>2754</v>
      </c>
      <c r="J844" s="182" t="str">
        <f>IF(OR(IFERROR(SEARCH("DMZ",tblSegmentationZones[[#This Row],[comment]])&gt;0,FALSE),IFERROR(SEARCH("DMZ",tblSegmentationZones[[#This Row],[SegmentationZone]])&gt;0,FALSE)),"Yes","No")</f>
        <v>No</v>
      </c>
    </row>
    <row r="845" spans="1:10" x14ac:dyDescent="0.3">
      <c r="A845" t="s">
        <v>2755</v>
      </c>
      <c r="B845" t="s">
        <v>2756</v>
      </c>
      <c r="C845">
        <v>2965</v>
      </c>
      <c r="D845" t="s">
        <v>2757</v>
      </c>
      <c r="E845" t="s">
        <v>863</v>
      </c>
      <c r="F845" t="b">
        <v>1</v>
      </c>
      <c r="G845">
        <v>178136320</v>
      </c>
      <c r="H845">
        <v>178136383</v>
      </c>
      <c r="I845" t="s">
        <v>2758</v>
      </c>
      <c r="J845" s="182" t="str">
        <f>IF(OR(IFERROR(SEARCH("DMZ",tblSegmentationZones[[#This Row],[comment]])&gt;0,FALSE),IFERROR(SEARCH("DMZ",tblSegmentationZones[[#This Row],[SegmentationZone]])&gt;0,FALSE)),"Yes","No")</f>
        <v>No</v>
      </c>
    </row>
    <row r="846" spans="1:10" x14ac:dyDescent="0.3">
      <c r="A846" t="s">
        <v>2759</v>
      </c>
      <c r="B846" t="s">
        <v>2760</v>
      </c>
      <c r="C846">
        <v>2967</v>
      </c>
      <c r="D846" t="s">
        <v>2761</v>
      </c>
      <c r="E846" t="s">
        <v>863</v>
      </c>
      <c r="F846" t="b">
        <v>1</v>
      </c>
      <c r="G846">
        <v>178136448</v>
      </c>
      <c r="H846">
        <v>178136511</v>
      </c>
      <c r="I846" t="s">
        <v>2762</v>
      </c>
      <c r="J846" s="182" t="str">
        <f>IF(OR(IFERROR(SEARCH("DMZ",tblSegmentationZones[[#This Row],[comment]])&gt;0,FALSE),IFERROR(SEARCH("DMZ",tblSegmentationZones[[#This Row],[SegmentationZone]])&gt;0,FALSE)),"Yes","No")</f>
        <v>No</v>
      </c>
    </row>
    <row r="847" spans="1:10" x14ac:dyDescent="0.3">
      <c r="A847" t="s">
        <v>2763</v>
      </c>
      <c r="B847" t="s">
        <v>2764</v>
      </c>
      <c r="C847">
        <v>2968</v>
      </c>
      <c r="D847" t="s">
        <v>2765</v>
      </c>
      <c r="E847" t="s">
        <v>863</v>
      </c>
      <c r="F847" t="b">
        <v>1</v>
      </c>
      <c r="G847">
        <v>178136512</v>
      </c>
      <c r="H847">
        <v>178136575</v>
      </c>
      <c r="I847" t="s">
        <v>2766</v>
      </c>
      <c r="J847" s="182" t="str">
        <f>IF(OR(IFERROR(SEARCH("DMZ",tblSegmentationZones[[#This Row],[comment]])&gt;0,FALSE),IFERROR(SEARCH("DMZ",tblSegmentationZones[[#This Row],[SegmentationZone]])&gt;0,FALSE)),"Yes","No")</f>
        <v>No</v>
      </c>
    </row>
    <row r="848" spans="1:10" x14ac:dyDescent="0.3">
      <c r="A848" t="s">
        <v>2767</v>
      </c>
      <c r="B848" t="s">
        <v>2768</v>
      </c>
      <c r="C848">
        <v>2966</v>
      </c>
      <c r="D848" t="s">
        <v>2769</v>
      </c>
      <c r="E848" t="s">
        <v>863</v>
      </c>
      <c r="F848" t="b">
        <v>1</v>
      </c>
      <c r="G848">
        <v>178136384</v>
      </c>
      <c r="H848">
        <v>178136447</v>
      </c>
      <c r="I848" t="s">
        <v>2770</v>
      </c>
      <c r="J848" s="182" t="str">
        <f>IF(OR(IFERROR(SEARCH("DMZ",tblSegmentationZones[[#This Row],[comment]])&gt;0,FALSE),IFERROR(SEARCH("DMZ",tblSegmentationZones[[#This Row],[SegmentationZone]])&gt;0,FALSE)),"Yes","No")</f>
        <v>No</v>
      </c>
    </row>
    <row r="849" spans="1:10" x14ac:dyDescent="0.3">
      <c r="A849" t="s">
        <v>2771</v>
      </c>
      <c r="B849" t="s">
        <v>2772</v>
      </c>
      <c r="C849">
        <v>2960</v>
      </c>
      <c r="D849" t="s">
        <v>2773</v>
      </c>
      <c r="E849" t="s">
        <v>863</v>
      </c>
      <c r="F849" t="b">
        <v>0</v>
      </c>
      <c r="G849">
        <v>178136576</v>
      </c>
      <c r="H849">
        <v>178136639</v>
      </c>
      <c r="I849" t="s">
        <v>2774</v>
      </c>
      <c r="J849" s="182" t="str">
        <f>IF(OR(IFERROR(SEARCH("DMZ",tblSegmentationZones[[#This Row],[comment]])&gt;0,FALSE),IFERROR(SEARCH("DMZ",tblSegmentationZones[[#This Row],[SegmentationZone]])&gt;0,FALSE)),"Yes","No")</f>
        <v>No</v>
      </c>
    </row>
    <row r="850" spans="1:10" x14ac:dyDescent="0.3">
      <c r="A850" t="s">
        <v>2775</v>
      </c>
      <c r="B850" t="s">
        <v>2776</v>
      </c>
      <c r="C850">
        <v>2961</v>
      </c>
      <c r="D850" t="s">
        <v>2741</v>
      </c>
      <c r="E850" t="s">
        <v>863</v>
      </c>
      <c r="F850" t="b">
        <v>0</v>
      </c>
      <c r="G850">
        <v>178136704</v>
      </c>
      <c r="H850">
        <v>178136767</v>
      </c>
      <c r="I850" t="s">
        <v>2777</v>
      </c>
      <c r="J850" s="182" t="str">
        <f>IF(OR(IFERROR(SEARCH("DMZ",tblSegmentationZones[[#This Row],[comment]])&gt;0,FALSE),IFERROR(SEARCH("DMZ",tblSegmentationZones[[#This Row],[SegmentationZone]])&gt;0,FALSE)),"Yes","No")</f>
        <v>No</v>
      </c>
    </row>
    <row r="851" spans="1:10" x14ac:dyDescent="0.3">
      <c r="A851" t="s">
        <v>2778</v>
      </c>
      <c r="B851" t="s">
        <v>2779</v>
      </c>
      <c r="C851">
        <v>2990</v>
      </c>
      <c r="D851" t="s">
        <v>2780</v>
      </c>
      <c r="E851" t="s">
        <v>863</v>
      </c>
      <c r="F851" t="b">
        <v>1</v>
      </c>
      <c r="G851">
        <v>178136640</v>
      </c>
      <c r="H851">
        <v>178136703</v>
      </c>
      <c r="I851" t="s">
        <v>2781</v>
      </c>
      <c r="J851" s="182" t="str">
        <f>IF(OR(IFERROR(SEARCH("DMZ",tblSegmentationZones[[#This Row],[comment]])&gt;0,FALSE),IFERROR(SEARCH("DMZ",tblSegmentationZones[[#This Row],[SegmentationZone]])&gt;0,FALSE)),"Yes","No")</f>
        <v>No</v>
      </c>
    </row>
    <row r="852" spans="1:10" x14ac:dyDescent="0.3">
      <c r="A852" t="s">
        <v>2782</v>
      </c>
      <c r="B852" t="s">
        <v>2783</v>
      </c>
      <c r="C852">
        <v>2909</v>
      </c>
      <c r="D852" t="s">
        <v>2784</v>
      </c>
      <c r="E852" t="s">
        <v>863</v>
      </c>
      <c r="F852" t="b">
        <v>1</v>
      </c>
      <c r="G852">
        <v>178127872</v>
      </c>
      <c r="H852">
        <v>178128127</v>
      </c>
      <c r="I852" t="s">
        <v>2785</v>
      </c>
      <c r="J852" s="182" t="str">
        <f>IF(OR(IFERROR(SEARCH("DMZ",tblSegmentationZones[[#This Row],[comment]])&gt;0,FALSE),IFERROR(SEARCH("DMZ",tblSegmentationZones[[#This Row],[SegmentationZone]])&gt;0,FALSE)),"Yes","No")</f>
        <v>No</v>
      </c>
    </row>
    <row r="853" spans="1:10" x14ac:dyDescent="0.3">
      <c r="A853" t="s">
        <v>2786</v>
      </c>
      <c r="B853" t="s">
        <v>2787</v>
      </c>
      <c r="C853">
        <v>2970</v>
      </c>
      <c r="D853" t="s">
        <v>2788</v>
      </c>
      <c r="E853" t="s">
        <v>863</v>
      </c>
      <c r="F853" t="b">
        <v>1</v>
      </c>
      <c r="G853">
        <v>178137088</v>
      </c>
      <c r="H853">
        <v>178138111</v>
      </c>
      <c r="I853" t="s">
        <v>2789</v>
      </c>
      <c r="J853" s="182" t="str">
        <f>IF(OR(IFERROR(SEARCH("DMZ",tblSegmentationZones[[#This Row],[comment]])&gt;0,FALSE),IFERROR(SEARCH("DMZ",tblSegmentationZones[[#This Row],[SegmentationZone]])&gt;0,FALSE)),"Yes","No")</f>
        <v>No</v>
      </c>
    </row>
    <row r="854" spans="1:10" x14ac:dyDescent="0.3">
      <c r="A854" t="s">
        <v>2667</v>
      </c>
      <c r="B854" t="s">
        <v>2790</v>
      </c>
      <c r="C854">
        <v>2901</v>
      </c>
      <c r="D854" t="s">
        <v>2669</v>
      </c>
      <c r="E854" t="s">
        <v>863</v>
      </c>
      <c r="F854" t="b">
        <v>0</v>
      </c>
      <c r="G854">
        <v>178138112</v>
      </c>
      <c r="H854">
        <v>178138367</v>
      </c>
      <c r="I854" t="s">
        <v>2791</v>
      </c>
      <c r="J854" s="182" t="str">
        <f>IF(OR(IFERROR(SEARCH("DMZ",tblSegmentationZones[[#This Row],[comment]])&gt;0,FALSE),IFERROR(SEARCH("DMZ",tblSegmentationZones[[#This Row],[SegmentationZone]])&gt;0,FALSE)),"Yes","No")</f>
        <v>No</v>
      </c>
    </row>
    <row r="855" spans="1:10" x14ac:dyDescent="0.3">
      <c r="A855" t="s">
        <v>2671</v>
      </c>
      <c r="B855" t="s">
        <v>2792</v>
      </c>
      <c r="C855">
        <v>2907</v>
      </c>
      <c r="D855" t="s">
        <v>2673</v>
      </c>
      <c r="E855" t="s">
        <v>863</v>
      </c>
      <c r="F855" t="b">
        <v>1</v>
      </c>
      <c r="G855">
        <v>178138368</v>
      </c>
      <c r="H855">
        <v>178138623</v>
      </c>
      <c r="I855" t="s">
        <v>2793</v>
      </c>
      <c r="J855" s="182" t="str">
        <f>IF(OR(IFERROR(SEARCH("DMZ",tblSegmentationZones[[#This Row],[comment]])&gt;0,FALSE),IFERROR(SEARCH("DMZ",tblSegmentationZones[[#This Row],[SegmentationZone]])&gt;0,FALSE)),"Yes","No")</f>
        <v>No</v>
      </c>
    </row>
    <row r="856" spans="1:10" x14ac:dyDescent="0.3">
      <c r="A856" t="s">
        <v>2667</v>
      </c>
      <c r="B856" t="s">
        <v>2794</v>
      </c>
      <c r="C856">
        <v>2901</v>
      </c>
      <c r="D856" t="s">
        <v>2669</v>
      </c>
      <c r="E856" t="s">
        <v>863</v>
      </c>
      <c r="F856" t="b">
        <v>0</v>
      </c>
      <c r="G856">
        <v>178138624</v>
      </c>
      <c r="H856">
        <v>178138879</v>
      </c>
      <c r="I856" t="s">
        <v>2795</v>
      </c>
      <c r="J856" s="182" t="str">
        <f>IF(OR(IFERROR(SEARCH("DMZ",tblSegmentationZones[[#This Row],[comment]])&gt;0,FALSE),IFERROR(SEARCH("DMZ",tblSegmentationZones[[#This Row],[SegmentationZone]])&gt;0,FALSE)),"Yes","No")</f>
        <v>No</v>
      </c>
    </row>
    <row r="857" spans="1:10" x14ac:dyDescent="0.3">
      <c r="A857" t="s">
        <v>2667</v>
      </c>
      <c r="B857" t="s">
        <v>2796</v>
      </c>
      <c r="C857">
        <v>2901</v>
      </c>
      <c r="D857" t="s">
        <v>2669</v>
      </c>
      <c r="E857" t="s">
        <v>863</v>
      </c>
      <c r="F857" t="b">
        <v>1</v>
      </c>
      <c r="G857">
        <v>178138880</v>
      </c>
      <c r="H857">
        <v>178139135</v>
      </c>
      <c r="I857" t="s">
        <v>2797</v>
      </c>
      <c r="J857" s="182" t="str">
        <f>IF(OR(IFERROR(SEARCH("DMZ",tblSegmentationZones[[#This Row],[comment]])&gt;0,FALSE),IFERROR(SEARCH("DMZ",tblSegmentationZones[[#This Row],[SegmentationZone]])&gt;0,FALSE)),"Yes","No")</f>
        <v>No</v>
      </c>
    </row>
    <row r="858" spans="1:10" x14ac:dyDescent="0.3">
      <c r="A858" t="s">
        <v>2798</v>
      </c>
      <c r="B858" t="s">
        <v>2799</v>
      </c>
      <c r="C858">
        <v>2915</v>
      </c>
      <c r="D858" t="s">
        <v>2800</v>
      </c>
      <c r="E858" t="s">
        <v>863</v>
      </c>
      <c r="F858" t="b">
        <v>1</v>
      </c>
      <c r="G858">
        <v>178139136</v>
      </c>
      <c r="H858">
        <v>178141183</v>
      </c>
      <c r="I858" t="s">
        <v>2801</v>
      </c>
      <c r="J858" s="182" t="str">
        <f>IF(OR(IFERROR(SEARCH("DMZ",tblSegmentationZones[[#This Row],[comment]])&gt;0,FALSE),IFERROR(SEARCH("DMZ",tblSegmentationZones[[#This Row],[SegmentationZone]])&gt;0,FALSE)),"Yes","No")</f>
        <v>No</v>
      </c>
    </row>
    <row r="859" spans="1:10" x14ac:dyDescent="0.3">
      <c r="A859" t="s">
        <v>2802</v>
      </c>
      <c r="B859" t="s">
        <v>2803</v>
      </c>
      <c r="C859">
        <v>2908</v>
      </c>
      <c r="D859" t="s">
        <v>2804</v>
      </c>
      <c r="E859" t="s">
        <v>863</v>
      </c>
      <c r="F859" t="b">
        <v>1</v>
      </c>
      <c r="G859">
        <v>178128128</v>
      </c>
      <c r="H859">
        <v>178128383</v>
      </c>
      <c r="I859" t="s">
        <v>2805</v>
      </c>
      <c r="J859" s="182" t="str">
        <f>IF(OR(IFERROR(SEARCH("DMZ",tblSegmentationZones[[#This Row],[comment]])&gt;0,FALSE),IFERROR(SEARCH("DMZ",tblSegmentationZones[[#This Row],[SegmentationZone]])&gt;0,FALSE)),"Yes","No")</f>
        <v>No</v>
      </c>
    </row>
    <row r="860" spans="1:10" x14ac:dyDescent="0.3">
      <c r="A860" t="s">
        <v>2771</v>
      </c>
      <c r="B860" t="s">
        <v>2806</v>
      </c>
      <c r="C860">
        <v>2949</v>
      </c>
      <c r="D860" t="s">
        <v>2773</v>
      </c>
      <c r="E860" t="s">
        <v>863</v>
      </c>
      <c r="F860" t="b">
        <v>1</v>
      </c>
      <c r="G860">
        <v>178141184</v>
      </c>
      <c r="H860">
        <v>178143231</v>
      </c>
      <c r="I860" t="s">
        <v>2807</v>
      </c>
      <c r="J860" s="182" t="str">
        <f>IF(OR(IFERROR(SEARCH("DMZ",tblSegmentationZones[[#This Row],[comment]])&gt;0,FALSE),IFERROR(SEARCH("DMZ",tblSegmentationZones[[#This Row],[SegmentationZone]])&gt;0,FALSE)),"Yes","No")</f>
        <v>No</v>
      </c>
    </row>
    <row r="861" spans="1:10" x14ac:dyDescent="0.3">
      <c r="A861" t="s">
        <v>2808</v>
      </c>
      <c r="B861" t="s">
        <v>2809</v>
      </c>
      <c r="C861">
        <v>2904</v>
      </c>
      <c r="D861" t="s">
        <v>2810</v>
      </c>
      <c r="E861" t="s">
        <v>863</v>
      </c>
      <c r="F861" t="b">
        <v>1</v>
      </c>
      <c r="G861">
        <v>178128384</v>
      </c>
      <c r="H861">
        <v>178128639</v>
      </c>
      <c r="I861" t="s">
        <v>2811</v>
      </c>
      <c r="J861" s="182" t="str">
        <f>IF(OR(IFERROR(SEARCH("DMZ",tblSegmentationZones[[#This Row],[comment]])&gt;0,FALSE),IFERROR(SEARCH("DMZ",tblSegmentationZones[[#This Row],[SegmentationZone]])&gt;0,FALSE)),"Yes","No")</f>
        <v>No</v>
      </c>
    </row>
    <row r="862" spans="1:10" x14ac:dyDescent="0.3">
      <c r="A862" t="s">
        <v>2812</v>
      </c>
      <c r="B862" t="s">
        <v>2813</v>
      </c>
      <c r="C862">
        <v>2995</v>
      </c>
      <c r="D862" t="s">
        <v>1395</v>
      </c>
      <c r="E862" t="s">
        <v>863</v>
      </c>
      <c r="F862" t="b">
        <v>1</v>
      </c>
      <c r="G862">
        <v>178143232</v>
      </c>
      <c r="H862">
        <v>178143487</v>
      </c>
      <c r="I862" t="s">
        <v>2814</v>
      </c>
      <c r="J862" s="182" t="str">
        <f>IF(OR(IFERROR(SEARCH("DMZ",tblSegmentationZones[[#This Row],[comment]])&gt;0,FALSE),IFERROR(SEARCH("DMZ",tblSegmentationZones[[#This Row],[SegmentationZone]])&gt;0,FALSE)),"Yes","No")</f>
        <v>No</v>
      </c>
    </row>
    <row r="863" spans="1:10" x14ac:dyDescent="0.3">
      <c r="A863" t="s">
        <v>2815</v>
      </c>
      <c r="B863" t="s">
        <v>2816</v>
      </c>
      <c r="C863">
        <v>2996</v>
      </c>
      <c r="D863" t="s">
        <v>2817</v>
      </c>
      <c r="E863" t="s">
        <v>863</v>
      </c>
      <c r="F863" t="b">
        <v>1</v>
      </c>
      <c r="G863">
        <v>178144256</v>
      </c>
      <c r="H863">
        <v>178145279</v>
      </c>
      <c r="I863" t="s">
        <v>2818</v>
      </c>
      <c r="J863" s="182" t="str">
        <f>IF(OR(IFERROR(SEARCH("DMZ",tblSegmentationZones[[#This Row],[comment]])&gt;0,FALSE),IFERROR(SEARCH("DMZ",tblSegmentationZones[[#This Row],[SegmentationZone]])&gt;0,FALSE)),"Yes","No")</f>
        <v>No</v>
      </c>
    </row>
    <row r="864" spans="1:10" x14ac:dyDescent="0.3">
      <c r="A864" t="s">
        <v>2819</v>
      </c>
      <c r="B864" t="s">
        <v>2820</v>
      </c>
      <c r="C864">
        <v>2900</v>
      </c>
      <c r="D864" t="s">
        <v>2821</v>
      </c>
      <c r="E864" t="s">
        <v>863</v>
      </c>
      <c r="F864" t="b">
        <v>0</v>
      </c>
      <c r="G864">
        <v>178128640</v>
      </c>
      <c r="H864">
        <v>178128895</v>
      </c>
      <c r="I864" t="s">
        <v>2822</v>
      </c>
      <c r="J864" s="182" t="str">
        <f>IF(OR(IFERROR(SEARCH("DMZ",tblSegmentationZones[[#This Row],[comment]])&gt;0,FALSE),IFERROR(SEARCH("DMZ",tblSegmentationZones[[#This Row],[SegmentationZone]])&gt;0,FALSE)),"Yes","No")</f>
        <v>No</v>
      </c>
    </row>
    <row r="865" spans="1:10" x14ac:dyDescent="0.3">
      <c r="A865" t="s">
        <v>2819</v>
      </c>
      <c r="B865" t="s">
        <v>2823</v>
      </c>
      <c r="C865">
        <v>2900</v>
      </c>
      <c r="D865" t="s">
        <v>2821</v>
      </c>
      <c r="E865" t="s">
        <v>863</v>
      </c>
      <c r="F865" t="b">
        <v>1</v>
      </c>
      <c r="G865">
        <v>178128896</v>
      </c>
      <c r="H865">
        <v>178129151</v>
      </c>
      <c r="I865" t="s">
        <v>2824</v>
      </c>
      <c r="J865" s="182" t="str">
        <f>IF(OR(IFERROR(SEARCH("DMZ",tblSegmentationZones[[#This Row],[comment]])&gt;0,FALSE),IFERROR(SEARCH("DMZ",tblSegmentationZones[[#This Row],[SegmentationZone]])&gt;0,FALSE)),"Yes","No")</f>
        <v>No</v>
      </c>
    </row>
    <row r="866" spans="1:10" x14ac:dyDescent="0.3">
      <c r="A866" t="s">
        <v>2825</v>
      </c>
      <c r="B866" t="s">
        <v>2826</v>
      </c>
      <c r="C866">
        <v>2902</v>
      </c>
      <c r="D866" t="s">
        <v>2827</v>
      </c>
      <c r="E866" t="s">
        <v>863</v>
      </c>
      <c r="F866" t="b">
        <v>1</v>
      </c>
      <c r="G866">
        <v>178129152</v>
      </c>
      <c r="H866">
        <v>178129407</v>
      </c>
      <c r="I866" t="s">
        <v>2828</v>
      </c>
      <c r="J866" s="182" t="str">
        <f>IF(OR(IFERROR(SEARCH("DMZ",tblSegmentationZones[[#This Row],[comment]])&gt;0,FALSE),IFERROR(SEARCH("DMZ",tblSegmentationZones[[#This Row],[SegmentationZone]])&gt;0,FALSE)),"Yes","No")</f>
        <v>No</v>
      </c>
    </row>
    <row r="867" spans="1:10" x14ac:dyDescent="0.3">
      <c r="A867" t="s">
        <v>2829</v>
      </c>
      <c r="B867" t="s">
        <v>2830</v>
      </c>
      <c r="C867" t="s">
        <v>464</v>
      </c>
      <c r="D867" t="s">
        <v>1906</v>
      </c>
      <c r="E867" t="s">
        <v>2088</v>
      </c>
      <c r="F867" t="b">
        <v>1</v>
      </c>
      <c r="G867">
        <v>168820736</v>
      </c>
      <c r="H867">
        <v>168820991</v>
      </c>
      <c r="I867" t="s">
        <v>2831</v>
      </c>
      <c r="J867" s="182" t="str">
        <f>IF(OR(IFERROR(SEARCH("DMZ",tblSegmentationZones[[#This Row],[comment]])&gt;0,FALSE),IFERROR(SEARCH("DMZ",tblSegmentationZones[[#This Row],[SegmentationZone]])&gt;0,FALSE)),"Yes","No")</f>
        <v>No</v>
      </c>
    </row>
    <row r="868" spans="1:10" x14ac:dyDescent="0.3">
      <c r="A868" t="s">
        <v>2832</v>
      </c>
      <c r="B868" t="s">
        <v>2833</v>
      </c>
      <c r="C868" t="s">
        <v>464</v>
      </c>
      <c r="D868" t="s">
        <v>1384</v>
      </c>
      <c r="E868" t="s">
        <v>2088</v>
      </c>
      <c r="F868" t="b">
        <v>1</v>
      </c>
      <c r="G868">
        <v>168823808</v>
      </c>
      <c r="H868">
        <v>168824063</v>
      </c>
      <c r="I868" t="s">
        <v>2834</v>
      </c>
      <c r="J868" s="182" t="str">
        <f>IF(OR(IFERROR(SEARCH("DMZ",tblSegmentationZones[[#This Row],[comment]])&gt;0,FALSE),IFERROR(SEARCH("DMZ",tblSegmentationZones[[#This Row],[SegmentationZone]])&gt;0,FALSE)),"Yes","No")</f>
        <v>No</v>
      </c>
    </row>
    <row r="869" spans="1:10" x14ac:dyDescent="0.3">
      <c r="A869" t="s">
        <v>2835</v>
      </c>
      <c r="B869" t="s">
        <v>2836</v>
      </c>
      <c r="C869" t="s">
        <v>464</v>
      </c>
      <c r="D869" t="s">
        <v>1906</v>
      </c>
      <c r="E869" t="s">
        <v>1797</v>
      </c>
      <c r="F869" t="b">
        <v>1</v>
      </c>
      <c r="G869">
        <v>168853504</v>
      </c>
      <c r="H869">
        <v>168853759</v>
      </c>
      <c r="I869" t="s">
        <v>2837</v>
      </c>
      <c r="J869" s="182" t="str">
        <f>IF(OR(IFERROR(SEARCH("DMZ",tblSegmentationZones[[#This Row],[comment]])&gt;0,FALSE),IFERROR(SEARCH("DMZ",tblSegmentationZones[[#This Row],[SegmentationZone]])&gt;0,FALSE)),"Yes","No")</f>
        <v>No</v>
      </c>
    </row>
    <row r="870" spans="1:10" x14ac:dyDescent="0.3">
      <c r="A870" t="s">
        <v>2838</v>
      </c>
      <c r="B870" t="s">
        <v>2839</v>
      </c>
      <c r="C870" t="s">
        <v>464</v>
      </c>
      <c r="D870" t="s">
        <v>1411</v>
      </c>
      <c r="E870" t="s">
        <v>1797</v>
      </c>
      <c r="F870" t="b">
        <v>1</v>
      </c>
      <c r="G870">
        <v>168854528</v>
      </c>
      <c r="H870">
        <v>168854783</v>
      </c>
      <c r="I870" t="s">
        <v>2840</v>
      </c>
      <c r="J870" s="182" t="str">
        <f>IF(OR(IFERROR(SEARCH("DMZ",tblSegmentationZones[[#This Row],[comment]])&gt;0,FALSE),IFERROR(SEARCH("DMZ",tblSegmentationZones[[#This Row],[SegmentationZone]])&gt;0,FALSE)),"Yes","No")</f>
        <v>No</v>
      </c>
    </row>
    <row r="871" spans="1:10" x14ac:dyDescent="0.3">
      <c r="A871" t="s">
        <v>2841</v>
      </c>
      <c r="B871" t="s">
        <v>2842</v>
      </c>
      <c r="C871" t="s">
        <v>464</v>
      </c>
      <c r="D871" t="s">
        <v>1400</v>
      </c>
      <c r="E871" t="s">
        <v>1797</v>
      </c>
      <c r="F871" t="b">
        <v>1</v>
      </c>
      <c r="G871">
        <v>168855552</v>
      </c>
      <c r="H871">
        <v>168855807</v>
      </c>
      <c r="I871" t="s">
        <v>2843</v>
      </c>
      <c r="J871" s="182" t="str">
        <f>IF(OR(IFERROR(SEARCH("DMZ",tblSegmentationZones[[#This Row],[comment]])&gt;0,FALSE),IFERROR(SEARCH("DMZ",tblSegmentationZones[[#This Row],[SegmentationZone]])&gt;0,FALSE)),"Yes","No")</f>
        <v>No</v>
      </c>
    </row>
    <row r="872" spans="1:10" x14ac:dyDescent="0.3">
      <c r="A872" t="s">
        <v>1815</v>
      </c>
      <c r="B872" t="s">
        <v>2844</v>
      </c>
      <c r="C872" t="s">
        <v>464</v>
      </c>
      <c r="D872" t="s">
        <v>1384</v>
      </c>
      <c r="E872" t="s">
        <v>1797</v>
      </c>
      <c r="F872" t="b">
        <v>1</v>
      </c>
      <c r="G872">
        <v>168856576</v>
      </c>
      <c r="H872">
        <v>168856831</v>
      </c>
      <c r="I872" t="s">
        <v>2845</v>
      </c>
      <c r="J872" s="182" t="str">
        <f>IF(OR(IFERROR(SEARCH("DMZ",tblSegmentationZones[[#This Row],[comment]])&gt;0,FALSE),IFERROR(SEARCH("DMZ",tblSegmentationZones[[#This Row],[SegmentationZone]])&gt;0,FALSE)),"Yes","No")</f>
        <v>No</v>
      </c>
    </row>
    <row r="873" spans="1:10" x14ac:dyDescent="0.3">
      <c r="A873" t="s">
        <v>2846</v>
      </c>
      <c r="B873" t="s">
        <v>2847</v>
      </c>
      <c r="C873" t="s">
        <v>464</v>
      </c>
      <c r="D873" t="s">
        <v>1388</v>
      </c>
      <c r="E873" t="s">
        <v>1797</v>
      </c>
      <c r="F873" t="b">
        <v>1</v>
      </c>
      <c r="G873">
        <v>168857600</v>
      </c>
      <c r="H873">
        <v>168857855</v>
      </c>
      <c r="I873" t="s">
        <v>2848</v>
      </c>
      <c r="J873" s="182" t="str">
        <f>IF(OR(IFERROR(SEARCH("DMZ",tblSegmentationZones[[#This Row],[comment]])&gt;0,FALSE),IFERROR(SEARCH("DMZ",tblSegmentationZones[[#This Row],[SegmentationZone]])&gt;0,FALSE)),"Yes","No")</f>
        <v>No</v>
      </c>
    </row>
    <row r="874" spans="1:10" x14ac:dyDescent="0.3">
      <c r="A874" t="s">
        <v>2849</v>
      </c>
      <c r="B874" t="s">
        <v>2850</v>
      </c>
      <c r="C874" t="s">
        <v>464</v>
      </c>
      <c r="D874" t="s">
        <v>1436</v>
      </c>
      <c r="E874" t="s">
        <v>1797</v>
      </c>
      <c r="F874" t="b">
        <v>1</v>
      </c>
      <c r="G874">
        <v>168859136</v>
      </c>
      <c r="H874">
        <v>168859391</v>
      </c>
      <c r="I874" t="s">
        <v>2851</v>
      </c>
      <c r="J874" s="182" t="str">
        <f>IF(OR(IFERROR(SEARCH("DMZ",tblSegmentationZones[[#This Row],[comment]])&gt;0,FALSE),IFERROR(SEARCH("DMZ",tblSegmentationZones[[#This Row],[SegmentationZone]])&gt;0,FALSE)),"Yes","No")</f>
        <v>No</v>
      </c>
    </row>
    <row r="875" spans="1:10" x14ac:dyDescent="0.3">
      <c r="A875" t="s">
        <v>2852</v>
      </c>
      <c r="B875" t="s">
        <v>2853</v>
      </c>
      <c r="C875" t="s">
        <v>464</v>
      </c>
      <c r="D875" t="s">
        <v>612</v>
      </c>
      <c r="E875" t="s">
        <v>1797</v>
      </c>
      <c r="F875" t="b">
        <v>1</v>
      </c>
      <c r="G875">
        <v>168859648</v>
      </c>
      <c r="H875">
        <v>168859903</v>
      </c>
      <c r="I875" t="s">
        <v>2854</v>
      </c>
      <c r="J875" s="182" t="str">
        <f>IF(OR(IFERROR(SEARCH("DMZ",tblSegmentationZones[[#This Row],[comment]])&gt;0,FALSE),IFERROR(SEARCH("DMZ",tblSegmentationZones[[#This Row],[SegmentationZone]])&gt;0,FALSE)),"Yes","No")</f>
        <v>No</v>
      </c>
    </row>
    <row r="876" spans="1:10" x14ac:dyDescent="0.3">
      <c r="A876" t="s">
        <v>2855</v>
      </c>
      <c r="B876" t="s">
        <v>2856</v>
      </c>
      <c r="C876" t="s">
        <v>464</v>
      </c>
      <c r="D876" t="s">
        <v>1706</v>
      </c>
      <c r="E876" t="s">
        <v>1797</v>
      </c>
      <c r="F876" t="b">
        <v>1</v>
      </c>
      <c r="G876">
        <v>168860160</v>
      </c>
      <c r="H876">
        <v>168860415</v>
      </c>
      <c r="I876" t="s">
        <v>2857</v>
      </c>
      <c r="J876" s="182" t="str">
        <f>IF(OR(IFERROR(SEARCH("DMZ",tblSegmentationZones[[#This Row],[comment]])&gt;0,FALSE),IFERROR(SEARCH("DMZ",tblSegmentationZones[[#This Row],[SegmentationZone]])&gt;0,FALSE)),"Yes","No")</f>
        <v>No</v>
      </c>
    </row>
    <row r="877" spans="1:10" x14ac:dyDescent="0.3">
      <c r="A877" t="s">
        <v>2858</v>
      </c>
      <c r="B877" t="s">
        <v>2859</v>
      </c>
      <c r="C877" t="s">
        <v>464</v>
      </c>
      <c r="D877" t="s">
        <v>1510</v>
      </c>
      <c r="E877" t="s">
        <v>1797</v>
      </c>
      <c r="F877" t="b">
        <v>1</v>
      </c>
      <c r="G877">
        <v>168860672</v>
      </c>
      <c r="H877">
        <v>168860927</v>
      </c>
      <c r="I877" t="s">
        <v>2860</v>
      </c>
      <c r="J877" s="182" t="str">
        <f>IF(OR(IFERROR(SEARCH("DMZ",tblSegmentationZones[[#This Row],[comment]])&gt;0,FALSE),IFERROR(SEARCH("DMZ",tblSegmentationZones[[#This Row],[SegmentationZone]])&gt;0,FALSE)),"Yes","No")</f>
        <v>No</v>
      </c>
    </row>
    <row r="878" spans="1:10" x14ac:dyDescent="0.3">
      <c r="A878" t="s">
        <v>2861</v>
      </c>
      <c r="B878" t="s">
        <v>2862</v>
      </c>
      <c r="C878" t="s">
        <v>464</v>
      </c>
      <c r="D878" t="s">
        <v>1388</v>
      </c>
      <c r="E878" t="s">
        <v>2088</v>
      </c>
      <c r="F878" t="b">
        <v>1</v>
      </c>
      <c r="G878">
        <v>168824832</v>
      </c>
      <c r="H878">
        <v>168825087</v>
      </c>
      <c r="I878" t="s">
        <v>2863</v>
      </c>
      <c r="J878" s="182" t="str">
        <f>IF(OR(IFERROR(SEARCH("DMZ",tblSegmentationZones[[#This Row],[comment]])&gt;0,FALSE),IFERROR(SEARCH("DMZ",tblSegmentationZones[[#This Row],[SegmentationZone]])&gt;0,FALSE)),"Yes","No")</f>
        <v>No</v>
      </c>
    </row>
    <row r="879" spans="1:10" x14ac:dyDescent="0.3">
      <c r="A879" t="s">
        <v>2864</v>
      </c>
      <c r="B879" t="s">
        <v>2865</v>
      </c>
      <c r="C879" t="s">
        <v>464</v>
      </c>
      <c r="D879" t="s">
        <v>1436</v>
      </c>
      <c r="E879" t="s">
        <v>2088</v>
      </c>
      <c r="F879" t="b">
        <v>1</v>
      </c>
      <c r="G879">
        <v>168826368</v>
      </c>
      <c r="H879">
        <v>168826623</v>
      </c>
      <c r="I879" t="s">
        <v>2866</v>
      </c>
      <c r="J879" s="182" t="str">
        <f>IF(OR(IFERROR(SEARCH("DMZ",tblSegmentationZones[[#This Row],[comment]])&gt;0,FALSE),IFERROR(SEARCH("DMZ",tblSegmentationZones[[#This Row],[SegmentationZone]])&gt;0,FALSE)),"Yes","No")</f>
        <v>No</v>
      </c>
    </row>
    <row r="880" spans="1:10" x14ac:dyDescent="0.3">
      <c r="A880" t="s">
        <v>2867</v>
      </c>
      <c r="B880" t="s">
        <v>2868</v>
      </c>
      <c r="C880" t="s">
        <v>464</v>
      </c>
      <c r="D880" t="s">
        <v>1429</v>
      </c>
      <c r="E880" t="s">
        <v>2869</v>
      </c>
      <c r="F880" t="b">
        <v>1</v>
      </c>
      <c r="G880">
        <v>168826624</v>
      </c>
      <c r="H880">
        <v>168826879</v>
      </c>
      <c r="I880" t="s">
        <v>2870</v>
      </c>
      <c r="J880" s="182" t="str">
        <f>IF(OR(IFERROR(SEARCH("DMZ",tblSegmentationZones[[#This Row],[comment]])&gt;0,FALSE),IFERROR(SEARCH("DMZ",tblSegmentationZones[[#This Row],[SegmentationZone]])&gt;0,FALSE)),"Yes","No")</f>
        <v>No</v>
      </c>
    </row>
    <row r="881" spans="1:10" x14ac:dyDescent="0.3">
      <c r="A881" t="s">
        <v>2871</v>
      </c>
      <c r="B881" t="s">
        <v>2872</v>
      </c>
      <c r="C881" t="s">
        <v>464</v>
      </c>
      <c r="D881" t="s">
        <v>612</v>
      </c>
      <c r="E881" t="s">
        <v>2088</v>
      </c>
      <c r="F881" t="b">
        <v>1</v>
      </c>
      <c r="G881">
        <v>168826880</v>
      </c>
      <c r="H881">
        <v>168827135</v>
      </c>
      <c r="I881" t="s">
        <v>2873</v>
      </c>
      <c r="J881" s="182" t="str">
        <f>IF(OR(IFERROR(SEARCH("DMZ",tblSegmentationZones[[#This Row],[comment]])&gt;0,FALSE),IFERROR(SEARCH("DMZ",tblSegmentationZones[[#This Row],[SegmentationZone]])&gt;0,FALSE)),"Yes","No")</f>
        <v>No</v>
      </c>
    </row>
    <row r="882" spans="1:10" x14ac:dyDescent="0.3">
      <c r="A882" t="s">
        <v>2874</v>
      </c>
      <c r="B882" t="s">
        <v>2875</v>
      </c>
      <c r="C882" t="s">
        <v>464</v>
      </c>
      <c r="D882" t="s">
        <v>1706</v>
      </c>
      <c r="E882" t="s">
        <v>2088</v>
      </c>
      <c r="F882" t="b">
        <v>1</v>
      </c>
      <c r="G882">
        <v>168827392</v>
      </c>
      <c r="H882">
        <v>168827647</v>
      </c>
      <c r="I882" t="s">
        <v>2876</v>
      </c>
      <c r="J882" s="182" t="str">
        <f>IF(OR(IFERROR(SEARCH("DMZ",tblSegmentationZones[[#This Row],[comment]])&gt;0,FALSE),IFERROR(SEARCH("DMZ",tblSegmentationZones[[#This Row],[SegmentationZone]])&gt;0,FALSE)),"Yes","No")</f>
        <v>No</v>
      </c>
    </row>
    <row r="883" spans="1:10" x14ac:dyDescent="0.3">
      <c r="A883" t="s">
        <v>2877</v>
      </c>
      <c r="B883" t="s">
        <v>2878</v>
      </c>
      <c r="C883" t="s">
        <v>464</v>
      </c>
      <c r="D883" t="s">
        <v>1510</v>
      </c>
      <c r="E883" t="s">
        <v>2088</v>
      </c>
      <c r="F883" t="b">
        <v>1</v>
      </c>
      <c r="G883">
        <v>168827904</v>
      </c>
      <c r="H883">
        <v>168828159</v>
      </c>
      <c r="I883" t="s">
        <v>2879</v>
      </c>
      <c r="J883" s="182" t="str">
        <f>IF(OR(IFERROR(SEARCH("DMZ",tblSegmentationZones[[#This Row],[comment]])&gt;0,FALSE),IFERROR(SEARCH("DMZ",tblSegmentationZones[[#This Row],[SegmentationZone]])&gt;0,FALSE)),"Yes","No")</f>
        <v>No</v>
      </c>
    </row>
    <row r="884" spans="1:10" x14ac:dyDescent="0.3">
      <c r="A884" t="s">
        <v>2880</v>
      </c>
      <c r="B884" t="s">
        <v>2881</v>
      </c>
      <c r="C884" t="s">
        <v>464</v>
      </c>
      <c r="D884" t="s">
        <v>1411</v>
      </c>
      <c r="E884" t="s">
        <v>2088</v>
      </c>
      <c r="F884" t="b">
        <v>1</v>
      </c>
      <c r="G884">
        <v>168821760</v>
      </c>
      <c r="H884">
        <v>168822015</v>
      </c>
      <c r="I884" t="s">
        <v>2882</v>
      </c>
      <c r="J884" s="182" t="str">
        <f>IF(OR(IFERROR(SEARCH("DMZ",tblSegmentationZones[[#This Row],[comment]])&gt;0,FALSE),IFERROR(SEARCH("DMZ",tblSegmentationZones[[#This Row],[SegmentationZone]])&gt;0,FALSE)),"Yes","No")</f>
        <v>No</v>
      </c>
    </row>
    <row r="885" spans="1:10" x14ac:dyDescent="0.3">
      <c r="A885" t="s">
        <v>2883</v>
      </c>
      <c r="B885" t="s">
        <v>2884</v>
      </c>
      <c r="C885" t="s">
        <v>464</v>
      </c>
      <c r="D885" t="s">
        <v>1400</v>
      </c>
      <c r="E885" t="s">
        <v>2088</v>
      </c>
      <c r="F885" t="b">
        <v>1</v>
      </c>
      <c r="G885">
        <v>168822784</v>
      </c>
      <c r="H885">
        <v>168823039</v>
      </c>
      <c r="I885" t="s">
        <v>2885</v>
      </c>
      <c r="J885" s="182" t="str">
        <f>IF(OR(IFERROR(SEARCH("DMZ",tblSegmentationZones[[#This Row],[comment]])&gt;0,FALSE),IFERROR(SEARCH("DMZ",tblSegmentationZones[[#This Row],[SegmentationZone]])&gt;0,FALSE)),"Yes","No")</f>
        <v>No</v>
      </c>
    </row>
    <row r="886" spans="1:10" x14ac:dyDescent="0.3">
      <c r="A886" t="s">
        <v>1609</v>
      </c>
      <c r="B886" t="s">
        <v>2886</v>
      </c>
      <c r="C886" t="s">
        <v>464</v>
      </c>
      <c r="D886" t="s">
        <v>2887</v>
      </c>
      <c r="E886" t="s">
        <v>1396</v>
      </c>
      <c r="F886" t="b">
        <v>1</v>
      </c>
      <c r="G886">
        <v>178323456</v>
      </c>
      <c r="H886">
        <v>178324479</v>
      </c>
      <c r="I886" t="s">
        <v>2888</v>
      </c>
      <c r="J886" s="182" t="str">
        <f>IF(OR(IFERROR(SEARCH("DMZ",tblSegmentationZones[[#This Row],[comment]])&gt;0,FALSE),IFERROR(SEARCH("DMZ",tblSegmentationZones[[#This Row],[SegmentationZone]])&gt;0,FALSE)),"Yes","No")</f>
        <v>No</v>
      </c>
    </row>
    <row r="887" spans="1:10" x14ac:dyDescent="0.3">
      <c r="A887" t="s">
        <v>2889</v>
      </c>
      <c r="B887" t="s">
        <v>2890</v>
      </c>
      <c r="C887" t="s">
        <v>464</v>
      </c>
      <c r="D887" t="s">
        <v>2891</v>
      </c>
      <c r="E887" t="s">
        <v>1396</v>
      </c>
      <c r="F887" t="b">
        <v>1</v>
      </c>
      <c r="G887">
        <v>178326528</v>
      </c>
      <c r="H887">
        <v>178327551</v>
      </c>
      <c r="I887" t="s">
        <v>2892</v>
      </c>
      <c r="J887" s="182" t="str">
        <f>IF(OR(IFERROR(SEARCH("DMZ",tblSegmentationZones[[#This Row],[comment]])&gt;0,FALSE),IFERROR(SEARCH("DMZ",tblSegmentationZones[[#This Row],[SegmentationZone]])&gt;0,FALSE)),"Yes","No")</f>
        <v>No</v>
      </c>
    </row>
    <row r="888" spans="1:10" x14ac:dyDescent="0.3">
      <c r="A888" t="s">
        <v>2893</v>
      </c>
      <c r="B888" t="s">
        <v>2894</v>
      </c>
      <c r="C888" t="s">
        <v>464</v>
      </c>
      <c r="D888" t="s">
        <v>2887</v>
      </c>
      <c r="E888" t="s">
        <v>1404</v>
      </c>
      <c r="F888" t="b">
        <v>1</v>
      </c>
      <c r="G888">
        <v>178356224</v>
      </c>
      <c r="H888">
        <v>178357247</v>
      </c>
      <c r="I888" t="s">
        <v>2895</v>
      </c>
      <c r="J888" s="182" t="str">
        <f>IF(OR(IFERROR(SEARCH("DMZ",tblSegmentationZones[[#This Row],[comment]])&gt;0,FALSE),IFERROR(SEARCH("DMZ",tblSegmentationZones[[#This Row],[SegmentationZone]])&gt;0,FALSE)),"Yes","No")</f>
        <v>No</v>
      </c>
    </row>
    <row r="889" spans="1:10" x14ac:dyDescent="0.3">
      <c r="A889" t="s">
        <v>2896</v>
      </c>
      <c r="B889" t="s">
        <v>2897</v>
      </c>
      <c r="C889" t="s">
        <v>464</v>
      </c>
      <c r="D889" t="s">
        <v>2898</v>
      </c>
      <c r="E889" t="s">
        <v>1404</v>
      </c>
      <c r="F889" t="b">
        <v>1</v>
      </c>
      <c r="G889">
        <v>178357248</v>
      </c>
      <c r="H889">
        <v>178358271</v>
      </c>
      <c r="I889" t="s">
        <v>2899</v>
      </c>
      <c r="J889" s="182" t="str">
        <f>IF(OR(IFERROR(SEARCH("DMZ",tblSegmentationZones[[#This Row],[comment]])&gt;0,FALSE),IFERROR(SEARCH("DMZ",tblSegmentationZones[[#This Row],[SegmentationZone]])&gt;0,FALSE)),"Yes","No")</f>
        <v>No</v>
      </c>
    </row>
    <row r="890" spans="1:10" x14ac:dyDescent="0.3">
      <c r="A890" t="s">
        <v>2900</v>
      </c>
      <c r="B890" t="s">
        <v>2901</v>
      </c>
      <c r="C890" t="s">
        <v>464</v>
      </c>
      <c r="D890" t="s">
        <v>2295</v>
      </c>
      <c r="E890" t="s">
        <v>1404</v>
      </c>
      <c r="F890" t="b">
        <v>1</v>
      </c>
      <c r="G890">
        <v>178358272</v>
      </c>
      <c r="H890">
        <v>178359295</v>
      </c>
      <c r="I890" t="s">
        <v>2902</v>
      </c>
      <c r="J890" s="182" t="str">
        <f>IF(OR(IFERROR(SEARCH("DMZ",tblSegmentationZones[[#This Row],[comment]])&gt;0,FALSE),IFERROR(SEARCH("DMZ",tblSegmentationZones[[#This Row],[SegmentationZone]])&gt;0,FALSE)),"Yes","No")</f>
        <v>No</v>
      </c>
    </row>
    <row r="891" spans="1:10" x14ac:dyDescent="0.3">
      <c r="A891" t="s">
        <v>2903</v>
      </c>
      <c r="B891" t="s">
        <v>2904</v>
      </c>
      <c r="C891" t="s">
        <v>464</v>
      </c>
      <c r="D891" t="s">
        <v>2891</v>
      </c>
      <c r="E891" t="s">
        <v>1404</v>
      </c>
      <c r="F891" t="b">
        <v>1</v>
      </c>
      <c r="G891">
        <v>178359296</v>
      </c>
      <c r="H891">
        <v>178360319</v>
      </c>
      <c r="I891" t="s">
        <v>2905</v>
      </c>
      <c r="J891" s="182" t="str">
        <f>IF(OR(IFERROR(SEARCH("DMZ",tblSegmentationZones[[#This Row],[comment]])&gt;0,FALSE),IFERROR(SEARCH("DMZ",tblSegmentationZones[[#This Row],[SegmentationZone]])&gt;0,FALSE)),"Yes","No")</f>
        <v>No</v>
      </c>
    </row>
    <row r="892" spans="1:10" x14ac:dyDescent="0.3">
      <c r="A892" t="s">
        <v>2906</v>
      </c>
      <c r="B892" t="s">
        <v>2907</v>
      </c>
      <c r="C892" t="s">
        <v>464</v>
      </c>
      <c r="D892" t="s">
        <v>2908</v>
      </c>
      <c r="E892" t="s">
        <v>1404</v>
      </c>
      <c r="F892" t="b">
        <v>1</v>
      </c>
      <c r="G892">
        <v>178360320</v>
      </c>
      <c r="H892">
        <v>178361343</v>
      </c>
      <c r="I892" t="s">
        <v>2909</v>
      </c>
      <c r="J892" s="182" t="str">
        <f>IF(OR(IFERROR(SEARCH("DMZ",tblSegmentationZones[[#This Row],[comment]])&gt;0,FALSE),IFERROR(SEARCH("DMZ",tblSegmentationZones[[#This Row],[SegmentationZone]])&gt;0,FALSE)),"Yes","No")</f>
        <v>No</v>
      </c>
    </row>
    <row r="893" spans="1:10" x14ac:dyDescent="0.3">
      <c r="A893" t="s">
        <v>2906</v>
      </c>
      <c r="B893" t="s">
        <v>2910</v>
      </c>
      <c r="C893" t="s">
        <v>464</v>
      </c>
      <c r="D893" t="s">
        <v>2908</v>
      </c>
      <c r="E893" t="s">
        <v>1396</v>
      </c>
      <c r="F893" t="b">
        <v>1</v>
      </c>
      <c r="G893">
        <v>178327552</v>
      </c>
      <c r="H893">
        <v>178328575</v>
      </c>
      <c r="I893" t="s">
        <v>2911</v>
      </c>
      <c r="J893" s="182" t="str">
        <f>IF(OR(IFERROR(SEARCH("DMZ",tblSegmentationZones[[#This Row],[comment]])&gt;0,FALSE),IFERROR(SEARCH("DMZ",tblSegmentationZones[[#This Row],[SegmentationZone]])&gt;0,FALSE)),"Yes","No")</f>
        <v>No</v>
      </c>
    </row>
    <row r="894" spans="1:10" x14ac:dyDescent="0.3">
      <c r="A894" t="s">
        <v>2912</v>
      </c>
      <c r="B894" t="s">
        <v>2913</v>
      </c>
      <c r="C894" t="s">
        <v>464</v>
      </c>
      <c r="D894" t="s">
        <v>2898</v>
      </c>
      <c r="E894" t="s">
        <v>1396</v>
      </c>
      <c r="F894" t="b">
        <v>1</v>
      </c>
      <c r="G894">
        <v>178324480</v>
      </c>
      <c r="H894">
        <v>178325503</v>
      </c>
      <c r="I894" t="s">
        <v>2914</v>
      </c>
      <c r="J894" s="182" t="str">
        <f>IF(OR(IFERROR(SEARCH("DMZ",tblSegmentationZones[[#This Row],[comment]])&gt;0,FALSE),IFERROR(SEARCH("DMZ",tblSegmentationZones[[#This Row],[SegmentationZone]])&gt;0,FALSE)),"Yes","No")</f>
        <v>No</v>
      </c>
    </row>
    <row r="895" spans="1:10" x14ac:dyDescent="0.3">
      <c r="A895" t="s">
        <v>2915</v>
      </c>
      <c r="B895" t="s">
        <v>2916</v>
      </c>
      <c r="C895" t="s">
        <v>464</v>
      </c>
      <c r="D895" t="s">
        <v>2295</v>
      </c>
      <c r="E895" t="s">
        <v>1396</v>
      </c>
      <c r="F895" t="b">
        <v>1</v>
      </c>
      <c r="G895">
        <v>178325504</v>
      </c>
      <c r="H895">
        <v>178326527</v>
      </c>
      <c r="I895" t="s">
        <v>2917</v>
      </c>
      <c r="J895" s="182" t="str">
        <f>IF(OR(IFERROR(SEARCH("DMZ",tblSegmentationZones[[#This Row],[comment]])&gt;0,FALSE),IFERROR(SEARCH("DMZ",tblSegmentationZones[[#This Row],[SegmentationZone]])&gt;0,FALSE)),"Yes","No")</f>
        <v>No</v>
      </c>
    </row>
    <row r="896" spans="1:10" x14ac:dyDescent="0.3">
      <c r="A896" t="s">
        <v>2918</v>
      </c>
      <c r="B896" t="s">
        <v>2919</v>
      </c>
      <c r="C896">
        <v>0</v>
      </c>
      <c r="D896" t="s">
        <v>2920</v>
      </c>
      <c r="E896" t="s">
        <v>1396</v>
      </c>
      <c r="F896" t="b">
        <v>1</v>
      </c>
      <c r="G896">
        <v>178585600</v>
      </c>
      <c r="H896">
        <v>178585855</v>
      </c>
      <c r="I896" t="s">
        <v>2921</v>
      </c>
      <c r="J896" s="182" t="str">
        <f>IF(OR(IFERROR(SEARCH("DMZ",tblSegmentationZones[[#This Row],[comment]])&gt;0,FALSE),IFERROR(SEARCH("DMZ",tblSegmentationZones[[#This Row],[SegmentationZone]])&gt;0,FALSE)),"Yes","No")</f>
        <v>No</v>
      </c>
    </row>
    <row r="897" spans="1:10" x14ac:dyDescent="0.3">
      <c r="A897" t="s">
        <v>2922</v>
      </c>
      <c r="B897" t="s">
        <v>2923</v>
      </c>
      <c r="C897">
        <v>0</v>
      </c>
      <c r="D897" t="s">
        <v>2924</v>
      </c>
      <c r="E897" t="s">
        <v>1396</v>
      </c>
      <c r="F897" t="b">
        <v>1</v>
      </c>
      <c r="G897">
        <v>178585856</v>
      </c>
      <c r="H897">
        <v>178586111</v>
      </c>
      <c r="I897" t="s">
        <v>2925</v>
      </c>
      <c r="J897" s="182" t="str">
        <f>IF(OR(IFERROR(SEARCH("DMZ",tblSegmentationZones[[#This Row],[comment]])&gt;0,FALSE),IFERROR(SEARCH("DMZ",tblSegmentationZones[[#This Row],[SegmentationZone]])&gt;0,FALSE)),"Yes","No")</f>
        <v>No</v>
      </c>
    </row>
    <row r="898" spans="1:10" x14ac:dyDescent="0.3">
      <c r="A898" t="s">
        <v>2926</v>
      </c>
      <c r="B898" t="s">
        <v>2927</v>
      </c>
      <c r="C898">
        <v>0</v>
      </c>
      <c r="D898" t="s">
        <v>2920</v>
      </c>
      <c r="E898" t="s">
        <v>1404</v>
      </c>
      <c r="F898" t="b">
        <v>1</v>
      </c>
      <c r="G898">
        <v>178589696</v>
      </c>
      <c r="H898">
        <v>178589951</v>
      </c>
      <c r="I898" t="s">
        <v>2928</v>
      </c>
      <c r="J898" s="182" t="str">
        <f>IF(OR(IFERROR(SEARCH("DMZ",tblSegmentationZones[[#This Row],[comment]])&gt;0,FALSE),IFERROR(SEARCH("DMZ",tblSegmentationZones[[#This Row],[SegmentationZone]])&gt;0,FALSE)),"Yes","No")</f>
        <v>No</v>
      </c>
    </row>
    <row r="899" spans="1:10" x14ac:dyDescent="0.3">
      <c r="A899" t="s">
        <v>2929</v>
      </c>
      <c r="B899" t="s">
        <v>2930</v>
      </c>
      <c r="C899">
        <v>0</v>
      </c>
      <c r="D899" t="s">
        <v>2924</v>
      </c>
      <c r="E899" t="s">
        <v>1108</v>
      </c>
      <c r="F899" t="b">
        <v>1</v>
      </c>
      <c r="G899">
        <v>178589952</v>
      </c>
      <c r="H899">
        <v>178590207</v>
      </c>
      <c r="I899" t="s">
        <v>2931</v>
      </c>
      <c r="J899" s="182" t="str">
        <f>IF(OR(IFERROR(SEARCH("DMZ",tblSegmentationZones[[#This Row],[comment]])&gt;0,FALSE),IFERROR(SEARCH("DMZ",tblSegmentationZones[[#This Row],[SegmentationZone]])&gt;0,FALSE)),"Yes","No")</f>
        <v>No</v>
      </c>
    </row>
    <row r="900" spans="1:10" x14ac:dyDescent="0.3">
      <c r="A900" t="s">
        <v>2932</v>
      </c>
      <c r="B900" t="s">
        <v>2933</v>
      </c>
      <c r="C900">
        <v>0</v>
      </c>
      <c r="D900" t="s">
        <v>2934</v>
      </c>
      <c r="E900" t="s">
        <v>1404</v>
      </c>
      <c r="F900" t="b">
        <v>1</v>
      </c>
      <c r="G900">
        <v>178590208</v>
      </c>
      <c r="H900">
        <v>178590463</v>
      </c>
      <c r="I900" t="s">
        <v>2935</v>
      </c>
      <c r="J900" s="182" t="str">
        <f>IF(OR(IFERROR(SEARCH("DMZ",tblSegmentationZones[[#This Row],[comment]])&gt;0,FALSE),IFERROR(SEARCH("DMZ",tblSegmentationZones[[#This Row],[SegmentationZone]])&gt;0,FALSE)),"Yes","No")</f>
        <v>No</v>
      </c>
    </row>
    <row r="901" spans="1:10" x14ac:dyDescent="0.3">
      <c r="A901" t="s">
        <v>2936</v>
      </c>
      <c r="B901" t="s">
        <v>2937</v>
      </c>
      <c r="C901">
        <v>0</v>
      </c>
      <c r="D901" t="s">
        <v>2938</v>
      </c>
      <c r="E901" t="s">
        <v>1404</v>
      </c>
      <c r="F901" t="b">
        <v>1</v>
      </c>
      <c r="G901">
        <v>178590464</v>
      </c>
      <c r="H901">
        <v>178590719</v>
      </c>
      <c r="I901" t="s">
        <v>2939</v>
      </c>
      <c r="J901" s="182" t="str">
        <f>IF(OR(IFERROR(SEARCH("DMZ",tblSegmentationZones[[#This Row],[comment]])&gt;0,FALSE),IFERROR(SEARCH("DMZ",tblSegmentationZones[[#This Row],[SegmentationZone]])&gt;0,FALSE)),"Yes","No")</f>
        <v>No</v>
      </c>
    </row>
    <row r="902" spans="1:10" x14ac:dyDescent="0.3">
      <c r="A902" t="s">
        <v>2940</v>
      </c>
      <c r="B902" t="s">
        <v>2941</v>
      </c>
      <c r="C902">
        <v>0</v>
      </c>
      <c r="D902" t="s">
        <v>2934</v>
      </c>
      <c r="E902" t="s">
        <v>1396</v>
      </c>
      <c r="F902" t="b">
        <v>1</v>
      </c>
      <c r="G902">
        <v>178586112</v>
      </c>
      <c r="H902">
        <v>178586367</v>
      </c>
      <c r="I902" t="s">
        <v>2942</v>
      </c>
      <c r="J902" s="182" t="str">
        <f>IF(OR(IFERROR(SEARCH("DMZ",tblSegmentationZones[[#This Row],[comment]])&gt;0,FALSE),IFERROR(SEARCH("DMZ",tblSegmentationZones[[#This Row],[SegmentationZone]])&gt;0,FALSE)),"Yes","No")</f>
        <v>No</v>
      </c>
    </row>
    <row r="903" spans="1:10" x14ac:dyDescent="0.3">
      <c r="A903" t="s">
        <v>2943</v>
      </c>
      <c r="B903" t="s">
        <v>2944</v>
      </c>
      <c r="C903">
        <v>0</v>
      </c>
      <c r="D903" t="s">
        <v>2945</v>
      </c>
      <c r="E903" t="s">
        <v>1404</v>
      </c>
      <c r="F903" t="b">
        <v>1</v>
      </c>
      <c r="G903">
        <v>178590720</v>
      </c>
      <c r="H903">
        <v>178590975</v>
      </c>
      <c r="I903" t="s">
        <v>2946</v>
      </c>
      <c r="J903" s="182" t="str">
        <f>IF(OR(IFERROR(SEARCH("DMZ",tblSegmentationZones[[#This Row],[comment]])&gt;0,FALSE),IFERROR(SEARCH("DMZ",tblSegmentationZones[[#This Row],[SegmentationZone]])&gt;0,FALSE)),"Yes","No")</f>
        <v>No</v>
      </c>
    </row>
    <row r="904" spans="1:10" x14ac:dyDescent="0.3">
      <c r="A904" t="s">
        <v>2947</v>
      </c>
      <c r="B904" t="s">
        <v>2948</v>
      </c>
      <c r="C904">
        <v>0</v>
      </c>
      <c r="D904" t="s">
        <v>2949</v>
      </c>
      <c r="E904" t="s">
        <v>1404</v>
      </c>
      <c r="F904" t="b">
        <v>1</v>
      </c>
      <c r="G904">
        <v>178590976</v>
      </c>
      <c r="H904">
        <v>178591231</v>
      </c>
      <c r="I904" t="s">
        <v>2950</v>
      </c>
      <c r="J904" s="182" t="str">
        <f>IF(OR(IFERROR(SEARCH("DMZ",tblSegmentationZones[[#This Row],[comment]])&gt;0,FALSE),IFERROR(SEARCH("DMZ",tblSegmentationZones[[#This Row],[SegmentationZone]])&gt;0,FALSE)),"Yes","No")</f>
        <v>No</v>
      </c>
    </row>
    <row r="905" spans="1:10" x14ac:dyDescent="0.3">
      <c r="A905" t="s">
        <v>2951</v>
      </c>
      <c r="B905" t="s">
        <v>2952</v>
      </c>
      <c r="C905">
        <v>0</v>
      </c>
      <c r="D905" t="s">
        <v>2938</v>
      </c>
      <c r="E905" t="s">
        <v>1396</v>
      </c>
      <c r="F905" t="b">
        <v>1</v>
      </c>
      <c r="G905">
        <v>178586368</v>
      </c>
      <c r="H905">
        <v>178586623</v>
      </c>
      <c r="I905" t="s">
        <v>2953</v>
      </c>
      <c r="J905" s="182" t="str">
        <f>IF(OR(IFERROR(SEARCH("DMZ",tblSegmentationZones[[#This Row],[comment]])&gt;0,FALSE),IFERROR(SEARCH("DMZ",tblSegmentationZones[[#This Row],[SegmentationZone]])&gt;0,FALSE)),"Yes","No")</f>
        <v>No</v>
      </c>
    </row>
    <row r="906" spans="1:10" x14ac:dyDescent="0.3">
      <c r="A906" t="s">
        <v>2954</v>
      </c>
      <c r="B906" t="s">
        <v>2955</v>
      </c>
      <c r="C906">
        <v>0</v>
      </c>
      <c r="D906" t="s">
        <v>2945</v>
      </c>
      <c r="E906" t="s">
        <v>1396</v>
      </c>
      <c r="F906" t="b">
        <v>1</v>
      </c>
      <c r="G906">
        <v>178586624</v>
      </c>
      <c r="H906">
        <v>178586879</v>
      </c>
      <c r="I906" t="s">
        <v>2956</v>
      </c>
      <c r="J906" s="182" t="str">
        <f>IF(OR(IFERROR(SEARCH("DMZ",tblSegmentationZones[[#This Row],[comment]])&gt;0,FALSE),IFERROR(SEARCH("DMZ",tblSegmentationZones[[#This Row],[SegmentationZone]])&gt;0,FALSE)),"Yes","No")</f>
        <v>No</v>
      </c>
    </row>
    <row r="907" spans="1:10" x14ac:dyDescent="0.3">
      <c r="A907" t="s">
        <v>2957</v>
      </c>
      <c r="B907" t="s">
        <v>2958</v>
      </c>
      <c r="C907">
        <v>0</v>
      </c>
      <c r="D907" t="s">
        <v>2949</v>
      </c>
      <c r="E907" t="s">
        <v>1396</v>
      </c>
      <c r="F907" t="b">
        <v>1</v>
      </c>
      <c r="G907">
        <v>178586880</v>
      </c>
      <c r="H907">
        <v>178587135</v>
      </c>
      <c r="I907" t="s">
        <v>2959</v>
      </c>
      <c r="J907" s="182" t="str">
        <f>IF(OR(IFERROR(SEARCH("DMZ",tblSegmentationZones[[#This Row],[comment]])&gt;0,FALSE),IFERROR(SEARCH("DMZ",tblSegmentationZones[[#This Row],[SegmentationZone]])&gt;0,FALSE)),"Yes","No")</f>
        <v>No</v>
      </c>
    </row>
    <row r="908" spans="1:10" x14ac:dyDescent="0.3">
      <c r="A908" t="s">
        <v>2960</v>
      </c>
      <c r="B908" t="s">
        <v>2961</v>
      </c>
      <c r="C908" t="s">
        <v>464</v>
      </c>
      <c r="D908" t="s">
        <v>856</v>
      </c>
      <c r="E908" t="s">
        <v>2088</v>
      </c>
      <c r="F908" t="b">
        <v>1</v>
      </c>
      <c r="G908">
        <v>168886272</v>
      </c>
      <c r="H908">
        <v>168886527</v>
      </c>
      <c r="I908" t="s">
        <v>2962</v>
      </c>
      <c r="J908" s="182" t="str">
        <f>IF(OR(IFERROR(SEARCH("DMZ",tblSegmentationZones[[#This Row],[comment]])&gt;0,FALSE),IFERROR(SEARCH("DMZ",tblSegmentationZones[[#This Row],[SegmentationZone]])&gt;0,FALSE)),"Yes","No")</f>
        <v>No</v>
      </c>
    </row>
    <row r="909" spans="1:10" x14ac:dyDescent="0.3">
      <c r="A909" t="s">
        <v>2963</v>
      </c>
      <c r="B909" t="s">
        <v>2964</v>
      </c>
      <c r="C909" t="s">
        <v>464</v>
      </c>
      <c r="D909" t="s">
        <v>859</v>
      </c>
      <c r="E909" t="s">
        <v>2088</v>
      </c>
      <c r="F909" t="b">
        <v>1</v>
      </c>
      <c r="G909">
        <v>168889344</v>
      </c>
      <c r="H909">
        <v>168889599</v>
      </c>
      <c r="I909" t="s">
        <v>2965</v>
      </c>
      <c r="J909" s="182" t="str">
        <f>IF(OR(IFERROR(SEARCH("DMZ",tblSegmentationZones[[#This Row],[comment]])&gt;0,FALSE),IFERROR(SEARCH("DMZ",tblSegmentationZones[[#This Row],[SegmentationZone]])&gt;0,FALSE)),"Yes","No")</f>
        <v>No</v>
      </c>
    </row>
    <row r="910" spans="1:10" x14ac:dyDescent="0.3">
      <c r="A910" t="s">
        <v>2966</v>
      </c>
      <c r="B910" t="s">
        <v>2967</v>
      </c>
      <c r="C910" t="s">
        <v>464</v>
      </c>
      <c r="D910" t="s">
        <v>856</v>
      </c>
      <c r="E910" t="s">
        <v>1797</v>
      </c>
      <c r="F910" t="b">
        <v>1</v>
      </c>
      <c r="G910">
        <v>168919040</v>
      </c>
      <c r="H910">
        <v>168919295</v>
      </c>
      <c r="I910" t="s">
        <v>2968</v>
      </c>
      <c r="J910" s="182" t="str">
        <f>IF(OR(IFERROR(SEARCH("DMZ",tblSegmentationZones[[#This Row],[comment]])&gt;0,FALSE),IFERROR(SEARCH("DMZ",tblSegmentationZones[[#This Row],[SegmentationZone]])&gt;0,FALSE)),"Yes","No")</f>
        <v>No</v>
      </c>
    </row>
    <row r="911" spans="1:10" x14ac:dyDescent="0.3">
      <c r="A911" t="s">
        <v>2969</v>
      </c>
      <c r="B911" t="s">
        <v>2970</v>
      </c>
      <c r="C911" t="s">
        <v>464</v>
      </c>
      <c r="D911" t="s">
        <v>753</v>
      </c>
      <c r="E911" t="s">
        <v>1797</v>
      </c>
      <c r="F911" t="b">
        <v>1</v>
      </c>
      <c r="G911">
        <v>168920064</v>
      </c>
      <c r="H911">
        <v>168920319</v>
      </c>
      <c r="I911" t="s">
        <v>2971</v>
      </c>
      <c r="J911" s="182" t="str">
        <f>IF(OR(IFERROR(SEARCH("DMZ",tblSegmentationZones[[#This Row],[comment]])&gt;0,FALSE),IFERROR(SEARCH("DMZ",tblSegmentationZones[[#This Row],[SegmentationZone]])&gt;0,FALSE)),"Yes","No")</f>
        <v>No</v>
      </c>
    </row>
    <row r="912" spans="1:10" x14ac:dyDescent="0.3">
      <c r="A912" t="s">
        <v>2972</v>
      </c>
      <c r="B912" t="s">
        <v>2973</v>
      </c>
      <c r="C912" t="s">
        <v>464</v>
      </c>
      <c r="D912" t="s">
        <v>847</v>
      </c>
      <c r="E912" t="s">
        <v>1797</v>
      </c>
      <c r="F912" t="b">
        <v>1</v>
      </c>
      <c r="G912">
        <v>168921088</v>
      </c>
      <c r="H912">
        <v>168921343</v>
      </c>
      <c r="I912" t="s">
        <v>2974</v>
      </c>
      <c r="J912" s="182" t="str">
        <f>IF(OR(IFERROR(SEARCH("DMZ",tblSegmentationZones[[#This Row],[comment]])&gt;0,FALSE),IFERROR(SEARCH("DMZ",tblSegmentationZones[[#This Row],[SegmentationZone]])&gt;0,FALSE)),"Yes","No")</f>
        <v>No</v>
      </c>
    </row>
    <row r="913" spans="1:10" x14ac:dyDescent="0.3">
      <c r="A913" t="s">
        <v>2975</v>
      </c>
      <c r="B913" t="s">
        <v>2976</v>
      </c>
      <c r="C913" t="s">
        <v>464</v>
      </c>
      <c r="D913" t="s">
        <v>859</v>
      </c>
      <c r="E913" t="s">
        <v>1797</v>
      </c>
      <c r="F913" t="b">
        <v>1</v>
      </c>
      <c r="G913">
        <v>168922112</v>
      </c>
      <c r="H913">
        <v>168922367</v>
      </c>
      <c r="I913" t="s">
        <v>2977</v>
      </c>
      <c r="J913" s="182" t="str">
        <f>IF(OR(IFERROR(SEARCH("DMZ",tblSegmentationZones[[#This Row],[comment]])&gt;0,FALSE),IFERROR(SEARCH("DMZ",tblSegmentationZones[[#This Row],[SegmentationZone]])&gt;0,FALSE)),"Yes","No")</f>
        <v>No</v>
      </c>
    </row>
    <row r="914" spans="1:10" x14ac:dyDescent="0.3">
      <c r="A914" t="s">
        <v>2978</v>
      </c>
      <c r="B914" t="s">
        <v>2979</v>
      </c>
      <c r="C914" t="s">
        <v>464</v>
      </c>
      <c r="D914" t="s">
        <v>796</v>
      </c>
      <c r="E914" t="s">
        <v>1797</v>
      </c>
      <c r="F914" t="b">
        <v>1</v>
      </c>
      <c r="G914">
        <v>168923136</v>
      </c>
      <c r="H914">
        <v>168923391</v>
      </c>
      <c r="I914" t="s">
        <v>2980</v>
      </c>
      <c r="J914" s="182" t="str">
        <f>IF(OR(IFERROR(SEARCH("DMZ",tblSegmentationZones[[#This Row],[comment]])&gt;0,FALSE),IFERROR(SEARCH("DMZ",tblSegmentationZones[[#This Row],[SegmentationZone]])&gt;0,FALSE)),"Yes","No")</f>
        <v>No</v>
      </c>
    </row>
    <row r="915" spans="1:10" x14ac:dyDescent="0.3">
      <c r="A915" t="s">
        <v>2981</v>
      </c>
      <c r="B915" t="s">
        <v>2982</v>
      </c>
      <c r="C915" t="s">
        <v>464</v>
      </c>
      <c r="D915" t="s">
        <v>769</v>
      </c>
      <c r="E915" t="s">
        <v>1797</v>
      </c>
      <c r="F915" t="b">
        <v>1</v>
      </c>
      <c r="G915">
        <v>168924672</v>
      </c>
      <c r="H915">
        <v>168924927</v>
      </c>
      <c r="I915" t="s">
        <v>2983</v>
      </c>
      <c r="J915" s="182" t="str">
        <f>IF(OR(IFERROR(SEARCH("DMZ",tblSegmentationZones[[#This Row],[comment]])&gt;0,FALSE),IFERROR(SEARCH("DMZ",tblSegmentationZones[[#This Row],[SegmentationZone]])&gt;0,FALSE)),"Yes","No")</f>
        <v>No</v>
      </c>
    </row>
    <row r="916" spans="1:10" x14ac:dyDescent="0.3">
      <c r="A916" t="s">
        <v>2984</v>
      </c>
      <c r="B916" t="s">
        <v>2985</v>
      </c>
      <c r="C916" t="s">
        <v>464</v>
      </c>
      <c r="D916" t="s">
        <v>796</v>
      </c>
      <c r="E916" t="s">
        <v>2088</v>
      </c>
      <c r="F916" t="b">
        <v>1</v>
      </c>
      <c r="G916">
        <v>168890368</v>
      </c>
      <c r="H916">
        <v>168890623</v>
      </c>
      <c r="I916" t="s">
        <v>2986</v>
      </c>
      <c r="J916" s="182" t="str">
        <f>IF(OR(IFERROR(SEARCH("DMZ",tblSegmentationZones[[#This Row],[comment]])&gt;0,FALSE),IFERROR(SEARCH("DMZ",tblSegmentationZones[[#This Row],[SegmentationZone]])&gt;0,FALSE)),"Yes","No")</f>
        <v>No</v>
      </c>
    </row>
    <row r="917" spans="1:10" x14ac:dyDescent="0.3">
      <c r="A917" t="s">
        <v>2987</v>
      </c>
      <c r="B917" t="s">
        <v>2988</v>
      </c>
      <c r="C917" t="s">
        <v>464</v>
      </c>
      <c r="D917" t="s">
        <v>769</v>
      </c>
      <c r="E917" t="s">
        <v>2088</v>
      </c>
      <c r="F917" t="b">
        <v>1</v>
      </c>
      <c r="G917">
        <v>168891904</v>
      </c>
      <c r="H917">
        <v>168892159</v>
      </c>
      <c r="I917" t="s">
        <v>2989</v>
      </c>
      <c r="J917" s="182" t="str">
        <f>IF(OR(IFERROR(SEARCH("DMZ",tblSegmentationZones[[#This Row],[comment]])&gt;0,FALSE),IFERROR(SEARCH("DMZ",tblSegmentationZones[[#This Row],[SegmentationZone]])&gt;0,FALSE)),"Yes","No")</f>
        <v>No</v>
      </c>
    </row>
    <row r="918" spans="1:10" x14ac:dyDescent="0.3">
      <c r="A918" t="s">
        <v>2990</v>
      </c>
      <c r="B918" t="s">
        <v>2991</v>
      </c>
      <c r="C918" t="s">
        <v>464</v>
      </c>
      <c r="D918" t="s">
        <v>753</v>
      </c>
      <c r="E918" t="s">
        <v>2088</v>
      </c>
      <c r="F918" t="b">
        <v>1</v>
      </c>
      <c r="G918">
        <v>168887296</v>
      </c>
      <c r="H918">
        <v>168887551</v>
      </c>
      <c r="I918" t="s">
        <v>2992</v>
      </c>
      <c r="J918" s="182" t="str">
        <f>IF(OR(IFERROR(SEARCH("DMZ",tblSegmentationZones[[#This Row],[comment]])&gt;0,FALSE),IFERROR(SEARCH("DMZ",tblSegmentationZones[[#This Row],[SegmentationZone]])&gt;0,FALSE)),"Yes","No")</f>
        <v>No</v>
      </c>
    </row>
    <row r="919" spans="1:10" x14ac:dyDescent="0.3">
      <c r="A919" t="s">
        <v>2993</v>
      </c>
      <c r="B919" t="s">
        <v>2994</v>
      </c>
      <c r="C919" t="s">
        <v>464</v>
      </c>
      <c r="D919" t="s">
        <v>847</v>
      </c>
      <c r="E919" t="s">
        <v>2088</v>
      </c>
      <c r="F919" t="b">
        <v>1</v>
      </c>
      <c r="G919">
        <v>168888320</v>
      </c>
      <c r="H919">
        <v>168888575</v>
      </c>
      <c r="I919" t="s">
        <v>2995</v>
      </c>
      <c r="J919" s="182" t="str">
        <f>IF(OR(IFERROR(SEARCH("DMZ",tblSegmentationZones[[#This Row],[comment]])&gt;0,FALSE),IFERROR(SEARCH("DMZ",tblSegmentationZones[[#This Row],[SegmentationZone]])&gt;0,FALSE)),"Yes","No")</f>
        <v>No</v>
      </c>
    </row>
    <row r="920" spans="1:10" x14ac:dyDescent="0.3">
      <c r="A920" t="s">
        <v>2996</v>
      </c>
      <c r="B920" t="s">
        <v>2997</v>
      </c>
      <c r="C920" t="s">
        <v>464</v>
      </c>
      <c r="D920" t="s">
        <v>2713</v>
      </c>
      <c r="E920" t="s">
        <v>2998</v>
      </c>
      <c r="F920" t="b">
        <v>1</v>
      </c>
      <c r="G920">
        <v>178925568</v>
      </c>
      <c r="H920">
        <v>178925599</v>
      </c>
      <c r="I920" t="s">
        <v>2999</v>
      </c>
      <c r="J920" s="182" t="str">
        <f>IF(OR(IFERROR(SEARCH("DMZ",tblSegmentationZones[[#This Row],[comment]])&gt;0,FALSE),IFERROR(SEARCH("DMZ",tblSegmentationZones[[#This Row],[SegmentationZone]])&gt;0,FALSE)),"Yes","No")</f>
        <v>No</v>
      </c>
    </row>
    <row r="921" spans="1:10" x14ac:dyDescent="0.3">
      <c r="A921" t="s">
        <v>2996</v>
      </c>
      <c r="B921" t="s">
        <v>3000</v>
      </c>
      <c r="C921" t="s">
        <v>464</v>
      </c>
      <c r="D921" t="s">
        <v>2713</v>
      </c>
      <c r="E921" t="s">
        <v>2998</v>
      </c>
      <c r="F921" t="b">
        <v>1</v>
      </c>
      <c r="G921">
        <v>178925696</v>
      </c>
      <c r="H921">
        <v>178925727</v>
      </c>
      <c r="I921" t="s">
        <v>3001</v>
      </c>
      <c r="J921" s="182" t="str">
        <f>IF(OR(IFERROR(SEARCH("DMZ",tblSegmentationZones[[#This Row],[comment]])&gt;0,FALSE),IFERROR(SEARCH("DMZ",tblSegmentationZones[[#This Row],[SegmentationZone]])&gt;0,FALSE)),"Yes","No")</f>
        <v>No</v>
      </c>
    </row>
    <row r="922" spans="1:10" x14ac:dyDescent="0.3">
      <c r="A922" t="s">
        <v>2996</v>
      </c>
      <c r="B922" t="s">
        <v>3002</v>
      </c>
      <c r="C922" t="s">
        <v>464</v>
      </c>
      <c r="D922" t="s">
        <v>2713</v>
      </c>
      <c r="E922" t="s">
        <v>2998</v>
      </c>
      <c r="F922" t="b">
        <v>1</v>
      </c>
      <c r="G922">
        <v>178925728</v>
      </c>
      <c r="H922">
        <v>178925759</v>
      </c>
      <c r="I922" t="s">
        <v>3003</v>
      </c>
      <c r="J922" s="182" t="str">
        <f>IF(OR(IFERROR(SEARCH("DMZ",tblSegmentationZones[[#This Row],[comment]])&gt;0,FALSE),IFERROR(SEARCH("DMZ",tblSegmentationZones[[#This Row],[SegmentationZone]])&gt;0,FALSE)),"Yes","No")</f>
        <v>No</v>
      </c>
    </row>
    <row r="923" spans="1:10" x14ac:dyDescent="0.3">
      <c r="A923" t="s">
        <v>2996</v>
      </c>
      <c r="B923" t="s">
        <v>3004</v>
      </c>
      <c r="C923" t="s">
        <v>464</v>
      </c>
      <c r="D923" t="s">
        <v>2713</v>
      </c>
      <c r="E923" t="s">
        <v>2998</v>
      </c>
      <c r="F923" t="b">
        <v>1</v>
      </c>
      <c r="G923">
        <v>178925760</v>
      </c>
      <c r="H923">
        <v>178925791</v>
      </c>
      <c r="I923" t="s">
        <v>3005</v>
      </c>
      <c r="J923" s="182" t="str">
        <f>IF(OR(IFERROR(SEARCH("DMZ",tblSegmentationZones[[#This Row],[comment]])&gt;0,FALSE),IFERROR(SEARCH("DMZ",tblSegmentationZones[[#This Row],[SegmentationZone]])&gt;0,FALSE)),"Yes","No")</f>
        <v>No</v>
      </c>
    </row>
    <row r="924" spans="1:10" x14ac:dyDescent="0.3">
      <c r="A924" t="s">
        <v>2996</v>
      </c>
      <c r="B924" t="s">
        <v>3006</v>
      </c>
      <c r="C924" t="s">
        <v>464</v>
      </c>
      <c r="D924" t="s">
        <v>2713</v>
      </c>
      <c r="E924" t="s">
        <v>2998</v>
      </c>
      <c r="F924" t="b">
        <v>1</v>
      </c>
      <c r="G924">
        <v>178925792</v>
      </c>
      <c r="H924">
        <v>178925823</v>
      </c>
      <c r="I924" t="s">
        <v>3007</v>
      </c>
      <c r="J924" s="182" t="str">
        <f>IF(OR(IFERROR(SEARCH("DMZ",tblSegmentationZones[[#This Row],[comment]])&gt;0,FALSE),IFERROR(SEARCH("DMZ",tblSegmentationZones[[#This Row],[SegmentationZone]])&gt;0,FALSE)),"Yes","No")</f>
        <v>No</v>
      </c>
    </row>
    <row r="925" spans="1:10" x14ac:dyDescent="0.3">
      <c r="A925" t="s">
        <v>2996</v>
      </c>
      <c r="B925" t="s">
        <v>3008</v>
      </c>
      <c r="C925" t="s">
        <v>464</v>
      </c>
      <c r="D925" t="s">
        <v>2713</v>
      </c>
      <c r="E925" t="s">
        <v>2998</v>
      </c>
      <c r="F925" t="b">
        <v>1</v>
      </c>
      <c r="G925">
        <v>178925600</v>
      </c>
      <c r="H925">
        <v>178925631</v>
      </c>
      <c r="I925" t="s">
        <v>3009</v>
      </c>
      <c r="J925" s="182" t="str">
        <f>IF(OR(IFERROR(SEARCH("DMZ",tblSegmentationZones[[#This Row],[comment]])&gt;0,FALSE),IFERROR(SEARCH("DMZ",tblSegmentationZones[[#This Row],[SegmentationZone]])&gt;0,FALSE)),"Yes","No")</f>
        <v>No</v>
      </c>
    </row>
    <row r="926" spans="1:10" x14ac:dyDescent="0.3">
      <c r="A926" t="s">
        <v>2996</v>
      </c>
      <c r="B926" t="s">
        <v>3010</v>
      </c>
      <c r="C926" t="s">
        <v>464</v>
      </c>
      <c r="D926" t="s">
        <v>2713</v>
      </c>
      <c r="E926" t="s">
        <v>2998</v>
      </c>
      <c r="F926" t="b">
        <v>1</v>
      </c>
      <c r="G926">
        <v>178925632</v>
      </c>
      <c r="H926">
        <v>178925663</v>
      </c>
      <c r="I926" t="s">
        <v>3011</v>
      </c>
      <c r="J926" s="182" t="str">
        <f>IF(OR(IFERROR(SEARCH("DMZ",tblSegmentationZones[[#This Row],[comment]])&gt;0,FALSE),IFERROR(SEARCH("DMZ",tblSegmentationZones[[#This Row],[SegmentationZone]])&gt;0,FALSE)),"Yes","No")</f>
        <v>No</v>
      </c>
    </row>
    <row r="927" spans="1:10" x14ac:dyDescent="0.3">
      <c r="A927" t="s">
        <v>2996</v>
      </c>
      <c r="B927" t="s">
        <v>3012</v>
      </c>
      <c r="C927" t="s">
        <v>464</v>
      </c>
      <c r="D927" t="s">
        <v>2713</v>
      </c>
      <c r="E927" t="s">
        <v>2998</v>
      </c>
      <c r="F927" t="b">
        <v>1</v>
      </c>
      <c r="G927">
        <v>178925664</v>
      </c>
      <c r="H927">
        <v>178925695</v>
      </c>
      <c r="I927" t="s">
        <v>3013</v>
      </c>
      <c r="J927" s="182" t="str">
        <f>IF(OR(IFERROR(SEARCH("DMZ",tblSegmentationZones[[#This Row],[comment]])&gt;0,FALSE),IFERROR(SEARCH("DMZ",tblSegmentationZones[[#This Row],[SegmentationZone]])&gt;0,FALSE)),"Yes","No")</f>
        <v>No</v>
      </c>
    </row>
    <row r="928" spans="1:10" x14ac:dyDescent="0.3">
      <c r="A928" t="s">
        <v>3014</v>
      </c>
      <c r="B928" t="s">
        <v>3015</v>
      </c>
      <c r="C928" t="s">
        <v>464</v>
      </c>
      <c r="D928" t="s">
        <v>3016</v>
      </c>
      <c r="E928" t="s">
        <v>863</v>
      </c>
      <c r="F928" t="b">
        <v>1</v>
      </c>
      <c r="G928">
        <v>179109888</v>
      </c>
      <c r="H928">
        <v>179110143</v>
      </c>
      <c r="I928" t="s">
        <v>3017</v>
      </c>
      <c r="J928" s="182" t="str">
        <f>IF(OR(IFERROR(SEARCH("DMZ",tblSegmentationZones[[#This Row],[comment]])&gt;0,FALSE),IFERROR(SEARCH("DMZ",tblSegmentationZones[[#This Row],[SegmentationZone]])&gt;0,FALSE)),"Yes","No")</f>
        <v>No</v>
      </c>
    </row>
    <row r="929" spans="1:10" x14ac:dyDescent="0.3">
      <c r="A929" t="s">
        <v>16033</v>
      </c>
      <c r="B929" t="s">
        <v>3018</v>
      </c>
      <c r="C929" t="s">
        <v>464</v>
      </c>
      <c r="D929" t="s">
        <v>3016</v>
      </c>
      <c r="E929" t="s">
        <v>460</v>
      </c>
      <c r="F929" t="b">
        <v>1</v>
      </c>
      <c r="G929">
        <v>179142656</v>
      </c>
      <c r="H929">
        <v>179142911</v>
      </c>
      <c r="I929" t="s">
        <v>3019</v>
      </c>
      <c r="J929" s="182" t="str">
        <f>IF(OR(IFERROR(SEARCH("DMZ",tblSegmentationZones[[#This Row],[comment]])&gt;0,FALSE),IFERROR(SEARCH("DMZ",tblSegmentationZones[[#This Row],[SegmentationZone]])&gt;0,FALSE)),"Yes","No")</f>
        <v>No</v>
      </c>
    </row>
    <row r="930" spans="1:10" x14ac:dyDescent="0.3">
      <c r="A930" t="s">
        <v>3020</v>
      </c>
      <c r="B930" t="s">
        <v>3021</v>
      </c>
      <c r="C930" t="s">
        <v>464</v>
      </c>
      <c r="D930" t="s">
        <v>2681</v>
      </c>
      <c r="E930" t="s">
        <v>1108</v>
      </c>
      <c r="F930" t="b">
        <v>1</v>
      </c>
      <c r="G930">
        <v>179175424</v>
      </c>
      <c r="H930">
        <v>179176447</v>
      </c>
      <c r="I930" t="s">
        <v>3022</v>
      </c>
      <c r="J930" s="182" t="str">
        <f>IF(OR(IFERROR(SEARCH("DMZ",tblSegmentationZones[[#This Row],[comment]])&gt;0,FALSE),IFERROR(SEARCH("DMZ",tblSegmentationZones[[#This Row],[SegmentationZone]])&gt;0,FALSE)),"Yes","No")</f>
        <v>No</v>
      </c>
    </row>
    <row r="931" spans="1:10" x14ac:dyDescent="0.3">
      <c r="A931" t="s">
        <v>3023</v>
      </c>
      <c r="B931" t="s">
        <v>3024</v>
      </c>
      <c r="C931" t="s">
        <v>464</v>
      </c>
      <c r="D931" t="s">
        <v>2681</v>
      </c>
      <c r="E931" t="s">
        <v>1108</v>
      </c>
      <c r="F931" t="b">
        <v>1</v>
      </c>
      <c r="G931">
        <v>179178496</v>
      </c>
      <c r="H931">
        <v>179179519</v>
      </c>
      <c r="I931" t="s">
        <v>3025</v>
      </c>
      <c r="J931" s="182" t="str">
        <f>IF(OR(IFERROR(SEARCH("DMZ",tblSegmentationZones[[#This Row],[comment]])&gt;0,FALSE),IFERROR(SEARCH("DMZ",tblSegmentationZones[[#This Row],[SegmentationZone]])&gt;0,FALSE)),"Yes","No")</f>
        <v>No</v>
      </c>
    </row>
    <row r="932" spans="1:10" x14ac:dyDescent="0.3">
      <c r="A932" t="s">
        <v>3026</v>
      </c>
      <c r="B932" t="s">
        <v>3027</v>
      </c>
      <c r="C932" t="s">
        <v>464</v>
      </c>
      <c r="D932" t="s">
        <v>2681</v>
      </c>
      <c r="E932" t="s">
        <v>1108</v>
      </c>
      <c r="F932" t="b">
        <v>1</v>
      </c>
      <c r="G932">
        <v>179208192</v>
      </c>
      <c r="H932">
        <v>179208703</v>
      </c>
      <c r="I932" t="s">
        <v>3028</v>
      </c>
      <c r="J932" s="182" t="str">
        <f>IF(OR(IFERROR(SEARCH("DMZ",tblSegmentationZones[[#This Row],[comment]])&gt;0,FALSE),IFERROR(SEARCH("DMZ",tblSegmentationZones[[#This Row],[SegmentationZone]])&gt;0,FALSE)),"Yes","No")</f>
        <v>No</v>
      </c>
    </row>
    <row r="933" spans="1:10" x14ac:dyDescent="0.3">
      <c r="A933" t="s">
        <v>3029</v>
      </c>
      <c r="B933" t="s">
        <v>3030</v>
      </c>
      <c r="C933" t="s">
        <v>464</v>
      </c>
      <c r="D933" t="s">
        <v>2681</v>
      </c>
      <c r="E933" t="s">
        <v>1108</v>
      </c>
      <c r="F933" t="b">
        <v>1</v>
      </c>
      <c r="G933">
        <v>179208704</v>
      </c>
      <c r="H933">
        <v>179209215</v>
      </c>
      <c r="I933" t="s">
        <v>3031</v>
      </c>
      <c r="J933" s="182" t="str">
        <f>IF(OR(IFERROR(SEARCH("DMZ",tblSegmentationZones[[#This Row],[comment]])&gt;0,FALSE),IFERROR(SEARCH("DMZ",tblSegmentationZones[[#This Row],[SegmentationZone]])&gt;0,FALSE)),"Yes","No")</f>
        <v>No</v>
      </c>
    </row>
    <row r="934" spans="1:10" x14ac:dyDescent="0.3">
      <c r="A934" t="s">
        <v>3032</v>
      </c>
      <c r="B934" t="s">
        <v>3033</v>
      </c>
      <c r="C934" t="s">
        <v>464</v>
      </c>
      <c r="D934" t="s">
        <v>2681</v>
      </c>
      <c r="E934" t="s">
        <v>1108</v>
      </c>
      <c r="F934" t="b">
        <v>1</v>
      </c>
      <c r="G934">
        <v>179209216</v>
      </c>
      <c r="H934">
        <v>179209727</v>
      </c>
      <c r="I934" t="s">
        <v>3034</v>
      </c>
      <c r="J934" s="182" t="str">
        <f>IF(OR(IFERROR(SEARCH("DMZ",tblSegmentationZones[[#This Row],[comment]])&gt;0,FALSE),IFERROR(SEARCH("DMZ",tblSegmentationZones[[#This Row],[SegmentationZone]])&gt;0,FALSE)),"Yes","No")</f>
        <v>No</v>
      </c>
    </row>
    <row r="935" spans="1:10" x14ac:dyDescent="0.3">
      <c r="A935" t="s">
        <v>3035</v>
      </c>
      <c r="B935" t="s">
        <v>3036</v>
      </c>
      <c r="C935" t="s">
        <v>464</v>
      </c>
      <c r="D935" t="s">
        <v>2681</v>
      </c>
      <c r="E935" t="s">
        <v>1108</v>
      </c>
      <c r="F935" t="b">
        <v>1</v>
      </c>
      <c r="G935">
        <v>179209728</v>
      </c>
      <c r="H935">
        <v>179210239</v>
      </c>
      <c r="I935" t="s">
        <v>3037</v>
      </c>
      <c r="J935" s="182" t="str">
        <f>IF(OR(IFERROR(SEARCH("DMZ",tblSegmentationZones[[#This Row],[comment]])&gt;0,FALSE),IFERROR(SEARCH("DMZ",tblSegmentationZones[[#This Row],[SegmentationZone]])&gt;0,FALSE)),"Yes","No")</f>
        <v>No</v>
      </c>
    </row>
    <row r="936" spans="1:10" x14ac:dyDescent="0.3">
      <c r="A936" t="s">
        <v>3038</v>
      </c>
      <c r="B936" t="s">
        <v>3039</v>
      </c>
      <c r="C936" t="s">
        <v>464</v>
      </c>
      <c r="D936" t="s">
        <v>2681</v>
      </c>
      <c r="E936" t="s">
        <v>1108</v>
      </c>
      <c r="F936" t="b">
        <v>1</v>
      </c>
      <c r="G936">
        <v>179210240</v>
      </c>
      <c r="H936">
        <v>179210751</v>
      </c>
      <c r="I936" t="s">
        <v>3040</v>
      </c>
      <c r="J936" s="182" t="str">
        <f>IF(OR(IFERROR(SEARCH("DMZ",tblSegmentationZones[[#This Row],[comment]])&gt;0,FALSE),IFERROR(SEARCH("DMZ",tblSegmentationZones[[#This Row],[SegmentationZone]])&gt;0,FALSE)),"Yes","No")</f>
        <v>No</v>
      </c>
    </row>
    <row r="937" spans="1:10" x14ac:dyDescent="0.3">
      <c r="A937" t="s">
        <v>3041</v>
      </c>
      <c r="B937" t="s">
        <v>3042</v>
      </c>
      <c r="C937" t="s">
        <v>464</v>
      </c>
      <c r="D937" t="s">
        <v>2681</v>
      </c>
      <c r="E937" t="s">
        <v>1108</v>
      </c>
      <c r="F937" t="b">
        <v>1</v>
      </c>
      <c r="G937">
        <v>179210752</v>
      </c>
      <c r="H937">
        <v>179211263</v>
      </c>
      <c r="I937" t="s">
        <v>3043</v>
      </c>
      <c r="J937" s="182" t="str">
        <f>IF(OR(IFERROR(SEARCH("DMZ",tblSegmentationZones[[#This Row],[comment]])&gt;0,FALSE),IFERROR(SEARCH("DMZ",tblSegmentationZones[[#This Row],[SegmentationZone]])&gt;0,FALSE)),"Yes","No")</f>
        <v>No</v>
      </c>
    </row>
    <row r="938" spans="1:10" x14ac:dyDescent="0.3">
      <c r="A938" t="s">
        <v>3044</v>
      </c>
      <c r="B938" t="s">
        <v>3045</v>
      </c>
      <c r="C938" t="s">
        <v>464</v>
      </c>
      <c r="D938" t="s">
        <v>2681</v>
      </c>
      <c r="E938" t="s">
        <v>1108</v>
      </c>
      <c r="F938" t="b">
        <v>1</v>
      </c>
      <c r="G938">
        <v>179211264</v>
      </c>
      <c r="H938">
        <v>179211775</v>
      </c>
      <c r="I938" t="s">
        <v>3046</v>
      </c>
      <c r="J938" s="182" t="str">
        <f>IF(OR(IFERROR(SEARCH("DMZ",tblSegmentationZones[[#This Row],[comment]])&gt;0,FALSE),IFERROR(SEARCH("DMZ",tblSegmentationZones[[#This Row],[SegmentationZone]])&gt;0,FALSE)),"Yes","No")</f>
        <v>No</v>
      </c>
    </row>
    <row r="939" spans="1:10" x14ac:dyDescent="0.3">
      <c r="A939" t="s">
        <v>3047</v>
      </c>
      <c r="B939" t="s">
        <v>3048</v>
      </c>
      <c r="C939" t="s">
        <v>464</v>
      </c>
      <c r="D939" t="s">
        <v>2681</v>
      </c>
      <c r="E939" t="s">
        <v>1108</v>
      </c>
      <c r="F939" t="b">
        <v>1</v>
      </c>
      <c r="G939">
        <v>179211776</v>
      </c>
      <c r="H939">
        <v>179212287</v>
      </c>
      <c r="I939" t="s">
        <v>3049</v>
      </c>
      <c r="J939" s="182" t="str">
        <f>IF(OR(IFERROR(SEARCH("DMZ",tblSegmentationZones[[#This Row],[comment]])&gt;0,FALSE),IFERROR(SEARCH("DMZ",tblSegmentationZones[[#This Row],[SegmentationZone]])&gt;0,FALSE)),"Yes","No")</f>
        <v>No</v>
      </c>
    </row>
    <row r="940" spans="1:10" x14ac:dyDescent="0.3">
      <c r="A940" t="s">
        <v>3050</v>
      </c>
      <c r="B940" t="s">
        <v>3051</v>
      </c>
      <c r="C940" t="s">
        <v>464</v>
      </c>
      <c r="D940" t="s">
        <v>2681</v>
      </c>
      <c r="E940" t="s">
        <v>1108</v>
      </c>
      <c r="F940" t="b">
        <v>1</v>
      </c>
      <c r="G940">
        <v>179212288</v>
      </c>
      <c r="H940">
        <v>179212799</v>
      </c>
      <c r="I940" t="s">
        <v>3052</v>
      </c>
      <c r="J940" s="182" t="str">
        <f>IF(OR(IFERROR(SEARCH("DMZ",tblSegmentationZones[[#This Row],[comment]])&gt;0,FALSE),IFERROR(SEARCH("DMZ",tblSegmentationZones[[#This Row],[SegmentationZone]])&gt;0,FALSE)),"Yes","No")</f>
        <v>No</v>
      </c>
    </row>
    <row r="941" spans="1:10" x14ac:dyDescent="0.3">
      <c r="A941" t="s">
        <v>3053</v>
      </c>
      <c r="B941" t="s">
        <v>3054</v>
      </c>
      <c r="C941" t="s">
        <v>464</v>
      </c>
      <c r="D941" t="s">
        <v>2681</v>
      </c>
      <c r="E941" t="s">
        <v>1108</v>
      </c>
      <c r="F941" t="b">
        <v>1</v>
      </c>
      <c r="G941">
        <v>179212800</v>
      </c>
      <c r="H941">
        <v>179213311</v>
      </c>
      <c r="I941" t="s">
        <v>3055</v>
      </c>
      <c r="J941" s="182" t="str">
        <f>IF(OR(IFERROR(SEARCH("DMZ",tblSegmentationZones[[#This Row],[comment]])&gt;0,FALSE),IFERROR(SEARCH("DMZ",tblSegmentationZones[[#This Row],[SegmentationZone]])&gt;0,FALSE)),"Yes","No")</f>
        <v>No</v>
      </c>
    </row>
    <row r="942" spans="1:10" x14ac:dyDescent="0.3">
      <c r="A942" t="s">
        <v>3056</v>
      </c>
      <c r="B942" t="s">
        <v>3057</v>
      </c>
      <c r="C942" t="s">
        <v>464</v>
      </c>
      <c r="D942" t="s">
        <v>2681</v>
      </c>
      <c r="E942" t="s">
        <v>1108</v>
      </c>
      <c r="F942" t="b">
        <v>1</v>
      </c>
      <c r="G942">
        <v>179213312</v>
      </c>
      <c r="H942">
        <v>179213823</v>
      </c>
      <c r="I942" t="s">
        <v>3058</v>
      </c>
      <c r="J942" s="182" t="str">
        <f>IF(OR(IFERROR(SEARCH("DMZ",tblSegmentationZones[[#This Row],[comment]])&gt;0,FALSE),IFERROR(SEARCH("DMZ",tblSegmentationZones[[#This Row],[SegmentationZone]])&gt;0,FALSE)),"Yes","No")</f>
        <v>No</v>
      </c>
    </row>
    <row r="943" spans="1:10" x14ac:dyDescent="0.3">
      <c r="A943" t="s">
        <v>3023</v>
      </c>
      <c r="B943" t="s">
        <v>3059</v>
      </c>
      <c r="C943" t="s">
        <v>464</v>
      </c>
      <c r="D943" t="s">
        <v>2681</v>
      </c>
      <c r="E943" t="s">
        <v>1108</v>
      </c>
      <c r="F943" t="b">
        <v>1</v>
      </c>
      <c r="G943">
        <v>179213824</v>
      </c>
      <c r="H943">
        <v>179214335</v>
      </c>
      <c r="I943" t="s">
        <v>3060</v>
      </c>
      <c r="J943" s="182" t="str">
        <f>IF(OR(IFERROR(SEARCH("DMZ",tblSegmentationZones[[#This Row],[comment]])&gt;0,FALSE),IFERROR(SEARCH("DMZ",tblSegmentationZones[[#This Row],[SegmentationZone]])&gt;0,FALSE)),"Yes","No")</f>
        <v>No</v>
      </c>
    </row>
    <row r="944" spans="1:10" x14ac:dyDescent="0.3">
      <c r="A944" t="s">
        <v>3061</v>
      </c>
      <c r="B944" t="s">
        <v>3062</v>
      </c>
      <c r="C944" t="s">
        <v>464</v>
      </c>
      <c r="D944" t="s">
        <v>2681</v>
      </c>
      <c r="E944" t="s">
        <v>1108</v>
      </c>
      <c r="F944" t="b">
        <v>1</v>
      </c>
      <c r="G944">
        <v>179214336</v>
      </c>
      <c r="H944">
        <v>179214847</v>
      </c>
      <c r="I944" t="s">
        <v>3063</v>
      </c>
      <c r="J944" s="182" t="str">
        <f>IF(OR(IFERROR(SEARCH("DMZ",tblSegmentationZones[[#This Row],[comment]])&gt;0,FALSE),IFERROR(SEARCH("DMZ",tblSegmentationZones[[#This Row],[SegmentationZone]])&gt;0,FALSE)),"Yes","No")</f>
        <v>No</v>
      </c>
    </row>
    <row r="945" spans="1:10" x14ac:dyDescent="0.3">
      <c r="A945" t="s">
        <v>3064</v>
      </c>
      <c r="B945" t="s">
        <v>3065</v>
      </c>
      <c r="C945" t="s">
        <v>464</v>
      </c>
      <c r="D945" t="s">
        <v>2681</v>
      </c>
      <c r="E945" t="s">
        <v>1108</v>
      </c>
      <c r="F945" t="b">
        <v>1</v>
      </c>
      <c r="G945">
        <v>179215360</v>
      </c>
      <c r="H945">
        <v>179215871</v>
      </c>
      <c r="I945" t="s">
        <v>3066</v>
      </c>
      <c r="J945" s="182" t="str">
        <f>IF(OR(IFERROR(SEARCH("DMZ",tblSegmentationZones[[#This Row],[comment]])&gt;0,FALSE),IFERROR(SEARCH("DMZ",tblSegmentationZones[[#This Row],[SegmentationZone]])&gt;0,FALSE)),"Yes","No")</f>
        <v>No</v>
      </c>
    </row>
    <row r="946" spans="1:10" x14ac:dyDescent="0.3">
      <c r="A946" t="s">
        <v>3067</v>
      </c>
      <c r="B946" t="s">
        <v>3068</v>
      </c>
      <c r="C946" t="s">
        <v>464</v>
      </c>
      <c r="D946" t="s">
        <v>2681</v>
      </c>
      <c r="E946" t="s">
        <v>1108</v>
      </c>
      <c r="F946" t="b">
        <v>1</v>
      </c>
      <c r="G946">
        <v>179215872</v>
      </c>
      <c r="H946">
        <v>179216383</v>
      </c>
      <c r="I946" t="s">
        <v>3069</v>
      </c>
      <c r="J946" s="182" t="str">
        <f>IF(OR(IFERROR(SEARCH("DMZ",tblSegmentationZones[[#This Row],[comment]])&gt;0,FALSE),IFERROR(SEARCH("DMZ",tblSegmentationZones[[#This Row],[SegmentationZone]])&gt;0,FALSE)),"Yes","No")</f>
        <v>No</v>
      </c>
    </row>
    <row r="947" spans="1:10" x14ac:dyDescent="0.3">
      <c r="A947" t="s">
        <v>3070</v>
      </c>
      <c r="B947" t="s">
        <v>3071</v>
      </c>
      <c r="C947" t="s">
        <v>464</v>
      </c>
      <c r="D947" t="s">
        <v>2681</v>
      </c>
      <c r="E947" t="s">
        <v>1108</v>
      </c>
      <c r="F947" t="b">
        <v>1</v>
      </c>
      <c r="G947">
        <v>179179520</v>
      </c>
      <c r="H947">
        <v>179180543</v>
      </c>
      <c r="I947" t="s">
        <v>3072</v>
      </c>
      <c r="J947" s="182" t="str">
        <f>IF(OR(IFERROR(SEARCH("DMZ",tblSegmentationZones[[#This Row],[comment]])&gt;0,FALSE),IFERROR(SEARCH("DMZ",tblSegmentationZones[[#This Row],[SegmentationZone]])&gt;0,FALSE)),"Yes","No")</f>
        <v>No</v>
      </c>
    </row>
    <row r="948" spans="1:10" x14ac:dyDescent="0.3">
      <c r="A948" t="s">
        <v>3073</v>
      </c>
      <c r="B948" t="s">
        <v>3074</v>
      </c>
      <c r="C948" t="s">
        <v>464</v>
      </c>
      <c r="D948" t="s">
        <v>2681</v>
      </c>
      <c r="E948" t="s">
        <v>1108</v>
      </c>
      <c r="F948" t="b">
        <v>1</v>
      </c>
      <c r="G948">
        <v>179216384</v>
      </c>
      <c r="H948">
        <v>179216511</v>
      </c>
      <c r="I948" t="s">
        <v>3075</v>
      </c>
      <c r="J948" s="182" t="str">
        <f>IF(OR(IFERROR(SEARCH("DMZ",tblSegmentationZones[[#This Row],[comment]])&gt;0,FALSE),IFERROR(SEARCH("DMZ",tblSegmentationZones[[#This Row],[SegmentationZone]])&gt;0,FALSE)),"Yes","No")</f>
        <v>No</v>
      </c>
    </row>
    <row r="949" spans="1:10" x14ac:dyDescent="0.3">
      <c r="A949" t="s">
        <v>3076</v>
      </c>
      <c r="B949" t="s">
        <v>3077</v>
      </c>
      <c r="C949" t="s">
        <v>464</v>
      </c>
      <c r="D949" t="s">
        <v>2681</v>
      </c>
      <c r="E949" t="s">
        <v>1108</v>
      </c>
      <c r="F949" t="b">
        <v>1</v>
      </c>
      <c r="G949">
        <v>179216512</v>
      </c>
      <c r="H949">
        <v>179216639</v>
      </c>
      <c r="I949" t="s">
        <v>3078</v>
      </c>
      <c r="J949" s="182" t="str">
        <f>IF(OR(IFERROR(SEARCH("DMZ",tblSegmentationZones[[#This Row],[comment]])&gt;0,FALSE),IFERROR(SEARCH("DMZ",tblSegmentationZones[[#This Row],[SegmentationZone]])&gt;0,FALSE)),"Yes","No")</f>
        <v>No</v>
      </c>
    </row>
    <row r="950" spans="1:10" x14ac:dyDescent="0.3">
      <c r="A950" t="s">
        <v>3079</v>
      </c>
      <c r="B950" t="s">
        <v>3080</v>
      </c>
      <c r="C950" t="s">
        <v>464</v>
      </c>
      <c r="D950" t="s">
        <v>2681</v>
      </c>
      <c r="E950" t="s">
        <v>1108</v>
      </c>
      <c r="F950" t="b">
        <v>1</v>
      </c>
      <c r="G950">
        <v>179216640</v>
      </c>
      <c r="H950">
        <v>179216767</v>
      </c>
      <c r="I950" t="s">
        <v>3081</v>
      </c>
      <c r="J950" s="182" t="str">
        <f>IF(OR(IFERROR(SEARCH("DMZ",tblSegmentationZones[[#This Row],[comment]])&gt;0,FALSE),IFERROR(SEARCH("DMZ",tblSegmentationZones[[#This Row],[SegmentationZone]])&gt;0,FALSE)),"Yes","No")</f>
        <v>No</v>
      </c>
    </row>
    <row r="951" spans="1:10" x14ac:dyDescent="0.3">
      <c r="A951" t="s">
        <v>3082</v>
      </c>
      <c r="B951" t="s">
        <v>3083</v>
      </c>
      <c r="C951" t="s">
        <v>464</v>
      </c>
      <c r="D951" t="s">
        <v>2681</v>
      </c>
      <c r="E951" t="s">
        <v>1108</v>
      </c>
      <c r="F951" t="b">
        <v>1</v>
      </c>
      <c r="G951">
        <v>179216768</v>
      </c>
      <c r="H951">
        <v>179216895</v>
      </c>
      <c r="I951" t="s">
        <v>3084</v>
      </c>
      <c r="J951" s="182" t="str">
        <f>IF(OR(IFERROR(SEARCH("DMZ",tblSegmentationZones[[#This Row],[comment]])&gt;0,FALSE),IFERROR(SEARCH("DMZ",tblSegmentationZones[[#This Row],[SegmentationZone]])&gt;0,FALSE)),"Yes","No")</f>
        <v>No</v>
      </c>
    </row>
    <row r="952" spans="1:10" x14ac:dyDescent="0.3">
      <c r="A952" t="s">
        <v>3064</v>
      </c>
      <c r="B952" t="s">
        <v>3085</v>
      </c>
      <c r="C952" t="s">
        <v>464</v>
      </c>
      <c r="D952" t="s">
        <v>2681</v>
      </c>
      <c r="E952" t="s">
        <v>1108</v>
      </c>
      <c r="F952" t="b">
        <v>1</v>
      </c>
      <c r="G952">
        <v>179217408</v>
      </c>
      <c r="H952">
        <v>179217535</v>
      </c>
      <c r="I952" t="s">
        <v>3086</v>
      </c>
      <c r="J952" s="182" t="str">
        <f>IF(OR(IFERROR(SEARCH("DMZ",tblSegmentationZones[[#This Row],[comment]])&gt;0,FALSE),IFERROR(SEARCH("DMZ",tblSegmentationZones[[#This Row],[SegmentationZone]])&gt;0,FALSE)),"Yes","No")</f>
        <v>No</v>
      </c>
    </row>
    <row r="953" spans="1:10" x14ac:dyDescent="0.3">
      <c r="A953" t="s">
        <v>3087</v>
      </c>
      <c r="B953" t="s">
        <v>3088</v>
      </c>
      <c r="C953" t="s">
        <v>464</v>
      </c>
      <c r="D953" t="s">
        <v>2681</v>
      </c>
      <c r="E953" t="s">
        <v>1093</v>
      </c>
      <c r="F953" t="b">
        <v>1</v>
      </c>
      <c r="G953">
        <v>179217536</v>
      </c>
      <c r="H953">
        <v>179217663</v>
      </c>
      <c r="I953" t="s">
        <v>3089</v>
      </c>
      <c r="J953" s="182" t="str">
        <f>IF(OR(IFERROR(SEARCH("DMZ",tblSegmentationZones[[#This Row],[comment]])&gt;0,FALSE),IFERROR(SEARCH("DMZ",tblSegmentationZones[[#This Row],[SegmentationZone]])&gt;0,FALSE)),"Yes","No")</f>
        <v>No</v>
      </c>
    </row>
    <row r="954" spans="1:10" x14ac:dyDescent="0.3">
      <c r="A954" t="s">
        <v>3090</v>
      </c>
      <c r="B954" t="s">
        <v>3091</v>
      </c>
      <c r="C954" t="s">
        <v>464</v>
      </c>
      <c r="D954" t="s">
        <v>2681</v>
      </c>
      <c r="E954" t="s">
        <v>1093</v>
      </c>
      <c r="F954" t="b">
        <v>1</v>
      </c>
      <c r="G954">
        <v>179220992</v>
      </c>
      <c r="H954">
        <v>179221247</v>
      </c>
      <c r="I954" t="s">
        <v>3092</v>
      </c>
      <c r="J954" s="182" t="str">
        <f>IF(OR(IFERROR(SEARCH("DMZ",tblSegmentationZones[[#This Row],[comment]])&gt;0,FALSE),IFERROR(SEARCH("DMZ",tblSegmentationZones[[#This Row],[SegmentationZone]])&gt;0,FALSE)),"Yes","No")</f>
        <v>No</v>
      </c>
    </row>
    <row r="955" spans="1:10" x14ac:dyDescent="0.3">
      <c r="A955" t="s">
        <v>3093</v>
      </c>
      <c r="B955" t="s">
        <v>3094</v>
      </c>
      <c r="C955" t="s">
        <v>464</v>
      </c>
      <c r="D955" t="s">
        <v>2681</v>
      </c>
      <c r="E955" t="s">
        <v>1108</v>
      </c>
      <c r="F955" t="b">
        <v>1</v>
      </c>
      <c r="G955">
        <v>179234816</v>
      </c>
      <c r="H955">
        <v>179234943</v>
      </c>
      <c r="I955" t="s">
        <v>3095</v>
      </c>
      <c r="J955" s="182" t="str">
        <f>IF(OR(IFERROR(SEARCH("DMZ",tblSegmentationZones[[#This Row],[comment]])&gt;0,FALSE),IFERROR(SEARCH("DMZ",tblSegmentationZones[[#This Row],[SegmentationZone]])&gt;0,FALSE)),"Yes","No")</f>
        <v>No</v>
      </c>
    </row>
    <row r="956" spans="1:10" x14ac:dyDescent="0.3">
      <c r="A956" t="s">
        <v>3096</v>
      </c>
      <c r="B956" t="s">
        <v>3097</v>
      </c>
      <c r="C956" t="s">
        <v>464</v>
      </c>
      <c r="D956" t="s">
        <v>2681</v>
      </c>
      <c r="E956" t="s">
        <v>1108</v>
      </c>
      <c r="F956" t="b">
        <v>1</v>
      </c>
      <c r="G956">
        <v>179234944</v>
      </c>
      <c r="H956">
        <v>179235071</v>
      </c>
      <c r="I956" t="s">
        <v>3098</v>
      </c>
      <c r="J956" s="182" t="str">
        <f>IF(OR(IFERROR(SEARCH("DMZ",tblSegmentationZones[[#This Row],[comment]])&gt;0,FALSE),IFERROR(SEARCH("DMZ",tblSegmentationZones[[#This Row],[SegmentationZone]])&gt;0,FALSE)),"Yes","No")</f>
        <v>No</v>
      </c>
    </row>
    <row r="957" spans="1:10" x14ac:dyDescent="0.3">
      <c r="A957" t="s">
        <v>3099</v>
      </c>
      <c r="B957" t="s">
        <v>3100</v>
      </c>
      <c r="C957" t="s">
        <v>464</v>
      </c>
      <c r="D957" t="s">
        <v>2681</v>
      </c>
      <c r="E957" t="s">
        <v>1108</v>
      </c>
      <c r="F957" t="b">
        <v>1</v>
      </c>
      <c r="G957">
        <v>179235072</v>
      </c>
      <c r="H957">
        <v>179235199</v>
      </c>
      <c r="I957" t="s">
        <v>3101</v>
      </c>
      <c r="J957" s="182" t="str">
        <f>IF(OR(IFERROR(SEARCH("DMZ",tblSegmentationZones[[#This Row],[comment]])&gt;0,FALSE),IFERROR(SEARCH("DMZ",tblSegmentationZones[[#This Row],[SegmentationZone]])&gt;0,FALSE)),"Yes","No")</f>
        <v>No</v>
      </c>
    </row>
    <row r="958" spans="1:10" x14ac:dyDescent="0.3">
      <c r="A958" t="s">
        <v>3102</v>
      </c>
      <c r="B958" t="s">
        <v>3103</v>
      </c>
      <c r="C958" t="s">
        <v>464</v>
      </c>
      <c r="D958" t="s">
        <v>2681</v>
      </c>
      <c r="E958" t="s">
        <v>1108</v>
      </c>
      <c r="F958" t="b">
        <v>1</v>
      </c>
      <c r="G958">
        <v>179235200</v>
      </c>
      <c r="H958">
        <v>179235327</v>
      </c>
      <c r="I958" t="s">
        <v>3104</v>
      </c>
      <c r="J958" s="182" t="str">
        <f>IF(OR(IFERROR(SEARCH("DMZ",tblSegmentationZones[[#This Row],[comment]])&gt;0,FALSE),IFERROR(SEARCH("DMZ",tblSegmentationZones[[#This Row],[SegmentationZone]])&gt;0,FALSE)),"Yes","No")</f>
        <v>No</v>
      </c>
    </row>
    <row r="959" spans="1:10" x14ac:dyDescent="0.3">
      <c r="A959" t="s">
        <v>3105</v>
      </c>
      <c r="B959" t="s">
        <v>3106</v>
      </c>
      <c r="C959" t="s">
        <v>464</v>
      </c>
      <c r="D959" t="s">
        <v>2681</v>
      </c>
      <c r="E959" t="s">
        <v>1108</v>
      </c>
      <c r="F959" t="b">
        <v>1</v>
      </c>
      <c r="G959">
        <v>179235328</v>
      </c>
      <c r="H959">
        <v>179235455</v>
      </c>
      <c r="I959" t="s">
        <v>3107</v>
      </c>
      <c r="J959" s="182" t="str">
        <f>IF(OR(IFERROR(SEARCH("DMZ",tblSegmentationZones[[#This Row],[comment]])&gt;0,FALSE),IFERROR(SEARCH("DMZ",tblSegmentationZones[[#This Row],[SegmentationZone]])&gt;0,FALSE)),"Yes","No")</f>
        <v>No</v>
      </c>
    </row>
    <row r="960" spans="1:10" x14ac:dyDescent="0.3">
      <c r="A960" t="s">
        <v>3108</v>
      </c>
      <c r="B960" t="s">
        <v>3109</v>
      </c>
      <c r="C960" t="s">
        <v>464</v>
      </c>
      <c r="D960" t="s">
        <v>2681</v>
      </c>
      <c r="E960" t="s">
        <v>1108</v>
      </c>
      <c r="F960" t="b">
        <v>1</v>
      </c>
      <c r="G960">
        <v>179235456</v>
      </c>
      <c r="H960">
        <v>179235583</v>
      </c>
      <c r="I960" t="s">
        <v>3110</v>
      </c>
      <c r="J960" s="182" t="str">
        <f>IF(OR(IFERROR(SEARCH("DMZ",tblSegmentationZones[[#This Row],[comment]])&gt;0,FALSE),IFERROR(SEARCH("DMZ",tblSegmentationZones[[#This Row],[SegmentationZone]])&gt;0,FALSE)),"Yes","No")</f>
        <v>No</v>
      </c>
    </row>
    <row r="961" spans="1:10" x14ac:dyDescent="0.3">
      <c r="A961" t="s">
        <v>3111</v>
      </c>
      <c r="B961" t="s">
        <v>3112</v>
      </c>
      <c r="C961" t="s">
        <v>464</v>
      </c>
      <c r="D961" t="s">
        <v>2681</v>
      </c>
      <c r="E961" t="s">
        <v>1108</v>
      </c>
      <c r="F961" t="b">
        <v>1</v>
      </c>
      <c r="G961">
        <v>179235584</v>
      </c>
      <c r="H961">
        <v>179235711</v>
      </c>
      <c r="I961" t="s">
        <v>3113</v>
      </c>
      <c r="J961" s="182" t="str">
        <f>IF(OR(IFERROR(SEARCH("DMZ",tblSegmentationZones[[#This Row],[comment]])&gt;0,FALSE),IFERROR(SEARCH("DMZ",tblSegmentationZones[[#This Row],[SegmentationZone]])&gt;0,FALSE)),"Yes","No")</f>
        <v>No</v>
      </c>
    </row>
    <row r="962" spans="1:10" x14ac:dyDescent="0.3">
      <c r="A962" t="s">
        <v>3114</v>
      </c>
      <c r="B962" t="s">
        <v>3115</v>
      </c>
      <c r="C962" t="s">
        <v>464</v>
      </c>
      <c r="D962" t="s">
        <v>2681</v>
      </c>
      <c r="E962" t="s">
        <v>1108</v>
      </c>
      <c r="F962" t="b">
        <v>1</v>
      </c>
      <c r="G962">
        <v>179235712</v>
      </c>
      <c r="H962">
        <v>179235839</v>
      </c>
      <c r="I962" t="s">
        <v>3116</v>
      </c>
      <c r="J962" s="182" t="str">
        <f>IF(OR(IFERROR(SEARCH("DMZ",tblSegmentationZones[[#This Row],[comment]])&gt;0,FALSE),IFERROR(SEARCH("DMZ",tblSegmentationZones[[#This Row],[SegmentationZone]])&gt;0,FALSE)),"Yes","No")</f>
        <v>No</v>
      </c>
    </row>
    <row r="963" spans="1:10" x14ac:dyDescent="0.3">
      <c r="A963" t="s">
        <v>3117</v>
      </c>
      <c r="B963" t="s">
        <v>3118</v>
      </c>
      <c r="C963" t="s">
        <v>464</v>
      </c>
      <c r="D963" t="s">
        <v>2681</v>
      </c>
      <c r="E963" t="s">
        <v>1108</v>
      </c>
      <c r="F963" t="b">
        <v>1</v>
      </c>
      <c r="G963">
        <v>179235840</v>
      </c>
      <c r="H963">
        <v>179236095</v>
      </c>
      <c r="I963" t="s">
        <v>3119</v>
      </c>
      <c r="J963" s="182" t="str">
        <f>IF(OR(IFERROR(SEARCH("DMZ",tblSegmentationZones[[#This Row],[comment]])&gt;0,FALSE),IFERROR(SEARCH("DMZ",tblSegmentationZones[[#This Row],[SegmentationZone]])&gt;0,FALSE)),"Yes","No")</f>
        <v>No</v>
      </c>
    </row>
    <row r="964" spans="1:10" x14ac:dyDescent="0.3">
      <c r="A964" t="s">
        <v>3120</v>
      </c>
      <c r="B964" t="s">
        <v>3121</v>
      </c>
      <c r="C964" t="s">
        <v>464</v>
      </c>
      <c r="D964" t="s">
        <v>2681</v>
      </c>
      <c r="E964" t="s">
        <v>1108</v>
      </c>
      <c r="F964" t="b">
        <v>1</v>
      </c>
      <c r="G964">
        <v>179236096</v>
      </c>
      <c r="H964">
        <v>179236351</v>
      </c>
      <c r="I964" t="s">
        <v>3122</v>
      </c>
      <c r="J964" s="182" t="str">
        <f>IF(OR(IFERROR(SEARCH("DMZ",tblSegmentationZones[[#This Row],[comment]])&gt;0,FALSE),IFERROR(SEARCH("DMZ",tblSegmentationZones[[#This Row],[SegmentationZone]])&gt;0,FALSE)),"Yes","No")</f>
        <v>No</v>
      </c>
    </row>
    <row r="965" spans="1:10" x14ac:dyDescent="0.3">
      <c r="A965" t="s">
        <v>3123</v>
      </c>
      <c r="B965" t="s">
        <v>3124</v>
      </c>
      <c r="C965" t="s">
        <v>464</v>
      </c>
      <c r="D965" t="s">
        <v>2681</v>
      </c>
      <c r="E965" t="s">
        <v>1108</v>
      </c>
      <c r="F965" t="b">
        <v>1</v>
      </c>
      <c r="G965">
        <v>179236352</v>
      </c>
      <c r="H965">
        <v>179236607</v>
      </c>
      <c r="I965" t="s">
        <v>3125</v>
      </c>
      <c r="J965" s="182" t="str">
        <f>IF(OR(IFERROR(SEARCH("DMZ",tblSegmentationZones[[#This Row],[comment]])&gt;0,FALSE),IFERROR(SEARCH("DMZ",tblSegmentationZones[[#This Row],[SegmentationZone]])&gt;0,FALSE)),"Yes","No")</f>
        <v>No</v>
      </c>
    </row>
    <row r="966" spans="1:10" x14ac:dyDescent="0.3">
      <c r="A966" t="s">
        <v>3126</v>
      </c>
      <c r="B966" t="s">
        <v>3127</v>
      </c>
      <c r="C966" t="s">
        <v>464</v>
      </c>
      <c r="D966" t="s">
        <v>2681</v>
      </c>
      <c r="E966" t="s">
        <v>1108</v>
      </c>
      <c r="F966" t="b">
        <v>1</v>
      </c>
      <c r="G966">
        <v>179236608</v>
      </c>
      <c r="H966">
        <v>179236863</v>
      </c>
      <c r="I966" t="s">
        <v>3128</v>
      </c>
      <c r="J966" s="182" t="str">
        <f>IF(OR(IFERROR(SEARCH("DMZ",tblSegmentationZones[[#This Row],[comment]])&gt;0,FALSE),IFERROR(SEARCH("DMZ",tblSegmentationZones[[#This Row],[SegmentationZone]])&gt;0,FALSE)),"Yes","No")</f>
        <v>No</v>
      </c>
    </row>
    <row r="967" spans="1:10" x14ac:dyDescent="0.3">
      <c r="A967" t="s">
        <v>3064</v>
      </c>
      <c r="B967" t="s">
        <v>3129</v>
      </c>
      <c r="C967" t="s">
        <v>464</v>
      </c>
      <c r="D967" t="s">
        <v>2681</v>
      </c>
      <c r="E967" t="s">
        <v>1108</v>
      </c>
      <c r="F967" t="b">
        <v>1</v>
      </c>
      <c r="G967">
        <v>179181568</v>
      </c>
      <c r="H967">
        <v>179182591</v>
      </c>
      <c r="I967" t="s">
        <v>3130</v>
      </c>
      <c r="J967" s="182" t="str">
        <f>IF(OR(IFERROR(SEARCH("DMZ",tblSegmentationZones[[#This Row],[comment]])&gt;0,FALSE),IFERROR(SEARCH("DMZ",tblSegmentationZones[[#This Row],[SegmentationZone]])&gt;0,FALSE)),"Yes","No")</f>
        <v>No</v>
      </c>
    </row>
    <row r="968" spans="1:10" x14ac:dyDescent="0.3">
      <c r="A968" t="s">
        <v>3131</v>
      </c>
      <c r="B968" t="s">
        <v>3132</v>
      </c>
      <c r="C968" t="s">
        <v>464</v>
      </c>
      <c r="D968" t="s">
        <v>2681</v>
      </c>
      <c r="E968" t="s">
        <v>1108</v>
      </c>
      <c r="F968" t="b">
        <v>1</v>
      </c>
      <c r="G968">
        <v>179238912</v>
      </c>
      <c r="H968">
        <v>179239167</v>
      </c>
      <c r="I968" t="s">
        <v>3133</v>
      </c>
      <c r="J968" s="182" t="str">
        <f>IF(OR(IFERROR(SEARCH("DMZ",tblSegmentationZones[[#This Row],[comment]])&gt;0,FALSE),IFERROR(SEARCH("DMZ",tblSegmentationZones[[#This Row],[SegmentationZone]])&gt;0,FALSE)),"Yes","No")</f>
        <v>No</v>
      </c>
    </row>
    <row r="969" spans="1:10" x14ac:dyDescent="0.3">
      <c r="A969" t="s">
        <v>3134</v>
      </c>
      <c r="B969" t="s">
        <v>3135</v>
      </c>
      <c r="C969" t="s">
        <v>464</v>
      </c>
      <c r="D969" t="s">
        <v>2681</v>
      </c>
      <c r="E969" t="s">
        <v>1108</v>
      </c>
      <c r="F969" t="b">
        <v>1</v>
      </c>
      <c r="G969">
        <v>179239168</v>
      </c>
      <c r="H969">
        <v>179239423</v>
      </c>
      <c r="I969" t="s">
        <v>3136</v>
      </c>
      <c r="J969" s="182" t="str">
        <f>IF(OR(IFERROR(SEARCH("DMZ",tblSegmentationZones[[#This Row],[comment]])&gt;0,FALSE),IFERROR(SEARCH("DMZ",tblSegmentationZones[[#This Row],[SegmentationZone]])&gt;0,FALSE)),"Yes","No")</f>
        <v>No</v>
      </c>
    </row>
    <row r="970" spans="1:10" x14ac:dyDescent="0.3">
      <c r="A970" t="s">
        <v>3137</v>
      </c>
      <c r="B970" t="s">
        <v>3138</v>
      </c>
      <c r="C970" t="s">
        <v>464</v>
      </c>
      <c r="D970" t="s">
        <v>2681</v>
      </c>
      <c r="E970" t="s">
        <v>1108</v>
      </c>
      <c r="F970" t="b">
        <v>1</v>
      </c>
      <c r="G970">
        <v>179239424</v>
      </c>
      <c r="H970">
        <v>179239679</v>
      </c>
      <c r="I970" t="s">
        <v>3139</v>
      </c>
      <c r="J970" s="182" t="str">
        <f>IF(OR(IFERROR(SEARCH("DMZ",tblSegmentationZones[[#This Row],[comment]])&gt;0,FALSE),IFERROR(SEARCH("DMZ",tblSegmentationZones[[#This Row],[SegmentationZone]])&gt;0,FALSE)),"Yes","No")</f>
        <v>No</v>
      </c>
    </row>
    <row r="971" spans="1:10" x14ac:dyDescent="0.3">
      <c r="A971" t="s">
        <v>3140</v>
      </c>
      <c r="B971" t="s">
        <v>3141</v>
      </c>
      <c r="C971" t="s">
        <v>464</v>
      </c>
      <c r="D971" t="s">
        <v>2681</v>
      </c>
      <c r="E971" t="s">
        <v>1108</v>
      </c>
      <c r="F971" t="b">
        <v>1</v>
      </c>
      <c r="G971">
        <v>179239680</v>
      </c>
      <c r="H971">
        <v>179239935</v>
      </c>
      <c r="I971" t="s">
        <v>3142</v>
      </c>
      <c r="J971" s="182" t="str">
        <f>IF(OR(IFERROR(SEARCH("DMZ",tblSegmentationZones[[#This Row],[comment]])&gt;0,FALSE),IFERROR(SEARCH("DMZ",tblSegmentationZones[[#This Row],[SegmentationZone]])&gt;0,FALSE)),"Yes","No")</f>
        <v>No</v>
      </c>
    </row>
    <row r="972" spans="1:10" x14ac:dyDescent="0.3">
      <c r="A972" t="s">
        <v>3143</v>
      </c>
      <c r="B972" t="s">
        <v>3144</v>
      </c>
      <c r="C972" t="s">
        <v>464</v>
      </c>
      <c r="D972" t="s">
        <v>2681</v>
      </c>
      <c r="E972" t="s">
        <v>1108</v>
      </c>
      <c r="F972" t="b">
        <v>1</v>
      </c>
      <c r="G972">
        <v>179240192</v>
      </c>
      <c r="H972">
        <v>179240447</v>
      </c>
      <c r="I972" t="s">
        <v>3145</v>
      </c>
      <c r="J972" s="182" t="str">
        <f>IF(OR(IFERROR(SEARCH("DMZ",tblSegmentationZones[[#This Row],[comment]])&gt;0,FALSE),IFERROR(SEARCH("DMZ",tblSegmentationZones[[#This Row],[SegmentationZone]])&gt;0,FALSE)),"Yes","No")</f>
        <v>No</v>
      </c>
    </row>
    <row r="973" spans="1:10" x14ac:dyDescent="0.3">
      <c r="A973" t="s">
        <v>3146</v>
      </c>
      <c r="B973" t="s">
        <v>3147</v>
      </c>
      <c r="C973" t="s">
        <v>464</v>
      </c>
      <c r="D973" t="s">
        <v>2681</v>
      </c>
      <c r="E973" t="s">
        <v>1108</v>
      </c>
      <c r="F973" t="b">
        <v>1</v>
      </c>
      <c r="G973">
        <v>179240448</v>
      </c>
      <c r="H973">
        <v>179240703</v>
      </c>
      <c r="I973" t="s">
        <v>3148</v>
      </c>
      <c r="J973" s="182" t="str">
        <f>IF(OR(IFERROR(SEARCH("DMZ",tblSegmentationZones[[#This Row],[comment]])&gt;0,FALSE),IFERROR(SEARCH("DMZ",tblSegmentationZones[[#This Row],[SegmentationZone]])&gt;0,FALSE)),"Yes","No")</f>
        <v>No</v>
      </c>
    </row>
    <row r="974" spans="1:10" x14ac:dyDescent="0.3">
      <c r="A974" t="s">
        <v>3149</v>
      </c>
      <c r="B974" t="s">
        <v>3150</v>
      </c>
      <c r="C974" t="s">
        <v>464</v>
      </c>
      <c r="D974" t="s">
        <v>2681</v>
      </c>
      <c r="E974" t="s">
        <v>1108</v>
      </c>
      <c r="F974" t="b">
        <v>1</v>
      </c>
      <c r="G974">
        <v>179240704</v>
      </c>
      <c r="H974">
        <v>179240959</v>
      </c>
      <c r="I974" t="s">
        <v>3151</v>
      </c>
      <c r="J974" s="182" t="str">
        <f>IF(OR(IFERROR(SEARCH("DMZ",tblSegmentationZones[[#This Row],[comment]])&gt;0,FALSE),IFERROR(SEARCH("DMZ",tblSegmentationZones[[#This Row],[SegmentationZone]])&gt;0,FALSE)),"Yes","No")</f>
        <v>No</v>
      </c>
    </row>
    <row r="975" spans="1:10" x14ac:dyDescent="0.3">
      <c r="A975" t="s">
        <v>3067</v>
      </c>
      <c r="B975" t="s">
        <v>3152</v>
      </c>
      <c r="C975" t="s">
        <v>464</v>
      </c>
      <c r="D975" t="s">
        <v>2681</v>
      </c>
      <c r="E975" t="s">
        <v>1108</v>
      </c>
      <c r="F975" t="b">
        <v>1</v>
      </c>
      <c r="G975">
        <v>179182592</v>
      </c>
      <c r="H975">
        <v>179183615</v>
      </c>
      <c r="I975" t="s">
        <v>3153</v>
      </c>
      <c r="J975" s="182" t="str">
        <f>IF(OR(IFERROR(SEARCH("DMZ",tblSegmentationZones[[#This Row],[comment]])&gt;0,FALSE),IFERROR(SEARCH("DMZ",tblSegmentationZones[[#This Row],[SegmentationZone]])&gt;0,FALSE)),"Yes","No")</f>
        <v>No</v>
      </c>
    </row>
    <row r="976" spans="1:10" x14ac:dyDescent="0.3">
      <c r="A976" t="s">
        <v>3154</v>
      </c>
      <c r="B976" t="s">
        <v>3155</v>
      </c>
      <c r="C976" t="s">
        <v>464</v>
      </c>
      <c r="D976" t="s">
        <v>2681</v>
      </c>
      <c r="E976" t="s">
        <v>1108</v>
      </c>
      <c r="F976" t="b">
        <v>1</v>
      </c>
      <c r="G976">
        <v>179183616</v>
      </c>
      <c r="H976">
        <v>179184639</v>
      </c>
      <c r="I976" t="s">
        <v>3156</v>
      </c>
      <c r="J976" s="182" t="str">
        <f>IF(OR(IFERROR(SEARCH("DMZ",tblSegmentationZones[[#This Row],[comment]])&gt;0,FALSE),IFERROR(SEARCH("DMZ",tblSegmentationZones[[#This Row],[SegmentationZone]])&gt;0,FALSE)),"Yes","No")</f>
        <v>No</v>
      </c>
    </row>
    <row r="977" spans="1:10" x14ac:dyDescent="0.3">
      <c r="A977" t="s">
        <v>3157</v>
      </c>
      <c r="B977" t="s">
        <v>3158</v>
      </c>
      <c r="C977" t="s">
        <v>464</v>
      </c>
      <c r="D977" t="s">
        <v>2681</v>
      </c>
      <c r="E977" t="s">
        <v>1093</v>
      </c>
      <c r="F977" t="b">
        <v>1</v>
      </c>
      <c r="G977">
        <v>179184640</v>
      </c>
      <c r="H977">
        <v>179185663</v>
      </c>
      <c r="I977" t="s">
        <v>3159</v>
      </c>
      <c r="J977" s="182" t="str">
        <f>IF(OR(IFERROR(SEARCH("DMZ",tblSegmentationZones[[#This Row],[comment]])&gt;0,FALSE),IFERROR(SEARCH("DMZ",tblSegmentationZones[[#This Row],[SegmentationZone]])&gt;0,FALSE)),"Yes","No")</f>
        <v>No</v>
      </c>
    </row>
    <row r="978" spans="1:10" x14ac:dyDescent="0.3">
      <c r="A978" t="s">
        <v>3160</v>
      </c>
      <c r="B978" t="s">
        <v>3161</v>
      </c>
      <c r="C978" t="s">
        <v>464</v>
      </c>
      <c r="D978" t="s">
        <v>2681</v>
      </c>
      <c r="E978" t="s">
        <v>1108</v>
      </c>
      <c r="F978" t="b">
        <v>1</v>
      </c>
      <c r="G978">
        <v>179176448</v>
      </c>
      <c r="H978">
        <v>179177471</v>
      </c>
      <c r="I978" t="s">
        <v>3162</v>
      </c>
      <c r="J978" s="182" t="str">
        <f>IF(OR(IFERROR(SEARCH("DMZ",tblSegmentationZones[[#This Row],[comment]])&gt;0,FALSE),IFERROR(SEARCH("DMZ",tblSegmentationZones[[#This Row],[SegmentationZone]])&gt;0,FALSE)),"Yes","No")</f>
        <v>No</v>
      </c>
    </row>
    <row r="979" spans="1:10" x14ac:dyDescent="0.3">
      <c r="A979" t="s">
        <v>3163</v>
      </c>
      <c r="B979" t="s">
        <v>3164</v>
      </c>
      <c r="C979" t="s">
        <v>464</v>
      </c>
      <c r="D979" t="s">
        <v>3165</v>
      </c>
      <c r="E979" t="s">
        <v>1108</v>
      </c>
      <c r="F979" t="b">
        <v>1</v>
      </c>
      <c r="G979">
        <v>179189248</v>
      </c>
      <c r="H979">
        <v>179189759</v>
      </c>
      <c r="I979" t="s">
        <v>3166</v>
      </c>
      <c r="J979" s="182" t="str">
        <f>IF(OR(IFERROR(SEARCH("DMZ",tblSegmentationZones[[#This Row],[comment]])&gt;0,FALSE),IFERROR(SEARCH("DMZ",tblSegmentationZones[[#This Row],[SegmentationZone]])&gt;0,FALSE)),"Yes","No")</f>
        <v>No</v>
      </c>
    </row>
    <row r="980" spans="1:10" x14ac:dyDescent="0.3">
      <c r="A980" t="s">
        <v>3167</v>
      </c>
      <c r="B980" t="s">
        <v>3168</v>
      </c>
      <c r="C980" t="s">
        <v>464</v>
      </c>
      <c r="D980" t="s">
        <v>2681</v>
      </c>
      <c r="E980" t="s">
        <v>1093</v>
      </c>
      <c r="F980" t="b">
        <v>1</v>
      </c>
      <c r="G980">
        <v>179192320</v>
      </c>
      <c r="H980">
        <v>179192831</v>
      </c>
      <c r="I980" t="s">
        <v>3169</v>
      </c>
      <c r="J980" s="182" t="str">
        <f>IF(OR(IFERROR(SEARCH("DMZ",tblSegmentationZones[[#This Row],[comment]])&gt;0,FALSE),IFERROR(SEARCH("DMZ",tblSegmentationZones[[#This Row],[SegmentationZone]])&gt;0,FALSE)),"Yes","No")</f>
        <v>No</v>
      </c>
    </row>
    <row r="981" spans="1:10" x14ac:dyDescent="0.3">
      <c r="A981" t="s">
        <v>3170</v>
      </c>
      <c r="B981" t="s">
        <v>3171</v>
      </c>
      <c r="C981" t="s">
        <v>464</v>
      </c>
      <c r="D981" t="s">
        <v>2681</v>
      </c>
      <c r="E981" t="s">
        <v>1108</v>
      </c>
      <c r="F981" t="b">
        <v>1</v>
      </c>
      <c r="G981">
        <v>179177472</v>
      </c>
      <c r="H981">
        <v>179178495</v>
      </c>
      <c r="I981" t="s">
        <v>3172</v>
      </c>
      <c r="J981" s="182" t="str">
        <f>IF(OR(IFERROR(SEARCH("DMZ",tblSegmentationZones[[#This Row],[comment]])&gt;0,FALSE),IFERROR(SEARCH("DMZ",tblSegmentationZones[[#This Row],[SegmentationZone]])&gt;0,FALSE)),"Yes","No")</f>
        <v>No</v>
      </c>
    </row>
    <row r="982" spans="1:10" x14ac:dyDescent="0.3">
      <c r="A982" t="s">
        <v>3173</v>
      </c>
      <c r="B982" t="s">
        <v>3174</v>
      </c>
      <c r="C982" t="s">
        <v>464</v>
      </c>
      <c r="D982" t="s">
        <v>2681</v>
      </c>
      <c r="E982" t="s">
        <v>3895</v>
      </c>
      <c r="F982" t="b">
        <v>1</v>
      </c>
      <c r="G982">
        <v>179240960</v>
      </c>
      <c r="H982">
        <v>179241983</v>
      </c>
      <c r="I982" t="s">
        <v>3175</v>
      </c>
      <c r="J982" s="182" t="str">
        <f>IF(OR(IFERROR(SEARCH("DMZ",tblSegmentationZones[[#This Row],[comment]])&gt;0,FALSE),IFERROR(SEARCH("DMZ",tblSegmentationZones[[#This Row],[SegmentationZone]])&gt;0,FALSE)),"Yes","No")</f>
        <v>No</v>
      </c>
    </row>
    <row r="983" spans="1:10" x14ac:dyDescent="0.3">
      <c r="A983" t="s">
        <v>3176</v>
      </c>
      <c r="B983" t="s">
        <v>3177</v>
      </c>
      <c r="C983" t="s">
        <v>464</v>
      </c>
      <c r="D983" t="s">
        <v>2681</v>
      </c>
      <c r="E983" t="s">
        <v>3895</v>
      </c>
      <c r="F983" t="b">
        <v>1</v>
      </c>
      <c r="G983">
        <v>179273728</v>
      </c>
      <c r="H983">
        <v>179274239</v>
      </c>
      <c r="I983" t="s">
        <v>3178</v>
      </c>
      <c r="J983" s="182" t="str">
        <f>IF(OR(IFERROR(SEARCH("DMZ",tblSegmentationZones[[#This Row],[comment]])&gt;0,FALSE),IFERROR(SEARCH("DMZ",tblSegmentationZones[[#This Row],[SegmentationZone]])&gt;0,FALSE)),"Yes","No")</f>
        <v>No</v>
      </c>
    </row>
    <row r="984" spans="1:10" x14ac:dyDescent="0.3">
      <c r="A984" t="s">
        <v>3179</v>
      </c>
      <c r="B984" t="s">
        <v>3180</v>
      </c>
      <c r="C984" t="s">
        <v>464</v>
      </c>
      <c r="D984" t="s">
        <v>2681</v>
      </c>
      <c r="E984" t="s">
        <v>3895</v>
      </c>
      <c r="F984" t="b">
        <v>1</v>
      </c>
      <c r="G984">
        <v>179274240</v>
      </c>
      <c r="H984">
        <v>179274751</v>
      </c>
      <c r="I984" t="s">
        <v>3181</v>
      </c>
      <c r="J984" s="182" t="str">
        <f>IF(OR(IFERROR(SEARCH("DMZ",tblSegmentationZones[[#This Row],[comment]])&gt;0,FALSE),IFERROR(SEARCH("DMZ",tblSegmentationZones[[#This Row],[SegmentationZone]])&gt;0,FALSE)),"Yes","No")</f>
        <v>No</v>
      </c>
    </row>
    <row r="985" spans="1:10" x14ac:dyDescent="0.3">
      <c r="A985" t="s">
        <v>3182</v>
      </c>
      <c r="B985" t="s">
        <v>3183</v>
      </c>
      <c r="C985" t="s">
        <v>464</v>
      </c>
      <c r="D985" t="s">
        <v>2681</v>
      </c>
      <c r="E985" t="s">
        <v>3895</v>
      </c>
      <c r="F985" t="b">
        <v>1</v>
      </c>
      <c r="G985">
        <v>179274752</v>
      </c>
      <c r="H985">
        <v>179275263</v>
      </c>
      <c r="I985" t="s">
        <v>3184</v>
      </c>
      <c r="J985" s="182" t="str">
        <f>IF(OR(IFERROR(SEARCH("DMZ",tblSegmentationZones[[#This Row],[comment]])&gt;0,FALSE),IFERROR(SEARCH("DMZ",tblSegmentationZones[[#This Row],[SegmentationZone]])&gt;0,FALSE)),"Yes","No")</f>
        <v>No</v>
      </c>
    </row>
    <row r="986" spans="1:10" x14ac:dyDescent="0.3">
      <c r="A986" t="s">
        <v>3185</v>
      </c>
      <c r="B986" t="s">
        <v>3186</v>
      </c>
      <c r="C986" t="s">
        <v>464</v>
      </c>
      <c r="D986" t="s">
        <v>2681</v>
      </c>
      <c r="E986" t="s">
        <v>3895</v>
      </c>
      <c r="F986" t="b">
        <v>1</v>
      </c>
      <c r="G986">
        <v>179275264</v>
      </c>
      <c r="H986">
        <v>179275775</v>
      </c>
      <c r="I986" t="s">
        <v>3187</v>
      </c>
      <c r="J986" s="182" t="str">
        <f>IF(OR(IFERROR(SEARCH("DMZ",tblSegmentationZones[[#This Row],[comment]])&gt;0,FALSE),IFERROR(SEARCH("DMZ",tblSegmentationZones[[#This Row],[SegmentationZone]])&gt;0,FALSE)),"Yes","No")</f>
        <v>No</v>
      </c>
    </row>
    <row r="987" spans="1:10" x14ac:dyDescent="0.3">
      <c r="A987" t="s">
        <v>3188</v>
      </c>
      <c r="B987" t="s">
        <v>3189</v>
      </c>
      <c r="C987" t="s">
        <v>464</v>
      </c>
      <c r="D987" t="s">
        <v>2681</v>
      </c>
      <c r="E987" t="s">
        <v>3895</v>
      </c>
      <c r="F987" t="b">
        <v>1</v>
      </c>
      <c r="G987">
        <v>179281920</v>
      </c>
      <c r="H987">
        <v>179282047</v>
      </c>
      <c r="I987" t="s">
        <v>3190</v>
      </c>
      <c r="J987" s="182" t="str">
        <f>IF(OR(IFERROR(SEARCH("DMZ",tblSegmentationZones[[#This Row],[comment]])&gt;0,FALSE),IFERROR(SEARCH("DMZ",tblSegmentationZones[[#This Row],[SegmentationZone]])&gt;0,FALSE)),"Yes","No")</f>
        <v>No</v>
      </c>
    </row>
    <row r="988" spans="1:10" x14ac:dyDescent="0.3">
      <c r="A988" t="s">
        <v>3191</v>
      </c>
      <c r="B988" t="s">
        <v>3192</v>
      </c>
      <c r="C988" t="s">
        <v>464</v>
      </c>
      <c r="D988" t="s">
        <v>2891</v>
      </c>
      <c r="E988" t="s">
        <v>2088</v>
      </c>
      <c r="F988" t="b">
        <v>1</v>
      </c>
      <c r="G988">
        <v>168951808</v>
      </c>
      <c r="H988">
        <v>168952831</v>
      </c>
      <c r="I988" t="s">
        <v>3193</v>
      </c>
      <c r="J988" s="182" t="str">
        <f>IF(OR(IFERROR(SEARCH("DMZ",tblSegmentationZones[[#This Row],[comment]])&gt;0,FALSE),IFERROR(SEARCH("DMZ",tblSegmentationZones[[#This Row],[SegmentationZone]])&gt;0,FALSE)),"Yes","No")</f>
        <v>No</v>
      </c>
    </row>
    <row r="989" spans="1:10" x14ac:dyDescent="0.3">
      <c r="A989" t="s">
        <v>3194</v>
      </c>
      <c r="B989" t="s">
        <v>3195</v>
      </c>
      <c r="C989" t="s">
        <v>464</v>
      </c>
      <c r="D989" t="s">
        <v>2891</v>
      </c>
      <c r="E989" t="s">
        <v>1797</v>
      </c>
      <c r="F989" t="b">
        <v>1</v>
      </c>
      <c r="G989">
        <v>168955904</v>
      </c>
      <c r="H989">
        <v>168956927</v>
      </c>
      <c r="I989" t="s">
        <v>3196</v>
      </c>
      <c r="J989" s="182" t="str">
        <f>IF(OR(IFERROR(SEARCH("DMZ",tblSegmentationZones[[#This Row],[comment]])&gt;0,FALSE),IFERROR(SEARCH("DMZ",tblSegmentationZones[[#This Row],[SegmentationZone]])&gt;0,FALSE)),"Yes","No")</f>
        <v>No</v>
      </c>
    </row>
    <row r="990" spans="1:10" x14ac:dyDescent="0.3">
      <c r="A990" t="s">
        <v>3197</v>
      </c>
      <c r="B990" t="s">
        <v>3198</v>
      </c>
      <c r="C990" t="s">
        <v>464</v>
      </c>
      <c r="D990" t="s">
        <v>3199</v>
      </c>
      <c r="E990" t="s">
        <v>1797</v>
      </c>
      <c r="F990" t="b">
        <v>1</v>
      </c>
      <c r="G990">
        <v>168956928</v>
      </c>
      <c r="H990">
        <v>168957183</v>
      </c>
      <c r="I990" t="s">
        <v>3200</v>
      </c>
      <c r="J990" s="182" t="str">
        <f>IF(OR(IFERROR(SEARCH("DMZ",tblSegmentationZones[[#This Row],[comment]])&gt;0,FALSE),IFERROR(SEARCH("DMZ",tblSegmentationZones[[#This Row],[SegmentationZone]])&gt;0,FALSE)),"Yes","No")</f>
        <v>No</v>
      </c>
    </row>
    <row r="991" spans="1:10" x14ac:dyDescent="0.3">
      <c r="A991" t="s">
        <v>3197</v>
      </c>
      <c r="B991" t="s">
        <v>3201</v>
      </c>
      <c r="C991" t="s">
        <v>464</v>
      </c>
      <c r="D991" t="s">
        <v>3199</v>
      </c>
      <c r="E991" t="s">
        <v>2088</v>
      </c>
      <c r="F991" t="b">
        <v>1</v>
      </c>
      <c r="G991">
        <v>168952832</v>
      </c>
      <c r="H991">
        <v>168953087</v>
      </c>
      <c r="I991" t="s">
        <v>3202</v>
      </c>
      <c r="J991" s="182" t="str">
        <f>IF(OR(IFERROR(SEARCH("DMZ",tblSegmentationZones[[#This Row],[comment]])&gt;0,FALSE),IFERROR(SEARCH("DMZ",tblSegmentationZones[[#This Row],[SegmentationZone]])&gt;0,FALSE)),"Yes","No")</f>
        <v>No</v>
      </c>
    </row>
    <row r="992" spans="1:10" x14ac:dyDescent="0.3">
      <c r="A992" t="s">
        <v>3203</v>
      </c>
      <c r="B992" t="s">
        <v>3204</v>
      </c>
      <c r="C992" t="s">
        <v>464</v>
      </c>
      <c r="D992" t="s">
        <v>2681</v>
      </c>
      <c r="E992" t="s">
        <v>3205</v>
      </c>
      <c r="F992" t="b">
        <v>1</v>
      </c>
      <c r="G992">
        <v>179576832</v>
      </c>
      <c r="H992">
        <v>179577855</v>
      </c>
      <c r="I992" t="s">
        <v>3206</v>
      </c>
      <c r="J992" s="182" t="str">
        <f>IF(OR(IFERROR(SEARCH("DMZ",tblSegmentationZones[[#This Row],[comment]])&gt;0,FALSE),IFERROR(SEARCH("DMZ",tblSegmentationZones[[#This Row],[SegmentationZone]])&gt;0,FALSE)),"Yes","No")</f>
        <v>No</v>
      </c>
    </row>
    <row r="993" spans="1:10" x14ac:dyDescent="0.3">
      <c r="A993" t="s">
        <v>3207</v>
      </c>
      <c r="B993" t="s">
        <v>3208</v>
      </c>
      <c r="C993" t="s">
        <v>464</v>
      </c>
      <c r="D993" t="s">
        <v>2681</v>
      </c>
      <c r="E993" t="s">
        <v>3205</v>
      </c>
      <c r="F993" t="b">
        <v>1</v>
      </c>
      <c r="G993">
        <v>179577856</v>
      </c>
      <c r="H993">
        <v>179578879</v>
      </c>
      <c r="I993" t="s">
        <v>3209</v>
      </c>
      <c r="J993" s="182" t="str">
        <f>IF(OR(IFERROR(SEARCH("DMZ",tblSegmentationZones[[#This Row],[comment]])&gt;0,FALSE),IFERROR(SEARCH("DMZ",tblSegmentationZones[[#This Row],[SegmentationZone]])&gt;0,FALSE)),"Yes","No")</f>
        <v>No</v>
      </c>
    </row>
    <row r="994" spans="1:10" x14ac:dyDescent="0.3">
      <c r="A994" t="s">
        <v>3210</v>
      </c>
      <c r="B994" t="s">
        <v>3211</v>
      </c>
      <c r="C994" t="s">
        <v>464</v>
      </c>
      <c r="D994" t="s">
        <v>1395</v>
      </c>
      <c r="E994" t="s">
        <v>2998</v>
      </c>
      <c r="F994" t="b">
        <v>1</v>
      </c>
      <c r="G994">
        <v>180486144</v>
      </c>
      <c r="H994">
        <v>180486399</v>
      </c>
      <c r="I994" t="s">
        <v>3212</v>
      </c>
      <c r="J994" s="182" t="str">
        <f>IF(OR(IFERROR(SEARCH("DMZ",tblSegmentationZones[[#This Row],[comment]])&gt;0,FALSE),IFERROR(SEARCH("DMZ",tblSegmentationZones[[#This Row],[SegmentationZone]])&gt;0,FALSE)),"Yes","No")</f>
        <v>No</v>
      </c>
    </row>
    <row r="995" spans="1:10" x14ac:dyDescent="0.3">
      <c r="A995" t="s">
        <v>3213</v>
      </c>
      <c r="B995" t="s">
        <v>3214</v>
      </c>
      <c r="C995" t="s">
        <v>464</v>
      </c>
      <c r="D995" t="s">
        <v>3215</v>
      </c>
      <c r="E995" t="s">
        <v>1404</v>
      </c>
      <c r="F995" t="b">
        <v>1</v>
      </c>
      <c r="G995">
        <v>181646848</v>
      </c>
      <c r="H995">
        <v>181647103</v>
      </c>
      <c r="I995" t="s">
        <v>3216</v>
      </c>
      <c r="J995" s="182" t="str">
        <f>IF(OR(IFERROR(SEARCH("DMZ",tblSegmentationZones[[#This Row],[comment]])&gt;0,FALSE),IFERROR(SEARCH("DMZ",tblSegmentationZones[[#This Row],[SegmentationZone]])&gt;0,FALSE)),"Yes","No")</f>
        <v>No</v>
      </c>
    </row>
    <row r="996" spans="1:10" x14ac:dyDescent="0.3">
      <c r="A996" t="s">
        <v>3217</v>
      </c>
      <c r="B996" t="s">
        <v>3218</v>
      </c>
      <c r="C996" t="s">
        <v>464</v>
      </c>
      <c r="D996" t="s">
        <v>3219</v>
      </c>
      <c r="E996" t="s">
        <v>1404</v>
      </c>
      <c r="F996" t="b">
        <v>1</v>
      </c>
      <c r="G996">
        <v>181792256</v>
      </c>
      <c r="H996">
        <v>181792511</v>
      </c>
      <c r="I996" t="s">
        <v>3220</v>
      </c>
      <c r="J996" s="182" t="str">
        <f>IF(OR(IFERROR(SEARCH("DMZ",tblSegmentationZones[[#This Row],[comment]])&gt;0,FALSE),IFERROR(SEARCH("DMZ",tblSegmentationZones[[#This Row],[SegmentationZone]])&gt;0,FALSE)),"Yes","No")</f>
        <v>No</v>
      </c>
    </row>
    <row r="997" spans="1:10" x14ac:dyDescent="0.3">
      <c r="A997" t="s">
        <v>3221</v>
      </c>
      <c r="B997" t="s">
        <v>3222</v>
      </c>
      <c r="C997">
        <v>775</v>
      </c>
      <c r="D997" t="s">
        <v>2737</v>
      </c>
      <c r="E997" t="s">
        <v>1404</v>
      </c>
      <c r="F997" t="b">
        <v>1</v>
      </c>
      <c r="G997">
        <v>181751040</v>
      </c>
      <c r="H997">
        <v>181751295</v>
      </c>
      <c r="I997" t="s">
        <v>3223</v>
      </c>
      <c r="J997" s="182" t="str">
        <f>IF(OR(IFERROR(SEARCH("DMZ",tblSegmentationZones[[#This Row],[comment]])&gt;0,FALSE),IFERROR(SEARCH("DMZ",tblSegmentationZones[[#This Row],[SegmentationZone]])&gt;0,FALSE)),"Yes","No")</f>
        <v>No</v>
      </c>
    </row>
    <row r="998" spans="1:10" x14ac:dyDescent="0.3">
      <c r="A998" t="s">
        <v>3224</v>
      </c>
      <c r="B998" t="s">
        <v>3225</v>
      </c>
      <c r="C998" t="s">
        <v>464</v>
      </c>
      <c r="D998" t="s">
        <v>1906</v>
      </c>
      <c r="E998" t="s">
        <v>1108</v>
      </c>
      <c r="F998" t="b">
        <v>1</v>
      </c>
      <c r="G998">
        <v>169213952</v>
      </c>
      <c r="H998">
        <v>169214207</v>
      </c>
      <c r="I998" t="s">
        <v>3226</v>
      </c>
      <c r="J998" s="182" t="str">
        <f>IF(OR(IFERROR(SEARCH("DMZ",tblSegmentationZones[[#This Row],[comment]])&gt;0,FALSE),IFERROR(SEARCH("DMZ",tblSegmentationZones[[#This Row],[SegmentationZone]])&gt;0,FALSE)),"Yes","No")</f>
        <v>No</v>
      </c>
    </row>
    <row r="999" spans="1:10" x14ac:dyDescent="0.3">
      <c r="A999" t="s">
        <v>3227</v>
      </c>
      <c r="B999" t="s">
        <v>3228</v>
      </c>
      <c r="C999" t="s">
        <v>464</v>
      </c>
      <c r="D999" t="s">
        <v>1384</v>
      </c>
      <c r="E999" t="s">
        <v>1108</v>
      </c>
      <c r="F999" t="b">
        <v>0</v>
      </c>
      <c r="G999">
        <v>169216512</v>
      </c>
      <c r="H999">
        <v>169216767</v>
      </c>
      <c r="I999" t="s">
        <v>3229</v>
      </c>
      <c r="J999" s="182" t="str">
        <f>IF(OR(IFERROR(SEARCH("DMZ",tblSegmentationZones[[#This Row],[comment]])&gt;0,FALSE),IFERROR(SEARCH("DMZ",tblSegmentationZones[[#This Row],[SegmentationZone]])&gt;0,FALSE)),"Yes","No")</f>
        <v>No</v>
      </c>
    </row>
    <row r="1000" spans="1:10" x14ac:dyDescent="0.3">
      <c r="A1000" t="s">
        <v>3230</v>
      </c>
      <c r="B1000" t="s">
        <v>3231</v>
      </c>
      <c r="C1000" t="s">
        <v>464</v>
      </c>
      <c r="D1000" t="s">
        <v>3232</v>
      </c>
      <c r="E1000" t="s">
        <v>1108</v>
      </c>
      <c r="F1000" t="b">
        <v>1</v>
      </c>
      <c r="G1000">
        <v>169241600</v>
      </c>
      <c r="H1000">
        <v>169241855</v>
      </c>
      <c r="I1000" t="s">
        <v>3233</v>
      </c>
      <c r="J1000" s="182" t="str">
        <f>IF(OR(IFERROR(SEARCH("DMZ",tblSegmentationZones[[#This Row],[comment]])&gt;0,FALSE),IFERROR(SEARCH("DMZ",tblSegmentationZones[[#This Row],[SegmentationZone]])&gt;0,FALSE)),"Yes","No")</f>
        <v>No</v>
      </c>
    </row>
    <row r="1001" spans="1:10" x14ac:dyDescent="0.3">
      <c r="A1001" t="s">
        <v>3227</v>
      </c>
      <c r="B1001" t="s">
        <v>3234</v>
      </c>
      <c r="C1001" t="s">
        <v>464</v>
      </c>
      <c r="D1001" t="s">
        <v>1384</v>
      </c>
      <c r="E1001" t="s">
        <v>1108</v>
      </c>
      <c r="F1001" t="b">
        <v>0</v>
      </c>
      <c r="G1001">
        <v>169216768</v>
      </c>
      <c r="H1001">
        <v>169217023</v>
      </c>
      <c r="I1001" t="s">
        <v>3235</v>
      </c>
      <c r="J1001" s="182" t="str">
        <f>IF(OR(IFERROR(SEARCH("DMZ",tblSegmentationZones[[#This Row],[comment]])&gt;0,FALSE),IFERROR(SEARCH("DMZ",tblSegmentationZones[[#This Row],[SegmentationZone]])&gt;0,FALSE)),"Yes","No")</f>
        <v>No</v>
      </c>
    </row>
    <row r="1002" spans="1:10" x14ac:dyDescent="0.3">
      <c r="A1002" t="s">
        <v>3236</v>
      </c>
      <c r="B1002" t="s">
        <v>3237</v>
      </c>
      <c r="C1002" t="s">
        <v>464</v>
      </c>
      <c r="D1002" t="s">
        <v>3232</v>
      </c>
      <c r="E1002" t="s">
        <v>1108</v>
      </c>
      <c r="F1002" t="b">
        <v>1</v>
      </c>
      <c r="G1002">
        <v>169242624</v>
      </c>
      <c r="H1002">
        <v>169242879</v>
      </c>
      <c r="I1002" t="s">
        <v>3238</v>
      </c>
      <c r="J1002" s="182" t="str">
        <f>IF(OR(IFERROR(SEARCH("DMZ",tblSegmentationZones[[#This Row],[comment]])&gt;0,FALSE),IFERROR(SEARCH("DMZ",tblSegmentationZones[[#This Row],[SegmentationZone]])&gt;0,FALSE)),"Yes","No")</f>
        <v>No</v>
      </c>
    </row>
    <row r="1003" spans="1:10" x14ac:dyDescent="0.3">
      <c r="A1003" t="s">
        <v>3239</v>
      </c>
      <c r="B1003" t="s">
        <v>3240</v>
      </c>
      <c r="C1003" t="s">
        <v>464</v>
      </c>
      <c r="D1003" t="s">
        <v>3232</v>
      </c>
      <c r="E1003" t="s">
        <v>1108</v>
      </c>
      <c r="F1003" t="b">
        <v>1</v>
      </c>
      <c r="G1003">
        <v>169242880</v>
      </c>
      <c r="H1003">
        <v>169243135</v>
      </c>
      <c r="I1003" t="s">
        <v>3241</v>
      </c>
      <c r="J1003" s="182" t="str">
        <f>IF(OR(IFERROR(SEARCH("DMZ",tblSegmentationZones[[#This Row],[comment]])&gt;0,FALSE),IFERROR(SEARCH("DMZ",tblSegmentationZones[[#This Row],[SegmentationZone]])&gt;0,FALSE)),"Yes","No")</f>
        <v>No</v>
      </c>
    </row>
    <row r="1004" spans="1:10" x14ac:dyDescent="0.3">
      <c r="A1004" t="s">
        <v>3242</v>
      </c>
      <c r="B1004" t="s">
        <v>3243</v>
      </c>
      <c r="C1004" t="s">
        <v>464</v>
      </c>
      <c r="D1004" t="s">
        <v>3232</v>
      </c>
      <c r="E1004" t="s">
        <v>1108</v>
      </c>
      <c r="F1004" t="b">
        <v>1</v>
      </c>
      <c r="G1004">
        <v>169243136</v>
      </c>
      <c r="H1004">
        <v>169243391</v>
      </c>
      <c r="I1004" t="s">
        <v>3244</v>
      </c>
      <c r="J1004" s="182" t="str">
        <f>IF(OR(IFERROR(SEARCH("DMZ",tblSegmentationZones[[#This Row],[comment]])&gt;0,FALSE),IFERROR(SEARCH("DMZ",tblSegmentationZones[[#This Row],[SegmentationZone]])&gt;0,FALSE)),"Yes","No")</f>
        <v>No</v>
      </c>
    </row>
    <row r="1005" spans="1:10" x14ac:dyDescent="0.3">
      <c r="A1005" t="s">
        <v>3170</v>
      </c>
      <c r="B1005" t="s">
        <v>3245</v>
      </c>
      <c r="C1005" t="s">
        <v>464</v>
      </c>
      <c r="D1005" t="s">
        <v>3232</v>
      </c>
      <c r="E1005" t="s">
        <v>1108</v>
      </c>
      <c r="F1005" t="b">
        <v>1</v>
      </c>
      <c r="G1005">
        <v>169243392</v>
      </c>
      <c r="H1005">
        <v>169243647</v>
      </c>
      <c r="I1005" t="s">
        <v>3246</v>
      </c>
      <c r="J1005" s="182" t="str">
        <f>IF(OR(IFERROR(SEARCH("DMZ",tblSegmentationZones[[#This Row],[comment]])&gt;0,FALSE),IFERROR(SEARCH("DMZ",tblSegmentationZones[[#This Row],[SegmentationZone]])&gt;0,FALSE)),"Yes","No")</f>
        <v>No</v>
      </c>
    </row>
    <row r="1006" spans="1:10" x14ac:dyDescent="0.3">
      <c r="A1006" t="s">
        <v>3247</v>
      </c>
      <c r="B1006" t="s">
        <v>3248</v>
      </c>
      <c r="C1006" t="s">
        <v>464</v>
      </c>
      <c r="D1006" t="s">
        <v>3232</v>
      </c>
      <c r="E1006" t="s">
        <v>1108</v>
      </c>
      <c r="F1006" t="b">
        <v>1</v>
      </c>
      <c r="G1006">
        <v>169243648</v>
      </c>
      <c r="H1006">
        <v>169243903</v>
      </c>
      <c r="I1006" t="s">
        <v>3249</v>
      </c>
      <c r="J1006" s="182" t="str">
        <f>IF(OR(IFERROR(SEARCH("DMZ",tblSegmentationZones[[#This Row],[comment]])&gt;0,FALSE),IFERROR(SEARCH("DMZ",tblSegmentationZones[[#This Row],[SegmentationZone]])&gt;0,FALSE)),"Yes","No")</f>
        <v>No</v>
      </c>
    </row>
    <row r="1007" spans="1:10" x14ac:dyDescent="0.3">
      <c r="A1007" t="s">
        <v>3250</v>
      </c>
      <c r="B1007" t="s">
        <v>3251</v>
      </c>
      <c r="C1007" t="s">
        <v>464</v>
      </c>
      <c r="D1007" t="s">
        <v>3232</v>
      </c>
      <c r="E1007" t="s">
        <v>1108</v>
      </c>
      <c r="F1007" t="b">
        <v>1</v>
      </c>
      <c r="G1007">
        <v>169243904</v>
      </c>
      <c r="H1007">
        <v>169244159</v>
      </c>
      <c r="I1007" t="s">
        <v>3252</v>
      </c>
      <c r="J1007" s="182" t="str">
        <f>IF(OR(IFERROR(SEARCH("DMZ",tblSegmentationZones[[#This Row],[comment]])&gt;0,FALSE),IFERROR(SEARCH("DMZ",tblSegmentationZones[[#This Row],[SegmentationZone]])&gt;0,FALSE)),"Yes","No")</f>
        <v>No</v>
      </c>
    </row>
    <row r="1008" spans="1:10" x14ac:dyDescent="0.3">
      <c r="A1008" t="s">
        <v>3020</v>
      </c>
      <c r="B1008" t="s">
        <v>3253</v>
      </c>
      <c r="C1008" t="s">
        <v>464</v>
      </c>
      <c r="D1008" t="s">
        <v>3232</v>
      </c>
      <c r="E1008" t="s">
        <v>1108</v>
      </c>
      <c r="F1008" t="b">
        <v>1</v>
      </c>
      <c r="G1008">
        <v>169244160</v>
      </c>
      <c r="H1008">
        <v>169244415</v>
      </c>
      <c r="I1008" t="s">
        <v>3254</v>
      </c>
      <c r="J1008" s="182" t="str">
        <f>IF(OR(IFERROR(SEARCH("DMZ",tblSegmentationZones[[#This Row],[comment]])&gt;0,FALSE),IFERROR(SEARCH("DMZ",tblSegmentationZones[[#This Row],[SegmentationZone]])&gt;0,FALSE)),"Yes","No")</f>
        <v>No</v>
      </c>
    </row>
    <row r="1009" spans="1:10" x14ac:dyDescent="0.3">
      <c r="A1009" t="s">
        <v>3160</v>
      </c>
      <c r="B1009" t="s">
        <v>3255</v>
      </c>
      <c r="C1009" t="s">
        <v>464</v>
      </c>
      <c r="D1009" t="s">
        <v>3232</v>
      </c>
      <c r="E1009" t="s">
        <v>1108</v>
      </c>
      <c r="F1009" t="b">
        <v>1</v>
      </c>
      <c r="G1009">
        <v>169244416</v>
      </c>
      <c r="H1009">
        <v>169244671</v>
      </c>
      <c r="I1009" t="s">
        <v>3256</v>
      </c>
      <c r="J1009" s="182" t="str">
        <f>IF(OR(IFERROR(SEARCH("DMZ",tblSegmentationZones[[#This Row],[comment]])&gt;0,FALSE),IFERROR(SEARCH("DMZ",tblSegmentationZones[[#This Row],[SegmentationZone]])&gt;0,FALSE)),"Yes","No")</f>
        <v>No</v>
      </c>
    </row>
    <row r="1010" spans="1:10" x14ac:dyDescent="0.3">
      <c r="A1010" t="s">
        <v>3257</v>
      </c>
      <c r="B1010" t="s">
        <v>3258</v>
      </c>
      <c r="C1010" t="s">
        <v>464</v>
      </c>
      <c r="D1010" t="s">
        <v>1384</v>
      </c>
      <c r="E1010" t="s">
        <v>1108</v>
      </c>
      <c r="F1010" t="b">
        <v>0</v>
      </c>
      <c r="G1010">
        <v>169217024</v>
      </c>
      <c r="H1010">
        <v>169217279</v>
      </c>
      <c r="I1010" t="s">
        <v>3259</v>
      </c>
      <c r="J1010" s="182" t="str">
        <f>IF(OR(IFERROR(SEARCH("DMZ",tblSegmentationZones[[#This Row],[comment]])&gt;0,FALSE),IFERROR(SEARCH("DMZ",tblSegmentationZones[[#This Row],[SegmentationZone]])&gt;0,FALSE)),"Yes","No")</f>
        <v>No</v>
      </c>
    </row>
    <row r="1011" spans="1:10" x14ac:dyDescent="0.3">
      <c r="A1011" t="s">
        <v>3260</v>
      </c>
      <c r="B1011" t="s">
        <v>3261</v>
      </c>
      <c r="C1011" t="s">
        <v>464</v>
      </c>
      <c r="D1011" t="s">
        <v>3232</v>
      </c>
      <c r="E1011" t="s">
        <v>1108</v>
      </c>
      <c r="F1011" t="b">
        <v>1</v>
      </c>
      <c r="G1011">
        <v>169244672</v>
      </c>
      <c r="H1011">
        <v>169244927</v>
      </c>
      <c r="I1011" t="s">
        <v>3262</v>
      </c>
      <c r="J1011" s="182" t="str">
        <f>IF(OR(IFERROR(SEARCH("DMZ",tblSegmentationZones[[#This Row],[comment]])&gt;0,FALSE),IFERROR(SEARCH("DMZ",tblSegmentationZones[[#This Row],[SegmentationZone]])&gt;0,FALSE)),"Yes","No")</f>
        <v>No</v>
      </c>
    </row>
    <row r="1012" spans="1:10" x14ac:dyDescent="0.3">
      <c r="A1012" t="s">
        <v>3064</v>
      </c>
      <c r="B1012" t="s">
        <v>3263</v>
      </c>
      <c r="C1012" t="s">
        <v>464</v>
      </c>
      <c r="D1012" t="s">
        <v>3232</v>
      </c>
      <c r="E1012" t="s">
        <v>1108</v>
      </c>
      <c r="F1012" t="b">
        <v>1</v>
      </c>
      <c r="G1012">
        <v>169244928</v>
      </c>
      <c r="H1012">
        <v>169245183</v>
      </c>
      <c r="I1012" t="s">
        <v>3264</v>
      </c>
      <c r="J1012" s="182" t="str">
        <f>IF(OR(IFERROR(SEARCH("DMZ",tblSegmentationZones[[#This Row],[comment]])&gt;0,FALSE),IFERROR(SEARCH("DMZ",tblSegmentationZones[[#This Row],[SegmentationZone]])&gt;0,FALSE)),"Yes","No")</f>
        <v>No</v>
      </c>
    </row>
    <row r="1013" spans="1:10" x14ac:dyDescent="0.3">
      <c r="A1013" t="s">
        <v>3067</v>
      </c>
      <c r="B1013" t="s">
        <v>3265</v>
      </c>
      <c r="C1013" t="s">
        <v>464</v>
      </c>
      <c r="D1013" t="s">
        <v>3232</v>
      </c>
      <c r="E1013" t="s">
        <v>1108</v>
      </c>
      <c r="F1013" t="b">
        <v>1</v>
      </c>
      <c r="G1013">
        <v>169245184</v>
      </c>
      <c r="H1013">
        <v>169245439</v>
      </c>
      <c r="I1013" t="s">
        <v>3266</v>
      </c>
      <c r="J1013" s="182" t="str">
        <f>IF(OR(IFERROR(SEARCH("DMZ",tblSegmentationZones[[#This Row],[comment]])&gt;0,FALSE),IFERROR(SEARCH("DMZ",tblSegmentationZones[[#This Row],[SegmentationZone]])&gt;0,FALSE)),"Yes","No")</f>
        <v>No</v>
      </c>
    </row>
    <row r="1014" spans="1:10" x14ac:dyDescent="0.3">
      <c r="A1014" t="s">
        <v>3154</v>
      </c>
      <c r="B1014" t="s">
        <v>3267</v>
      </c>
      <c r="C1014" t="s">
        <v>464</v>
      </c>
      <c r="D1014" t="s">
        <v>3232</v>
      </c>
      <c r="E1014" t="s">
        <v>1108</v>
      </c>
      <c r="F1014" t="b">
        <v>1</v>
      </c>
      <c r="G1014">
        <v>169245440</v>
      </c>
      <c r="H1014">
        <v>169245695</v>
      </c>
      <c r="I1014" t="s">
        <v>3268</v>
      </c>
      <c r="J1014" s="182" t="str">
        <f>IF(OR(IFERROR(SEARCH("DMZ",tblSegmentationZones[[#This Row],[comment]])&gt;0,FALSE),IFERROR(SEARCH("DMZ",tblSegmentationZones[[#This Row],[SegmentationZone]])&gt;0,FALSE)),"Yes","No")</f>
        <v>No</v>
      </c>
    </row>
    <row r="1015" spans="1:10" x14ac:dyDescent="0.3">
      <c r="A1015" t="s">
        <v>3224</v>
      </c>
      <c r="B1015" t="s">
        <v>3269</v>
      </c>
      <c r="C1015" t="s">
        <v>464</v>
      </c>
      <c r="D1015" t="s">
        <v>1906</v>
      </c>
      <c r="E1015" t="s">
        <v>1093</v>
      </c>
      <c r="F1015" t="b">
        <v>1</v>
      </c>
      <c r="G1015">
        <v>169246720</v>
      </c>
      <c r="H1015">
        <v>169246975</v>
      </c>
      <c r="I1015" t="s">
        <v>3270</v>
      </c>
      <c r="J1015" s="182" t="str">
        <f>IF(OR(IFERROR(SEARCH("DMZ",tblSegmentationZones[[#This Row],[comment]])&gt;0,FALSE),IFERROR(SEARCH("DMZ",tblSegmentationZones[[#This Row],[SegmentationZone]])&gt;0,FALSE)),"Yes","No")</f>
        <v>No</v>
      </c>
    </row>
    <row r="1016" spans="1:10" x14ac:dyDescent="0.3">
      <c r="A1016" t="s">
        <v>3257</v>
      </c>
      <c r="B1016" t="s">
        <v>3271</v>
      </c>
      <c r="C1016" t="s">
        <v>464</v>
      </c>
      <c r="D1016" t="s">
        <v>1384</v>
      </c>
      <c r="E1016" t="s">
        <v>1108</v>
      </c>
      <c r="F1016" t="b">
        <v>0</v>
      </c>
      <c r="G1016">
        <v>169217280</v>
      </c>
      <c r="H1016">
        <v>169217535</v>
      </c>
      <c r="I1016" t="s">
        <v>3272</v>
      </c>
      <c r="J1016" s="182" t="str">
        <f>IF(OR(IFERROR(SEARCH("DMZ",tblSegmentationZones[[#This Row],[comment]])&gt;0,FALSE),IFERROR(SEARCH("DMZ",tblSegmentationZones[[#This Row],[SegmentationZone]])&gt;0,FALSE)),"Yes","No")</f>
        <v>No</v>
      </c>
    </row>
    <row r="1017" spans="1:10" x14ac:dyDescent="0.3">
      <c r="A1017" t="s">
        <v>3273</v>
      </c>
      <c r="B1017" t="s">
        <v>3274</v>
      </c>
      <c r="C1017" t="s">
        <v>464</v>
      </c>
      <c r="D1017" t="s">
        <v>1958</v>
      </c>
      <c r="E1017" t="s">
        <v>1093</v>
      </c>
      <c r="F1017" t="b">
        <v>1</v>
      </c>
      <c r="G1017">
        <v>169247488</v>
      </c>
      <c r="H1017">
        <v>169247743</v>
      </c>
      <c r="I1017" t="s">
        <v>3275</v>
      </c>
      <c r="J1017" s="182" t="str">
        <f>IF(OR(IFERROR(SEARCH("DMZ",tblSegmentationZones[[#This Row],[comment]])&gt;0,FALSE),IFERROR(SEARCH("DMZ",tblSegmentationZones[[#This Row],[SegmentationZone]])&gt;0,FALSE)),"Yes","No")</f>
        <v>No</v>
      </c>
    </row>
    <row r="1018" spans="1:10" x14ac:dyDescent="0.3">
      <c r="A1018" t="s">
        <v>3276</v>
      </c>
      <c r="B1018" t="s">
        <v>3277</v>
      </c>
      <c r="C1018" t="s">
        <v>464</v>
      </c>
      <c r="D1018" t="s">
        <v>1411</v>
      </c>
      <c r="E1018" t="s">
        <v>1093</v>
      </c>
      <c r="F1018" t="b">
        <v>0</v>
      </c>
      <c r="G1018">
        <v>169247744</v>
      </c>
      <c r="H1018">
        <v>169247999</v>
      </c>
      <c r="I1018" t="s">
        <v>3278</v>
      </c>
      <c r="J1018" s="182" t="str">
        <f>IF(OR(IFERROR(SEARCH("DMZ",tblSegmentationZones[[#This Row],[comment]])&gt;0,FALSE),IFERROR(SEARCH("DMZ",tblSegmentationZones[[#This Row],[SegmentationZone]])&gt;0,FALSE)),"Yes","No")</f>
        <v>No</v>
      </c>
    </row>
    <row r="1019" spans="1:10" x14ac:dyDescent="0.3">
      <c r="A1019" t="s">
        <v>1411</v>
      </c>
      <c r="B1019" t="s">
        <v>3279</v>
      </c>
      <c r="C1019" t="s">
        <v>464</v>
      </c>
      <c r="D1019" t="s">
        <v>1411</v>
      </c>
      <c r="E1019" t="s">
        <v>1093</v>
      </c>
      <c r="F1019" t="b">
        <v>1</v>
      </c>
      <c r="G1019">
        <v>169248000</v>
      </c>
      <c r="H1019">
        <v>169248255</v>
      </c>
      <c r="I1019" t="s">
        <v>3280</v>
      </c>
      <c r="J1019" s="182" t="str">
        <f>IF(OR(IFERROR(SEARCH("DMZ",tblSegmentationZones[[#This Row],[comment]])&gt;0,FALSE),IFERROR(SEARCH("DMZ",tblSegmentationZones[[#This Row],[SegmentationZone]])&gt;0,FALSE)),"Yes","No")</f>
        <v>No</v>
      </c>
    </row>
    <row r="1020" spans="1:10" x14ac:dyDescent="0.3">
      <c r="A1020" t="s">
        <v>3281</v>
      </c>
      <c r="B1020" t="s">
        <v>3282</v>
      </c>
      <c r="C1020" t="s">
        <v>464</v>
      </c>
      <c r="D1020" t="s">
        <v>1400</v>
      </c>
      <c r="E1020" t="s">
        <v>1093</v>
      </c>
      <c r="F1020" t="b">
        <v>0</v>
      </c>
      <c r="G1020">
        <v>169248768</v>
      </c>
      <c r="H1020">
        <v>169249023</v>
      </c>
      <c r="I1020" t="s">
        <v>3283</v>
      </c>
      <c r="J1020" s="182" t="str">
        <f>IF(OR(IFERROR(SEARCH("DMZ",tblSegmentationZones[[#This Row],[comment]])&gt;0,FALSE),IFERROR(SEARCH("DMZ",tblSegmentationZones[[#This Row],[SegmentationZone]])&gt;0,FALSE)),"Yes","No")</f>
        <v>No</v>
      </c>
    </row>
    <row r="1021" spans="1:10" x14ac:dyDescent="0.3">
      <c r="A1021" t="s">
        <v>3281</v>
      </c>
      <c r="B1021" t="s">
        <v>3284</v>
      </c>
      <c r="C1021" t="s">
        <v>464</v>
      </c>
      <c r="D1021" t="s">
        <v>1400</v>
      </c>
      <c r="E1021" t="s">
        <v>1093</v>
      </c>
      <c r="F1021" t="b">
        <v>0</v>
      </c>
      <c r="G1021">
        <v>169249024</v>
      </c>
      <c r="H1021">
        <v>169249279</v>
      </c>
      <c r="I1021" t="s">
        <v>3285</v>
      </c>
      <c r="J1021" s="182" t="str">
        <f>IF(OR(IFERROR(SEARCH("DMZ",tblSegmentationZones[[#This Row],[comment]])&gt;0,FALSE),IFERROR(SEARCH("DMZ",tblSegmentationZones[[#This Row],[SegmentationZone]])&gt;0,FALSE)),"Yes","No")</f>
        <v>No</v>
      </c>
    </row>
    <row r="1022" spans="1:10" x14ac:dyDescent="0.3">
      <c r="A1022" t="s">
        <v>1400</v>
      </c>
      <c r="B1022" t="s">
        <v>3286</v>
      </c>
      <c r="C1022" t="s">
        <v>464</v>
      </c>
      <c r="D1022" t="s">
        <v>1400</v>
      </c>
      <c r="E1022" t="s">
        <v>1093</v>
      </c>
      <c r="F1022" t="b">
        <v>1</v>
      </c>
      <c r="G1022">
        <v>169249280</v>
      </c>
      <c r="H1022">
        <v>169249535</v>
      </c>
      <c r="I1022" t="s">
        <v>3287</v>
      </c>
      <c r="J1022" s="182" t="str">
        <f>IF(OR(IFERROR(SEARCH("DMZ",tblSegmentationZones[[#This Row],[comment]])&gt;0,FALSE),IFERROR(SEARCH("DMZ",tblSegmentationZones[[#This Row],[SegmentationZone]])&gt;0,FALSE)),"Yes","No")</f>
        <v>No</v>
      </c>
    </row>
    <row r="1023" spans="1:10" x14ac:dyDescent="0.3">
      <c r="A1023" t="s">
        <v>3257</v>
      </c>
      <c r="B1023" t="s">
        <v>3288</v>
      </c>
      <c r="C1023" t="s">
        <v>464</v>
      </c>
      <c r="D1023" t="s">
        <v>1384</v>
      </c>
      <c r="E1023" t="s">
        <v>1108</v>
      </c>
      <c r="F1023" t="b">
        <v>0</v>
      </c>
      <c r="G1023">
        <v>169217536</v>
      </c>
      <c r="H1023">
        <v>169217791</v>
      </c>
      <c r="I1023" t="s">
        <v>3289</v>
      </c>
      <c r="J1023" s="182" t="str">
        <f>IF(OR(IFERROR(SEARCH("DMZ",tblSegmentationZones[[#This Row],[comment]])&gt;0,FALSE),IFERROR(SEARCH("DMZ",tblSegmentationZones[[#This Row],[SegmentationZone]])&gt;0,FALSE)),"Yes","No")</f>
        <v>No</v>
      </c>
    </row>
    <row r="1024" spans="1:10" x14ac:dyDescent="0.3">
      <c r="A1024" t="s">
        <v>3257</v>
      </c>
      <c r="B1024" t="s">
        <v>3290</v>
      </c>
      <c r="C1024" t="s">
        <v>464</v>
      </c>
      <c r="D1024" t="s">
        <v>1384</v>
      </c>
      <c r="E1024" t="s">
        <v>1093</v>
      </c>
      <c r="F1024" t="b">
        <v>0</v>
      </c>
      <c r="G1024">
        <v>169249792</v>
      </c>
      <c r="H1024">
        <v>169250047</v>
      </c>
      <c r="I1024" t="s">
        <v>3291</v>
      </c>
      <c r="J1024" s="182" t="str">
        <f>IF(OR(IFERROR(SEARCH("DMZ",tblSegmentationZones[[#This Row],[comment]])&gt;0,FALSE),IFERROR(SEARCH("DMZ",tblSegmentationZones[[#This Row],[SegmentationZone]])&gt;0,FALSE)),"Yes","No")</f>
        <v>No</v>
      </c>
    </row>
    <row r="1025" spans="1:10" x14ac:dyDescent="0.3">
      <c r="A1025" t="s">
        <v>3257</v>
      </c>
      <c r="B1025" t="s">
        <v>3292</v>
      </c>
      <c r="C1025" t="s">
        <v>464</v>
      </c>
      <c r="D1025" t="s">
        <v>1384</v>
      </c>
      <c r="E1025" t="s">
        <v>1093</v>
      </c>
      <c r="F1025" t="b">
        <v>0</v>
      </c>
      <c r="G1025">
        <v>169250048</v>
      </c>
      <c r="H1025">
        <v>169250303</v>
      </c>
      <c r="I1025" t="s">
        <v>3293</v>
      </c>
      <c r="J1025" s="182" t="str">
        <f>IF(OR(IFERROR(SEARCH("DMZ",tblSegmentationZones[[#This Row],[comment]])&gt;0,FALSE),IFERROR(SEARCH("DMZ",tblSegmentationZones[[#This Row],[SegmentationZone]])&gt;0,FALSE)),"Yes","No")</f>
        <v>No</v>
      </c>
    </row>
    <row r="1026" spans="1:10" x14ac:dyDescent="0.3">
      <c r="A1026" t="s">
        <v>3257</v>
      </c>
      <c r="B1026" t="s">
        <v>3294</v>
      </c>
      <c r="C1026" t="s">
        <v>464</v>
      </c>
      <c r="D1026" t="s">
        <v>1384</v>
      </c>
      <c r="E1026" t="s">
        <v>1093</v>
      </c>
      <c r="F1026" t="b">
        <v>0</v>
      </c>
      <c r="G1026">
        <v>169250304</v>
      </c>
      <c r="H1026">
        <v>169250559</v>
      </c>
      <c r="I1026" t="s">
        <v>3295</v>
      </c>
      <c r="J1026" s="182" t="str">
        <f>IF(OR(IFERROR(SEARCH("DMZ",tblSegmentationZones[[#This Row],[comment]])&gt;0,FALSE),IFERROR(SEARCH("DMZ",tblSegmentationZones[[#This Row],[SegmentationZone]])&gt;0,FALSE)),"Yes","No")</f>
        <v>No</v>
      </c>
    </row>
    <row r="1027" spans="1:10" x14ac:dyDescent="0.3">
      <c r="A1027" t="s">
        <v>1384</v>
      </c>
      <c r="B1027" t="s">
        <v>3296</v>
      </c>
      <c r="C1027" t="s">
        <v>464</v>
      </c>
      <c r="D1027" t="s">
        <v>1384</v>
      </c>
      <c r="E1027" t="s">
        <v>1093</v>
      </c>
      <c r="F1027" t="b">
        <v>1</v>
      </c>
      <c r="G1027">
        <v>169250560</v>
      </c>
      <c r="H1027">
        <v>169250815</v>
      </c>
      <c r="I1027" t="s">
        <v>3297</v>
      </c>
      <c r="J1027" s="182" t="str">
        <f>IF(OR(IFERROR(SEARCH("DMZ",tblSegmentationZones[[#This Row],[comment]])&gt;0,FALSE),IFERROR(SEARCH("DMZ",tblSegmentationZones[[#This Row],[SegmentationZone]])&gt;0,FALSE)),"Yes","No")</f>
        <v>No</v>
      </c>
    </row>
    <row r="1028" spans="1:10" x14ac:dyDescent="0.3">
      <c r="A1028" t="s">
        <v>3298</v>
      </c>
      <c r="B1028" t="s">
        <v>3299</v>
      </c>
      <c r="C1028" t="s">
        <v>464</v>
      </c>
      <c r="D1028" t="s">
        <v>1388</v>
      </c>
      <c r="E1028" t="s">
        <v>1093</v>
      </c>
      <c r="F1028" t="b">
        <v>0</v>
      </c>
      <c r="G1028">
        <v>169250816</v>
      </c>
      <c r="H1028">
        <v>169251071</v>
      </c>
      <c r="I1028" t="s">
        <v>3300</v>
      </c>
      <c r="J1028" s="182" t="str">
        <f>IF(OR(IFERROR(SEARCH("DMZ",tblSegmentationZones[[#This Row],[comment]])&gt;0,FALSE),IFERROR(SEARCH("DMZ",tblSegmentationZones[[#This Row],[SegmentationZone]])&gt;0,FALSE)),"Yes","No")</f>
        <v>No</v>
      </c>
    </row>
    <row r="1029" spans="1:10" x14ac:dyDescent="0.3">
      <c r="A1029" t="s">
        <v>3298</v>
      </c>
      <c r="B1029" t="s">
        <v>3301</v>
      </c>
      <c r="C1029" t="s">
        <v>464</v>
      </c>
      <c r="D1029" t="s">
        <v>1388</v>
      </c>
      <c r="E1029" t="s">
        <v>1093</v>
      </c>
      <c r="F1029" t="b">
        <v>0</v>
      </c>
      <c r="G1029">
        <v>169251072</v>
      </c>
      <c r="H1029">
        <v>169251327</v>
      </c>
      <c r="I1029" t="s">
        <v>3302</v>
      </c>
      <c r="J1029" s="182" t="str">
        <f>IF(OR(IFERROR(SEARCH("DMZ",tblSegmentationZones[[#This Row],[comment]])&gt;0,FALSE),IFERROR(SEARCH("DMZ",tblSegmentationZones[[#This Row],[SegmentationZone]])&gt;0,FALSE)),"Yes","No")</f>
        <v>No</v>
      </c>
    </row>
    <row r="1030" spans="1:10" x14ac:dyDescent="0.3">
      <c r="A1030" t="s">
        <v>3303</v>
      </c>
      <c r="B1030" t="s">
        <v>3304</v>
      </c>
      <c r="C1030" t="s">
        <v>464</v>
      </c>
      <c r="D1030" t="s">
        <v>1440</v>
      </c>
      <c r="E1030" t="s">
        <v>1093</v>
      </c>
      <c r="F1030" t="b">
        <v>1</v>
      </c>
      <c r="G1030">
        <v>169251328</v>
      </c>
      <c r="H1030">
        <v>169251583</v>
      </c>
      <c r="I1030" t="s">
        <v>3305</v>
      </c>
      <c r="J1030" s="182" t="str">
        <f>IF(OR(IFERROR(SEARCH("DMZ",tblSegmentationZones[[#This Row],[comment]])&gt;0,FALSE),IFERROR(SEARCH("DMZ",tblSegmentationZones[[#This Row],[SegmentationZone]])&gt;0,FALSE)),"Yes","No")</f>
        <v>No</v>
      </c>
    </row>
    <row r="1031" spans="1:10" x14ac:dyDescent="0.3">
      <c r="A1031" t="s">
        <v>3298</v>
      </c>
      <c r="B1031" t="s">
        <v>3306</v>
      </c>
      <c r="C1031" t="s">
        <v>464</v>
      </c>
      <c r="D1031" t="s">
        <v>1388</v>
      </c>
      <c r="E1031" t="s">
        <v>1093</v>
      </c>
      <c r="F1031" t="b">
        <v>0</v>
      </c>
      <c r="G1031">
        <v>169251584</v>
      </c>
      <c r="H1031">
        <v>169251839</v>
      </c>
      <c r="I1031" t="s">
        <v>3307</v>
      </c>
      <c r="J1031" s="182" t="str">
        <f>IF(OR(IFERROR(SEARCH("DMZ",tblSegmentationZones[[#This Row],[comment]])&gt;0,FALSE),IFERROR(SEARCH("DMZ",tblSegmentationZones[[#This Row],[SegmentationZone]])&gt;0,FALSE)),"Yes","No")</f>
        <v>No</v>
      </c>
    </row>
    <row r="1032" spans="1:10" x14ac:dyDescent="0.3">
      <c r="A1032" t="s">
        <v>3308</v>
      </c>
      <c r="B1032" t="s">
        <v>3309</v>
      </c>
      <c r="C1032" t="s">
        <v>464</v>
      </c>
      <c r="D1032" t="s">
        <v>1452</v>
      </c>
      <c r="E1032" t="s">
        <v>1093</v>
      </c>
      <c r="F1032" t="b">
        <v>1</v>
      </c>
      <c r="G1032">
        <v>169251840</v>
      </c>
      <c r="H1032">
        <v>169252095</v>
      </c>
      <c r="I1032" t="s">
        <v>3310</v>
      </c>
      <c r="J1032" s="182" t="str">
        <f>IF(OR(IFERROR(SEARCH("DMZ",tblSegmentationZones[[#This Row],[comment]])&gt;0,FALSE),IFERROR(SEARCH("DMZ",tblSegmentationZones[[#This Row],[SegmentationZone]])&gt;0,FALSE)),"Yes","No")</f>
        <v>No</v>
      </c>
    </row>
    <row r="1033" spans="1:10" x14ac:dyDescent="0.3">
      <c r="A1033" t="s">
        <v>3311</v>
      </c>
      <c r="B1033" t="s">
        <v>3312</v>
      </c>
      <c r="C1033" t="s">
        <v>464</v>
      </c>
      <c r="D1033" t="s">
        <v>1456</v>
      </c>
      <c r="E1033" t="s">
        <v>1093</v>
      </c>
      <c r="F1033" t="b">
        <v>1</v>
      </c>
      <c r="G1033">
        <v>169252096</v>
      </c>
      <c r="H1033">
        <v>169252351</v>
      </c>
      <c r="I1033" t="s">
        <v>3313</v>
      </c>
      <c r="J1033" s="182" t="str">
        <f>IF(OR(IFERROR(SEARCH("DMZ",tblSegmentationZones[[#This Row],[comment]])&gt;0,FALSE),IFERROR(SEARCH("DMZ",tblSegmentationZones[[#This Row],[SegmentationZone]])&gt;0,FALSE)),"Yes","No")</f>
        <v>No</v>
      </c>
    </row>
    <row r="1034" spans="1:10" x14ac:dyDescent="0.3">
      <c r="A1034" t="s">
        <v>3257</v>
      </c>
      <c r="B1034" t="s">
        <v>3314</v>
      </c>
      <c r="C1034" t="s">
        <v>464</v>
      </c>
      <c r="D1034" t="s">
        <v>1384</v>
      </c>
      <c r="E1034" t="s">
        <v>1108</v>
      </c>
      <c r="F1034" t="b">
        <v>0</v>
      </c>
      <c r="G1034">
        <v>169217792</v>
      </c>
      <c r="H1034">
        <v>169218047</v>
      </c>
      <c r="I1034" t="s">
        <v>3315</v>
      </c>
      <c r="J1034" s="182" t="str">
        <f>IF(OR(IFERROR(SEARCH("DMZ",tblSegmentationZones[[#This Row],[comment]])&gt;0,FALSE),IFERROR(SEARCH("DMZ",tblSegmentationZones[[#This Row],[SegmentationZone]])&gt;0,FALSE)),"Yes","No")</f>
        <v>No</v>
      </c>
    </row>
    <row r="1035" spans="1:10" x14ac:dyDescent="0.3">
      <c r="A1035" t="s">
        <v>3316</v>
      </c>
      <c r="B1035" t="s">
        <v>3317</v>
      </c>
      <c r="C1035" t="s">
        <v>464</v>
      </c>
      <c r="D1035" t="s">
        <v>1436</v>
      </c>
      <c r="E1035" t="s">
        <v>1093</v>
      </c>
      <c r="F1035" t="b">
        <v>1</v>
      </c>
      <c r="G1035">
        <v>169252352</v>
      </c>
      <c r="H1035">
        <v>169252607</v>
      </c>
      <c r="I1035" t="s">
        <v>3318</v>
      </c>
      <c r="J1035" s="182" t="str">
        <f>IF(OR(IFERROR(SEARCH("DMZ",tblSegmentationZones[[#This Row],[comment]])&gt;0,FALSE),IFERROR(SEARCH("DMZ",tblSegmentationZones[[#This Row],[SegmentationZone]])&gt;0,FALSE)),"Yes","No")</f>
        <v>No</v>
      </c>
    </row>
    <row r="1036" spans="1:10" x14ac:dyDescent="0.3">
      <c r="A1036" t="s">
        <v>1416</v>
      </c>
      <c r="B1036" t="s">
        <v>3319</v>
      </c>
      <c r="C1036" t="s">
        <v>464</v>
      </c>
      <c r="D1036" t="s">
        <v>1418</v>
      </c>
      <c r="E1036" t="s">
        <v>1093</v>
      </c>
      <c r="F1036" t="b">
        <v>1</v>
      </c>
      <c r="G1036">
        <v>169252608</v>
      </c>
      <c r="H1036">
        <v>169252863</v>
      </c>
      <c r="I1036" t="s">
        <v>3320</v>
      </c>
      <c r="J1036" s="182" t="str">
        <f>IF(OR(IFERROR(SEARCH("DMZ",tblSegmentationZones[[#This Row],[comment]])&gt;0,FALSE),IFERROR(SEARCH("DMZ",tblSegmentationZones[[#This Row],[SegmentationZone]])&gt;0,FALSE)),"Yes","No")</f>
        <v>No</v>
      </c>
    </row>
    <row r="1037" spans="1:10" x14ac:dyDescent="0.3">
      <c r="A1037" t="s">
        <v>1420</v>
      </c>
      <c r="B1037" t="s">
        <v>3321</v>
      </c>
      <c r="C1037" t="s">
        <v>464</v>
      </c>
      <c r="D1037" t="s">
        <v>612</v>
      </c>
      <c r="E1037" t="s">
        <v>1093</v>
      </c>
      <c r="F1037" t="b">
        <v>1</v>
      </c>
      <c r="G1037">
        <v>169252864</v>
      </c>
      <c r="H1037">
        <v>169253119</v>
      </c>
      <c r="I1037" t="s">
        <v>3322</v>
      </c>
      <c r="J1037" s="182" t="str">
        <f>IF(OR(IFERROR(SEARCH("DMZ",tblSegmentationZones[[#This Row],[comment]])&gt;0,FALSE),IFERROR(SEARCH("DMZ",tblSegmentationZones[[#This Row],[SegmentationZone]])&gt;0,FALSE)),"Yes","No")</f>
        <v>No</v>
      </c>
    </row>
    <row r="1038" spans="1:10" x14ac:dyDescent="0.3">
      <c r="A1038" t="s">
        <v>1423</v>
      </c>
      <c r="B1038" t="s">
        <v>3323</v>
      </c>
      <c r="C1038" t="s">
        <v>464</v>
      </c>
      <c r="D1038" t="s">
        <v>1425</v>
      </c>
      <c r="E1038" t="s">
        <v>1093</v>
      </c>
      <c r="F1038" t="b">
        <v>1</v>
      </c>
      <c r="G1038">
        <v>169253120</v>
      </c>
      <c r="H1038">
        <v>169253375</v>
      </c>
      <c r="I1038" t="s">
        <v>3324</v>
      </c>
      <c r="J1038" s="182" t="str">
        <f>IF(OR(IFERROR(SEARCH("DMZ",tblSegmentationZones[[#This Row],[comment]])&gt;0,FALSE),IFERROR(SEARCH("DMZ",tblSegmentationZones[[#This Row],[SegmentationZone]])&gt;0,FALSE)),"Yes","No")</f>
        <v>No</v>
      </c>
    </row>
    <row r="1039" spans="1:10" x14ac:dyDescent="0.3">
      <c r="A1039" t="s">
        <v>1536</v>
      </c>
      <c r="B1039" t="s">
        <v>3325</v>
      </c>
      <c r="C1039" t="s">
        <v>464</v>
      </c>
      <c r="D1039" t="s">
        <v>1388</v>
      </c>
      <c r="E1039" t="s">
        <v>1093</v>
      </c>
      <c r="F1039" t="b">
        <v>0</v>
      </c>
      <c r="G1039">
        <v>169253376</v>
      </c>
      <c r="H1039">
        <v>169253631</v>
      </c>
      <c r="I1039" t="s">
        <v>3326</v>
      </c>
      <c r="J1039" s="182" t="str">
        <f>IF(OR(IFERROR(SEARCH("DMZ",tblSegmentationZones[[#This Row],[comment]])&gt;0,FALSE),IFERROR(SEARCH("DMZ",tblSegmentationZones[[#This Row],[SegmentationZone]])&gt;0,FALSE)),"Yes","No")</f>
        <v>No</v>
      </c>
    </row>
    <row r="1040" spans="1:10" x14ac:dyDescent="0.3">
      <c r="A1040" t="s">
        <v>1536</v>
      </c>
      <c r="B1040" t="s">
        <v>3327</v>
      </c>
      <c r="C1040" t="s">
        <v>464</v>
      </c>
      <c r="D1040" t="s">
        <v>1388</v>
      </c>
      <c r="E1040" t="s">
        <v>1093</v>
      </c>
      <c r="F1040" t="b">
        <v>0</v>
      </c>
      <c r="G1040">
        <v>169253632</v>
      </c>
      <c r="H1040">
        <v>169253887</v>
      </c>
      <c r="I1040" t="s">
        <v>3328</v>
      </c>
      <c r="J1040" s="182" t="str">
        <f>IF(OR(IFERROR(SEARCH("DMZ",tblSegmentationZones[[#This Row],[comment]])&gt;0,FALSE),IFERROR(SEARCH("DMZ",tblSegmentationZones[[#This Row],[SegmentationZone]])&gt;0,FALSE)),"Yes","No")</f>
        <v>No</v>
      </c>
    </row>
    <row r="1041" spans="1:10" x14ac:dyDescent="0.3">
      <c r="A1041" t="s">
        <v>3329</v>
      </c>
      <c r="B1041" t="s">
        <v>3330</v>
      </c>
      <c r="C1041" t="s">
        <v>464</v>
      </c>
      <c r="D1041" t="s">
        <v>3331</v>
      </c>
      <c r="E1041" t="s">
        <v>1093</v>
      </c>
      <c r="F1041" t="b">
        <v>1</v>
      </c>
      <c r="G1041">
        <v>169253888</v>
      </c>
      <c r="H1041">
        <v>169254911</v>
      </c>
      <c r="I1041" t="s">
        <v>3332</v>
      </c>
      <c r="J1041" s="182" t="str">
        <f>IF(OR(IFERROR(SEARCH("DMZ",tblSegmentationZones[[#This Row],[comment]])&gt;0,FALSE),IFERROR(SEARCH("DMZ",tblSegmentationZones[[#This Row],[SegmentationZone]])&gt;0,FALSE)),"Yes","No")</f>
        <v>No</v>
      </c>
    </row>
    <row r="1042" spans="1:10" x14ac:dyDescent="0.3">
      <c r="A1042" t="s">
        <v>3298</v>
      </c>
      <c r="B1042" t="s">
        <v>3333</v>
      </c>
      <c r="C1042" t="s">
        <v>464</v>
      </c>
      <c r="D1042" t="s">
        <v>1388</v>
      </c>
      <c r="E1042" t="s">
        <v>1108</v>
      </c>
      <c r="F1042" t="b">
        <v>0</v>
      </c>
      <c r="G1042">
        <v>169218048</v>
      </c>
      <c r="H1042">
        <v>169218303</v>
      </c>
      <c r="I1042" t="s">
        <v>3334</v>
      </c>
      <c r="J1042" s="182" t="str">
        <f>IF(OR(IFERROR(SEARCH("DMZ",tblSegmentationZones[[#This Row],[comment]])&gt;0,FALSE),IFERROR(SEARCH("DMZ",tblSegmentationZones[[#This Row],[SegmentationZone]])&gt;0,FALSE)),"Yes","No")</f>
        <v>No</v>
      </c>
    </row>
    <row r="1043" spans="1:10" x14ac:dyDescent="0.3">
      <c r="A1043" t="s">
        <v>1388</v>
      </c>
      <c r="B1043" t="s">
        <v>3335</v>
      </c>
      <c r="C1043" t="s">
        <v>464</v>
      </c>
      <c r="D1043" t="s">
        <v>1388</v>
      </c>
      <c r="E1043" t="s">
        <v>1093</v>
      </c>
      <c r="F1043" t="b">
        <v>1</v>
      </c>
      <c r="G1043">
        <v>169254912</v>
      </c>
      <c r="H1043">
        <v>169255167</v>
      </c>
      <c r="I1043" t="s">
        <v>3336</v>
      </c>
      <c r="J1043" s="182" t="str">
        <f>IF(OR(IFERROR(SEARCH("DMZ",tblSegmentationZones[[#This Row],[comment]])&gt;0,FALSE),IFERROR(SEARCH("DMZ",tblSegmentationZones[[#This Row],[SegmentationZone]])&gt;0,FALSE)),"Yes","No")</f>
        <v>No</v>
      </c>
    </row>
    <row r="1044" spans="1:10" x14ac:dyDescent="0.3">
      <c r="A1044" t="s">
        <v>3337</v>
      </c>
      <c r="B1044" t="s">
        <v>3338</v>
      </c>
      <c r="C1044" t="s">
        <v>464</v>
      </c>
      <c r="D1044" t="s">
        <v>3337</v>
      </c>
      <c r="E1044" t="s">
        <v>1093</v>
      </c>
      <c r="F1044" t="b">
        <v>1</v>
      </c>
      <c r="G1044">
        <v>169255168</v>
      </c>
      <c r="H1044">
        <v>169255423</v>
      </c>
      <c r="I1044" t="s">
        <v>3339</v>
      </c>
      <c r="J1044" s="182" t="str">
        <f>IF(OR(IFERROR(SEARCH("DMZ",tblSegmentationZones[[#This Row],[comment]])&gt;0,FALSE),IFERROR(SEARCH("DMZ",tblSegmentationZones[[#This Row],[SegmentationZone]])&gt;0,FALSE)),"Yes","No")</f>
        <v>No</v>
      </c>
    </row>
    <row r="1045" spans="1:10" x14ac:dyDescent="0.3">
      <c r="A1045" t="s">
        <v>3340</v>
      </c>
      <c r="B1045" t="s">
        <v>3341</v>
      </c>
      <c r="C1045" t="s">
        <v>464</v>
      </c>
      <c r="D1045" t="s">
        <v>3342</v>
      </c>
      <c r="E1045" t="s">
        <v>1108</v>
      </c>
      <c r="F1045" t="b">
        <v>0</v>
      </c>
      <c r="G1045">
        <v>169218304</v>
      </c>
      <c r="H1045">
        <v>169218559</v>
      </c>
      <c r="I1045" t="s">
        <v>3343</v>
      </c>
      <c r="J1045" s="182" t="str">
        <f>IF(OR(IFERROR(SEARCH("DMZ",tblSegmentationZones[[#This Row],[comment]])&gt;0,FALSE),IFERROR(SEARCH("DMZ",tblSegmentationZones[[#This Row],[SegmentationZone]])&gt;0,FALSE)),"Yes","No")</f>
        <v>No</v>
      </c>
    </row>
    <row r="1046" spans="1:10" x14ac:dyDescent="0.3">
      <c r="A1046" t="s">
        <v>3298</v>
      </c>
      <c r="B1046" t="s">
        <v>3344</v>
      </c>
      <c r="C1046" t="s">
        <v>464</v>
      </c>
      <c r="D1046" t="s">
        <v>1388</v>
      </c>
      <c r="E1046" t="s">
        <v>1108</v>
      </c>
      <c r="F1046" t="b">
        <v>0</v>
      </c>
      <c r="G1046">
        <v>169218560</v>
      </c>
      <c r="H1046">
        <v>169218815</v>
      </c>
      <c r="I1046" t="s">
        <v>3345</v>
      </c>
      <c r="J1046" s="182" t="str">
        <f>IF(OR(IFERROR(SEARCH("DMZ",tblSegmentationZones[[#This Row],[comment]])&gt;0,FALSE),IFERROR(SEARCH("DMZ",tblSegmentationZones[[#This Row],[SegmentationZone]])&gt;0,FALSE)),"Yes","No")</f>
        <v>No</v>
      </c>
    </row>
    <row r="1047" spans="1:10" x14ac:dyDescent="0.3">
      <c r="A1047" t="s">
        <v>3346</v>
      </c>
      <c r="B1047" t="s">
        <v>3347</v>
      </c>
      <c r="C1047" t="s">
        <v>464</v>
      </c>
      <c r="D1047" t="s">
        <v>3348</v>
      </c>
      <c r="E1047" t="s">
        <v>1093</v>
      </c>
      <c r="F1047" t="b">
        <v>1</v>
      </c>
      <c r="G1047">
        <v>169262080</v>
      </c>
      <c r="H1047">
        <v>169262143</v>
      </c>
      <c r="I1047" t="s">
        <v>3349</v>
      </c>
      <c r="J1047" s="182" t="str">
        <f>IF(OR(IFERROR(SEARCH("DMZ",tblSegmentationZones[[#This Row],[comment]])&gt;0,FALSE),IFERROR(SEARCH("DMZ",tblSegmentationZones[[#This Row],[SegmentationZone]])&gt;0,FALSE)),"Yes","No")</f>
        <v>No</v>
      </c>
    </row>
    <row r="1048" spans="1:10" x14ac:dyDescent="0.3">
      <c r="A1048" t="s">
        <v>3350</v>
      </c>
      <c r="B1048" t="s">
        <v>3351</v>
      </c>
      <c r="C1048" t="s">
        <v>464</v>
      </c>
      <c r="D1048" t="s">
        <v>3352</v>
      </c>
      <c r="E1048" t="s">
        <v>1093</v>
      </c>
      <c r="F1048" t="b">
        <v>1</v>
      </c>
      <c r="G1048">
        <v>169262336</v>
      </c>
      <c r="H1048">
        <v>169262591</v>
      </c>
      <c r="I1048" t="s">
        <v>3353</v>
      </c>
      <c r="J1048" s="182" t="str">
        <f>IF(OR(IFERROR(SEARCH("DMZ",tblSegmentationZones[[#This Row],[comment]])&gt;0,FALSE),IFERROR(SEARCH("DMZ",tblSegmentationZones[[#This Row],[SegmentationZone]])&gt;0,FALSE)),"Yes","No")</f>
        <v>No</v>
      </c>
    </row>
    <row r="1049" spans="1:10" x14ac:dyDescent="0.3">
      <c r="A1049" t="s">
        <v>3298</v>
      </c>
      <c r="B1049" t="s">
        <v>3354</v>
      </c>
      <c r="C1049" t="s">
        <v>464</v>
      </c>
      <c r="D1049" t="s">
        <v>1388</v>
      </c>
      <c r="E1049" t="s">
        <v>1108</v>
      </c>
      <c r="F1049" t="b">
        <v>1</v>
      </c>
      <c r="G1049">
        <v>169218816</v>
      </c>
      <c r="H1049">
        <v>169219071</v>
      </c>
      <c r="I1049" t="s">
        <v>3355</v>
      </c>
      <c r="J1049" s="182" t="str">
        <f>IF(OR(IFERROR(SEARCH("DMZ",tblSegmentationZones[[#This Row],[comment]])&gt;0,FALSE),IFERROR(SEARCH("DMZ",tblSegmentationZones[[#This Row],[SegmentationZone]])&gt;0,FALSE)),"Yes","No")</f>
        <v>No</v>
      </c>
    </row>
    <row r="1050" spans="1:10" x14ac:dyDescent="0.3">
      <c r="A1050" t="s">
        <v>3356</v>
      </c>
      <c r="B1050" t="s">
        <v>3357</v>
      </c>
      <c r="C1050" t="s">
        <v>464</v>
      </c>
      <c r="D1050" t="s">
        <v>902</v>
      </c>
      <c r="E1050" t="s">
        <v>1093</v>
      </c>
      <c r="F1050" t="b">
        <v>1</v>
      </c>
      <c r="G1050">
        <v>169263104</v>
      </c>
      <c r="H1050">
        <v>169263167</v>
      </c>
      <c r="I1050" t="s">
        <v>3358</v>
      </c>
      <c r="J1050" s="182" t="str">
        <f>IF(OR(IFERROR(SEARCH("DMZ",tblSegmentationZones[[#This Row],[comment]])&gt;0,FALSE),IFERROR(SEARCH("DMZ",tblSegmentationZones[[#This Row],[SegmentationZone]])&gt;0,FALSE)),"Yes","No")</f>
        <v>No</v>
      </c>
    </row>
    <row r="1051" spans="1:10" x14ac:dyDescent="0.3">
      <c r="A1051" t="s">
        <v>3359</v>
      </c>
      <c r="B1051" t="s">
        <v>3360</v>
      </c>
      <c r="C1051" t="s">
        <v>464</v>
      </c>
      <c r="D1051" t="s">
        <v>902</v>
      </c>
      <c r="E1051" t="s">
        <v>1093</v>
      </c>
      <c r="F1051" t="b">
        <v>1</v>
      </c>
      <c r="G1051">
        <v>169263232</v>
      </c>
      <c r="H1051">
        <v>169263295</v>
      </c>
      <c r="I1051" t="s">
        <v>3361</v>
      </c>
      <c r="J1051" s="182" t="str">
        <f>IF(OR(IFERROR(SEARCH("DMZ",tblSegmentationZones[[#This Row],[comment]])&gt;0,FALSE),IFERROR(SEARCH("DMZ",tblSegmentationZones[[#This Row],[SegmentationZone]])&gt;0,FALSE)),"Yes","No")</f>
        <v>No</v>
      </c>
    </row>
    <row r="1052" spans="1:10" x14ac:dyDescent="0.3">
      <c r="A1052" t="s">
        <v>3362</v>
      </c>
      <c r="B1052" t="s">
        <v>3363</v>
      </c>
      <c r="C1052" t="s">
        <v>464</v>
      </c>
      <c r="D1052" t="s">
        <v>902</v>
      </c>
      <c r="E1052" t="s">
        <v>1093</v>
      </c>
      <c r="F1052" t="b">
        <v>0</v>
      </c>
      <c r="G1052">
        <v>169263296</v>
      </c>
      <c r="H1052">
        <v>169263359</v>
      </c>
      <c r="I1052" t="s">
        <v>3364</v>
      </c>
      <c r="J1052" s="182" t="str">
        <f>IF(OR(IFERROR(SEARCH("DMZ",tblSegmentationZones[[#This Row],[comment]])&gt;0,FALSE),IFERROR(SEARCH("DMZ",tblSegmentationZones[[#This Row],[SegmentationZone]])&gt;0,FALSE)),"Yes","No")</f>
        <v>No</v>
      </c>
    </row>
    <row r="1053" spans="1:10" x14ac:dyDescent="0.3">
      <c r="A1053" t="s">
        <v>3365</v>
      </c>
      <c r="B1053" t="s">
        <v>3366</v>
      </c>
      <c r="C1053" t="s">
        <v>464</v>
      </c>
      <c r="D1053" t="s">
        <v>902</v>
      </c>
      <c r="E1053" t="s">
        <v>1093</v>
      </c>
      <c r="F1053" t="b">
        <v>1</v>
      </c>
      <c r="G1053">
        <v>169263168</v>
      </c>
      <c r="H1053">
        <v>169263231</v>
      </c>
      <c r="I1053" t="s">
        <v>3367</v>
      </c>
      <c r="J1053" s="182" t="str">
        <f>IF(OR(IFERROR(SEARCH("DMZ",tblSegmentationZones[[#This Row],[comment]])&gt;0,FALSE),IFERROR(SEARCH("DMZ",tblSegmentationZones[[#This Row],[SegmentationZone]])&gt;0,FALSE)),"Yes","No")</f>
        <v>No</v>
      </c>
    </row>
    <row r="1054" spans="1:10" x14ac:dyDescent="0.3">
      <c r="A1054" t="s">
        <v>3368</v>
      </c>
      <c r="B1054" t="s">
        <v>3369</v>
      </c>
      <c r="C1054" t="s">
        <v>464</v>
      </c>
      <c r="D1054" t="s">
        <v>902</v>
      </c>
      <c r="E1054" t="s">
        <v>1093</v>
      </c>
      <c r="F1054" t="b">
        <v>0</v>
      </c>
      <c r="G1054">
        <v>169263360</v>
      </c>
      <c r="H1054">
        <v>169263423</v>
      </c>
      <c r="I1054" t="s">
        <v>3370</v>
      </c>
      <c r="J1054" s="182" t="str">
        <f>IF(OR(IFERROR(SEARCH("DMZ",tblSegmentationZones[[#This Row],[comment]])&gt;0,FALSE),IFERROR(SEARCH("DMZ",tblSegmentationZones[[#This Row],[SegmentationZone]])&gt;0,FALSE)),"Yes","No")</f>
        <v>No</v>
      </c>
    </row>
    <row r="1055" spans="1:10" x14ac:dyDescent="0.3">
      <c r="A1055" t="s">
        <v>3371</v>
      </c>
      <c r="B1055" t="s">
        <v>3372</v>
      </c>
      <c r="C1055" t="s">
        <v>464</v>
      </c>
      <c r="D1055" t="s">
        <v>902</v>
      </c>
      <c r="E1055" t="s">
        <v>1093</v>
      </c>
      <c r="F1055" t="b">
        <v>1</v>
      </c>
      <c r="G1055">
        <v>169263488</v>
      </c>
      <c r="H1055">
        <v>169263551</v>
      </c>
      <c r="I1055" t="s">
        <v>3373</v>
      </c>
      <c r="J1055" s="182" t="str">
        <f>IF(OR(IFERROR(SEARCH("DMZ",tblSegmentationZones[[#This Row],[comment]])&gt;0,FALSE),IFERROR(SEARCH("DMZ",tblSegmentationZones[[#This Row],[SegmentationZone]])&gt;0,FALSE)),"Yes","No")</f>
        <v>No</v>
      </c>
    </row>
    <row r="1056" spans="1:10" x14ac:dyDescent="0.3">
      <c r="A1056" t="s">
        <v>3374</v>
      </c>
      <c r="B1056" t="s">
        <v>3375</v>
      </c>
      <c r="C1056" t="s">
        <v>464</v>
      </c>
      <c r="D1056" t="s">
        <v>902</v>
      </c>
      <c r="E1056" t="s">
        <v>1093</v>
      </c>
      <c r="F1056" t="b">
        <v>1</v>
      </c>
      <c r="G1056">
        <v>169263552</v>
      </c>
      <c r="H1056">
        <v>169263615</v>
      </c>
      <c r="I1056" t="s">
        <v>3376</v>
      </c>
      <c r="J1056" s="182" t="str">
        <f>IF(OR(IFERROR(SEARCH("DMZ",tblSegmentationZones[[#This Row],[comment]])&gt;0,FALSE),IFERROR(SEARCH("DMZ",tblSegmentationZones[[#This Row],[SegmentationZone]])&gt;0,FALSE)),"Yes","No")</f>
        <v>No</v>
      </c>
    </row>
    <row r="1057" spans="1:10" x14ac:dyDescent="0.3">
      <c r="A1057" t="s">
        <v>3377</v>
      </c>
      <c r="B1057" t="s">
        <v>3378</v>
      </c>
      <c r="C1057" t="s">
        <v>464</v>
      </c>
      <c r="D1057" t="s">
        <v>902</v>
      </c>
      <c r="E1057" t="s">
        <v>1093</v>
      </c>
      <c r="F1057" t="b">
        <v>1</v>
      </c>
      <c r="G1057">
        <v>169263424</v>
      </c>
      <c r="H1057">
        <v>169263487</v>
      </c>
      <c r="I1057" t="s">
        <v>3379</v>
      </c>
      <c r="J1057" s="182" t="str">
        <f>IF(OR(IFERROR(SEARCH("DMZ",tblSegmentationZones[[#This Row],[comment]])&gt;0,FALSE),IFERROR(SEARCH("DMZ",tblSegmentationZones[[#This Row],[SegmentationZone]])&gt;0,FALSE)),"Yes","No")</f>
        <v>No</v>
      </c>
    </row>
    <row r="1058" spans="1:10" x14ac:dyDescent="0.3">
      <c r="A1058" t="s">
        <v>3380</v>
      </c>
      <c r="B1058" t="s">
        <v>3381</v>
      </c>
      <c r="C1058" t="s">
        <v>464</v>
      </c>
      <c r="D1058" t="s">
        <v>902</v>
      </c>
      <c r="E1058" t="s">
        <v>1093</v>
      </c>
      <c r="F1058" t="b">
        <v>1</v>
      </c>
      <c r="G1058">
        <v>169263616</v>
      </c>
      <c r="H1058">
        <v>169263679</v>
      </c>
      <c r="I1058" t="s">
        <v>3382</v>
      </c>
      <c r="J1058" s="182" t="str">
        <f>IF(OR(IFERROR(SEARCH("DMZ",tblSegmentationZones[[#This Row],[comment]])&gt;0,FALSE),IFERROR(SEARCH("DMZ",tblSegmentationZones[[#This Row],[SegmentationZone]])&gt;0,FALSE)),"Yes","No")</f>
        <v>No</v>
      </c>
    </row>
    <row r="1059" spans="1:10" x14ac:dyDescent="0.3">
      <c r="A1059" t="s">
        <v>3383</v>
      </c>
      <c r="B1059" t="s">
        <v>3384</v>
      </c>
      <c r="C1059" t="s">
        <v>464</v>
      </c>
      <c r="D1059" t="s">
        <v>902</v>
      </c>
      <c r="E1059" t="s">
        <v>1093</v>
      </c>
      <c r="F1059" t="b">
        <v>1</v>
      </c>
      <c r="G1059">
        <v>169263744</v>
      </c>
      <c r="H1059">
        <v>169263807</v>
      </c>
      <c r="I1059" t="s">
        <v>3385</v>
      </c>
      <c r="J1059" s="182" t="str">
        <f>IF(OR(IFERROR(SEARCH("DMZ",tblSegmentationZones[[#This Row],[comment]])&gt;0,FALSE),IFERROR(SEARCH("DMZ",tblSegmentationZones[[#This Row],[SegmentationZone]])&gt;0,FALSE)),"Yes","No")</f>
        <v>No</v>
      </c>
    </row>
    <row r="1060" spans="1:10" x14ac:dyDescent="0.3">
      <c r="A1060" t="s">
        <v>3386</v>
      </c>
      <c r="B1060" t="s">
        <v>3387</v>
      </c>
      <c r="C1060" t="s">
        <v>464</v>
      </c>
      <c r="D1060" t="s">
        <v>902</v>
      </c>
      <c r="E1060" t="s">
        <v>1093</v>
      </c>
      <c r="F1060" t="b">
        <v>1</v>
      </c>
      <c r="G1060">
        <v>169263808</v>
      </c>
      <c r="H1060">
        <v>169263871</v>
      </c>
      <c r="I1060" t="s">
        <v>3388</v>
      </c>
      <c r="J1060" s="182" t="str">
        <f>IF(OR(IFERROR(SEARCH("DMZ",tblSegmentationZones[[#This Row],[comment]])&gt;0,FALSE),IFERROR(SEARCH("DMZ",tblSegmentationZones[[#This Row],[SegmentationZone]])&gt;0,FALSE)),"Yes","No")</f>
        <v>No</v>
      </c>
    </row>
    <row r="1061" spans="1:10" x14ac:dyDescent="0.3">
      <c r="A1061" t="s">
        <v>3389</v>
      </c>
      <c r="B1061" t="s">
        <v>3390</v>
      </c>
      <c r="C1061" t="s">
        <v>464</v>
      </c>
      <c r="D1061" t="s">
        <v>902</v>
      </c>
      <c r="E1061" t="s">
        <v>1093</v>
      </c>
      <c r="F1061" t="b">
        <v>1</v>
      </c>
      <c r="G1061">
        <v>169263680</v>
      </c>
      <c r="H1061">
        <v>169263743</v>
      </c>
      <c r="I1061" t="s">
        <v>3391</v>
      </c>
      <c r="J1061" s="182" t="str">
        <f>IF(OR(IFERROR(SEARCH("DMZ",tblSegmentationZones[[#This Row],[comment]])&gt;0,FALSE),IFERROR(SEARCH("DMZ",tblSegmentationZones[[#This Row],[SegmentationZone]])&gt;0,FALSE)),"Yes","No")</f>
        <v>No</v>
      </c>
    </row>
    <row r="1062" spans="1:10" x14ac:dyDescent="0.3">
      <c r="A1062" t="s">
        <v>3392</v>
      </c>
      <c r="B1062" t="s">
        <v>3393</v>
      </c>
      <c r="C1062" t="s">
        <v>464</v>
      </c>
      <c r="D1062" t="s">
        <v>902</v>
      </c>
      <c r="E1062" t="s">
        <v>1093</v>
      </c>
      <c r="F1062" t="b">
        <v>1</v>
      </c>
      <c r="G1062">
        <v>169263872</v>
      </c>
      <c r="H1062">
        <v>169263935</v>
      </c>
      <c r="I1062" t="s">
        <v>3394</v>
      </c>
      <c r="J1062" s="182" t="str">
        <f>IF(OR(IFERROR(SEARCH("DMZ",tblSegmentationZones[[#This Row],[comment]])&gt;0,FALSE),IFERROR(SEARCH("DMZ",tblSegmentationZones[[#This Row],[SegmentationZone]])&gt;0,FALSE)),"Yes","No")</f>
        <v>No</v>
      </c>
    </row>
    <row r="1063" spans="1:10" x14ac:dyDescent="0.3">
      <c r="A1063" t="s">
        <v>3362</v>
      </c>
      <c r="B1063" t="s">
        <v>3395</v>
      </c>
      <c r="C1063" t="s">
        <v>464</v>
      </c>
      <c r="D1063" t="s">
        <v>902</v>
      </c>
      <c r="E1063" t="s">
        <v>1093</v>
      </c>
      <c r="F1063" t="b">
        <v>0</v>
      </c>
      <c r="G1063">
        <v>169264000</v>
      </c>
      <c r="H1063">
        <v>169264063</v>
      </c>
      <c r="I1063" t="s">
        <v>3396</v>
      </c>
      <c r="J1063" s="182" t="str">
        <f>IF(OR(IFERROR(SEARCH("DMZ",tblSegmentationZones[[#This Row],[comment]])&gt;0,FALSE),IFERROR(SEARCH("DMZ",tblSegmentationZones[[#This Row],[SegmentationZone]])&gt;0,FALSE)),"Yes","No")</f>
        <v>No</v>
      </c>
    </row>
    <row r="1064" spans="1:10" x14ac:dyDescent="0.3">
      <c r="A1064" t="s">
        <v>3397</v>
      </c>
      <c r="B1064" t="s">
        <v>3398</v>
      </c>
      <c r="C1064" t="s">
        <v>464</v>
      </c>
      <c r="D1064" t="s">
        <v>902</v>
      </c>
      <c r="E1064" t="s">
        <v>1093</v>
      </c>
      <c r="F1064" t="b">
        <v>1</v>
      </c>
      <c r="G1064">
        <v>169264064</v>
      </c>
      <c r="H1064">
        <v>169264127</v>
      </c>
      <c r="I1064" t="s">
        <v>3399</v>
      </c>
      <c r="J1064" s="182" t="str">
        <f>IF(OR(IFERROR(SEARCH("DMZ",tblSegmentationZones[[#This Row],[comment]])&gt;0,FALSE),IFERROR(SEARCH("DMZ",tblSegmentationZones[[#This Row],[SegmentationZone]])&gt;0,FALSE)),"Yes","No")</f>
        <v>No</v>
      </c>
    </row>
    <row r="1065" spans="1:10" x14ac:dyDescent="0.3">
      <c r="A1065" t="s">
        <v>3400</v>
      </c>
      <c r="B1065" t="s">
        <v>3401</v>
      </c>
      <c r="C1065" t="s">
        <v>464</v>
      </c>
      <c r="D1065" t="s">
        <v>902</v>
      </c>
      <c r="E1065" t="s">
        <v>1093</v>
      </c>
      <c r="F1065" t="b">
        <v>1</v>
      </c>
      <c r="G1065">
        <v>169263936</v>
      </c>
      <c r="H1065">
        <v>169263999</v>
      </c>
      <c r="I1065" t="s">
        <v>3402</v>
      </c>
      <c r="J1065" s="182" t="str">
        <f>IF(OR(IFERROR(SEARCH("DMZ",tblSegmentationZones[[#This Row],[comment]])&gt;0,FALSE),IFERROR(SEARCH("DMZ",tblSegmentationZones[[#This Row],[SegmentationZone]])&gt;0,FALSE)),"Yes","No")</f>
        <v>No</v>
      </c>
    </row>
    <row r="1066" spans="1:10" x14ac:dyDescent="0.3">
      <c r="A1066" t="s">
        <v>1390</v>
      </c>
      <c r="B1066" t="s">
        <v>3403</v>
      </c>
      <c r="C1066" t="s">
        <v>464</v>
      </c>
      <c r="D1066" t="s">
        <v>902</v>
      </c>
      <c r="E1066" t="s">
        <v>1093</v>
      </c>
      <c r="F1066" t="b">
        <v>0</v>
      </c>
      <c r="G1066">
        <v>169264128</v>
      </c>
      <c r="H1066">
        <v>169264191</v>
      </c>
      <c r="I1066" t="s">
        <v>3404</v>
      </c>
      <c r="J1066" s="182" t="str">
        <f>IF(OR(IFERROR(SEARCH("DMZ",tblSegmentationZones[[#This Row],[comment]])&gt;0,FALSE),IFERROR(SEARCH("DMZ",tblSegmentationZones[[#This Row],[SegmentationZone]])&gt;0,FALSE)),"Yes","No")</f>
        <v>No</v>
      </c>
    </row>
    <row r="1067" spans="1:10" x14ac:dyDescent="0.3">
      <c r="A1067" t="s">
        <v>1390</v>
      </c>
      <c r="B1067" t="s">
        <v>3405</v>
      </c>
      <c r="C1067" t="s">
        <v>464</v>
      </c>
      <c r="D1067" t="s">
        <v>902</v>
      </c>
      <c r="E1067" t="s">
        <v>1093</v>
      </c>
      <c r="F1067" t="b">
        <v>0</v>
      </c>
      <c r="G1067">
        <v>169264256</v>
      </c>
      <c r="H1067">
        <v>169264319</v>
      </c>
      <c r="I1067" t="s">
        <v>3406</v>
      </c>
      <c r="J1067" s="182" t="str">
        <f>IF(OR(IFERROR(SEARCH("DMZ",tblSegmentationZones[[#This Row],[comment]])&gt;0,FALSE),IFERROR(SEARCH("DMZ",tblSegmentationZones[[#This Row],[SegmentationZone]])&gt;0,FALSE)),"Yes","No")</f>
        <v>No</v>
      </c>
    </row>
    <row r="1068" spans="1:10" x14ac:dyDescent="0.3">
      <c r="A1068" t="s">
        <v>3273</v>
      </c>
      <c r="B1068" t="s">
        <v>3407</v>
      </c>
      <c r="C1068" t="s">
        <v>464</v>
      </c>
      <c r="D1068" t="s">
        <v>902</v>
      </c>
      <c r="E1068" t="s">
        <v>1093</v>
      </c>
      <c r="F1068" t="b">
        <v>1</v>
      </c>
      <c r="G1068">
        <v>169264320</v>
      </c>
      <c r="H1068">
        <v>169264383</v>
      </c>
      <c r="I1068" t="s">
        <v>3408</v>
      </c>
      <c r="J1068" s="182" t="str">
        <f>IF(OR(IFERROR(SEARCH("DMZ",tblSegmentationZones[[#This Row],[comment]])&gt;0,FALSE),IFERROR(SEARCH("DMZ",tblSegmentationZones[[#This Row],[SegmentationZone]])&gt;0,FALSE)),"Yes","No")</f>
        <v>No</v>
      </c>
    </row>
    <row r="1069" spans="1:10" x14ac:dyDescent="0.3">
      <c r="A1069" t="s">
        <v>1390</v>
      </c>
      <c r="B1069" t="s">
        <v>3409</v>
      </c>
      <c r="C1069" t="s">
        <v>464</v>
      </c>
      <c r="D1069" t="s">
        <v>902</v>
      </c>
      <c r="E1069" t="s">
        <v>1093</v>
      </c>
      <c r="F1069" t="b">
        <v>1</v>
      </c>
      <c r="G1069">
        <v>169264384</v>
      </c>
      <c r="H1069">
        <v>169264447</v>
      </c>
      <c r="I1069" t="s">
        <v>3410</v>
      </c>
      <c r="J1069" s="182" t="str">
        <f>IF(OR(IFERROR(SEARCH("DMZ",tblSegmentationZones[[#This Row],[comment]])&gt;0,FALSE),IFERROR(SEARCH("DMZ",tblSegmentationZones[[#This Row],[SegmentationZone]])&gt;0,FALSE)),"Yes","No")</f>
        <v>No</v>
      </c>
    </row>
    <row r="1070" spans="1:10" x14ac:dyDescent="0.3">
      <c r="A1070" t="s">
        <v>1521</v>
      </c>
      <c r="B1070" t="s">
        <v>3411</v>
      </c>
      <c r="C1070" t="s">
        <v>464</v>
      </c>
      <c r="D1070" t="s">
        <v>902</v>
      </c>
      <c r="E1070" t="s">
        <v>1093</v>
      </c>
      <c r="F1070" t="b">
        <v>1</v>
      </c>
      <c r="G1070">
        <v>169264512</v>
      </c>
      <c r="H1070">
        <v>169264575</v>
      </c>
      <c r="I1070" t="s">
        <v>3412</v>
      </c>
      <c r="J1070" s="182" t="str">
        <f>IF(OR(IFERROR(SEARCH("DMZ",tblSegmentationZones[[#This Row],[comment]])&gt;0,FALSE),IFERROR(SEARCH("DMZ",tblSegmentationZones[[#This Row],[SegmentationZone]])&gt;0,FALSE)),"Yes","No")</f>
        <v>No</v>
      </c>
    </row>
    <row r="1071" spans="1:10" x14ac:dyDescent="0.3">
      <c r="A1071" t="s">
        <v>3413</v>
      </c>
      <c r="B1071" t="s">
        <v>3414</v>
      </c>
      <c r="C1071" t="s">
        <v>464</v>
      </c>
      <c r="D1071" t="s">
        <v>902</v>
      </c>
      <c r="E1071" t="s">
        <v>1093</v>
      </c>
      <c r="F1071" t="b">
        <v>1</v>
      </c>
      <c r="G1071">
        <v>169264448</v>
      </c>
      <c r="H1071">
        <v>169264511</v>
      </c>
      <c r="I1071" t="s">
        <v>3415</v>
      </c>
      <c r="J1071" s="182" t="str">
        <f>IF(OR(IFERROR(SEARCH("DMZ",tblSegmentationZones[[#This Row],[comment]])&gt;0,FALSE),IFERROR(SEARCH("DMZ",tblSegmentationZones[[#This Row],[SegmentationZone]])&gt;0,FALSE)),"Yes","No")</f>
        <v>No</v>
      </c>
    </row>
    <row r="1072" spans="1:10" x14ac:dyDescent="0.3">
      <c r="A1072" t="s">
        <v>3308</v>
      </c>
      <c r="B1072" t="s">
        <v>3416</v>
      </c>
      <c r="C1072" t="s">
        <v>464</v>
      </c>
      <c r="D1072" t="s">
        <v>1452</v>
      </c>
      <c r="E1072" t="s">
        <v>1108</v>
      </c>
      <c r="F1072" t="b">
        <v>1</v>
      </c>
      <c r="G1072">
        <v>169219072</v>
      </c>
      <c r="H1072">
        <v>169219327</v>
      </c>
      <c r="I1072" t="s">
        <v>3417</v>
      </c>
      <c r="J1072" s="182" t="str">
        <f>IF(OR(IFERROR(SEARCH("DMZ",tblSegmentationZones[[#This Row],[comment]])&gt;0,FALSE),IFERROR(SEARCH("DMZ",tblSegmentationZones[[#This Row],[SegmentationZone]])&gt;0,FALSE)),"Yes","No")</f>
        <v>No</v>
      </c>
    </row>
    <row r="1073" spans="1:10" x14ac:dyDescent="0.3">
      <c r="A1073" t="s">
        <v>3311</v>
      </c>
      <c r="B1073" t="s">
        <v>3418</v>
      </c>
      <c r="C1073" t="s">
        <v>464</v>
      </c>
      <c r="D1073" t="s">
        <v>1456</v>
      </c>
      <c r="E1073" t="s">
        <v>1108</v>
      </c>
      <c r="F1073" t="b">
        <v>1</v>
      </c>
      <c r="G1073">
        <v>169219328</v>
      </c>
      <c r="H1073">
        <v>169219583</v>
      </c>
      <c r="I1073" t="s">
        <v>3419</v>
      </c>
      <c r="J1073" s="182" t="str">
        <f>IF(OR(IFERROR(SEARCH("DMZ",tblSegmentationZones[[#This Row],[comment]])&gt;0,FALSE),IFERROR(SEARCH("DMZ",tblSegmentationZones[[#This Row],[SegmentationZone]])&gt;0,FALSE)),"Yes","No")</f>
        <v>No</v>
      </c>
    </row>
    <row r="1074" spans="1:10" x14ac:dyDescent="0.3">
      <c r="A1074" t="s">
        <v>3281</v>
      </c>
      <c r="B1074" t="s">
        <v>3420</v>
      </c>
      <c r="C1074" t="s">
        <v>464</v>
      </c>
      <c r="D1074" t="s">
        <v>1400</v>
      </c>
      <c r="E1074" t="s">
        <v>1108</v>
      </c>
      <c r="F1074" t="b">
        <v>1</v>
      </c>
      <c r="G1074">
        <v>169219584</v>
      </c>
      <c r="H1074">
        <v>169219839</v>
      </c>
      <c r="I1074" t="s">
        <v>3421</v>
      </c>
      <c r="J1074" s="182" t="str">
        <f>IF(OR(IFERROR(SEARCH("DMZ",tblSegmentationZones[[#This Row],[comment]])&gt;0,FALSE),IFERROR(SEARCH("DMZ",tblSegmentationZones[[#This Row],[SegmentationZone]])&gt;0,FALSE)),"Yes","No")</f>
        <v>No</v>
      </c>
    </row>
    <row r="1075" spans="1:10" x14ac:dyDescent="0.3">
      <c r="A1075" t="s">
        <v>3422</v>
      </c>
      <c r="B1075" t="s">
        <v>3423</v>
      </c>
      <c r="C1075" t="s">
        <v>464</v>
      </c>
      <c r="D1075" t="s">
        <v>3422</v>
      </c>
      <c r="E1075" t="s">
        <v>1093</v>
      </c>
      <c r="F1075" t="b">
        <v>1</v>
      </c>
      <c r="G1075">
        <v>169271552</v>
      </c>
      <c r="H1075">
        <v>169271615</v>
      </c>
      <c r="I1075" t="s">
        <v>3424</v>
      </c>
      <c r="J1075" s="182" t="str">
        <f>IF(OR(IFERROR(SEARCH("DMZ",tblSegmentationZones[[#This Row],[comment]])&gt;0,FALSE),IFERROR(SEARCH("DMZ",tblSegmentationZones[[#This Row],[SegmentationZone]])&gt;0,FALSE)),"Yes","No")</f>
        <v>No</v>
      </c>
    </row>
    <row r="1076" spans="1:10" x14ac:dyDescent="0.3">
      <c r="A1076" t="s">
        <v>3257</v>
      </c>
      <c r="B1076" t="s">
        <v>3425</v>
      </c>
      <c r="C1076" t="s">
        <v>464</v>
      </c>
      <c r="D1076" t="s">
        <v>1384</v>
      </c>
      <c r="E1076" t="s">
        <v>1108</v>
      </c>
      <c r="F1076" t="b">
        <v>1</v>
      </c>
      <c r="G1076">
        <v>169219840</v>
      </c>
      <c r="H1076">
        <v>169220095</v>
      </c>
      <c r="I1076" t="s">
        <v>3426</v>
      </c>
      <c r="J1076" s="182" t="str">
        <f>IF(OR(IFERROR(SEARCH("DMZ",tblSegmentationZones[[#This Row],[comment]])&gt;0,FALSE),IFERROR(SEARCH("DMZ",tblSegmentationZones[[#This Row],[SegmentationZone]])&gt;0,FALSE)),"Yes","No")</f>
        <v>No</v>
      </c>
    </row>
    <row r="1077" spans="1:10" x14ac:dyDescent="0.3">
      <c r="A1077" t="s">
        <v>1420</v>
      </c>
      <c r="B1077" t="s">
        <v>3427</v>
      </c>
      <c r="C1077" t="s">
        <v>464</v>
      </c>
      <c r="D1077" t="s">
        <v>612</v>
      </c>
      <c r="E1077" t="s">
        <v>1108</v>
      </c>
      <c r="F1077" t="b">
        <v>0</v>
      </c>
      <c r="G1077">
        <v>169220096</v>
      </c>
      <c r="H1077">
        <v>169220351</v>
      </c>
      <c r="I1077" t="s">
        <v>3428</v>
      </c>
      <c r="J1077" s="182" t="str">
        <f>IF(OR(IFERROR(SEARCH("DMZ",tblSegmentationZones[[#This Row],[comment]])&gt;0,FALSE),IFERROR(SEARCH("DMZ",tblSegmentationZones[[#This Row],[SegmentationZone]])&gt;0,FALSE)),"Yes","No")</f>
        <v>No</v>
      </c>
    </row>
    <row r="1078" spans="1:10" x14ac:dyDescent="0.3">
      <c r="A1078" t="s">
        <v>3429</v>
      </c>
      <c r="B1078" t="s">
        <v>3430</v>
      </c>
      <c r="C1078" t="s">
        <v>464</v>
      </c>
      <c r="D1078" t="s">
        <v>3232</v>
      </c>
      <c r="E1078" t="s">
        <v>1093</v>
      </c>
      <c r="F1078" t="b">
        <v>1</v>
      </c>
      <c r="G1078">
        <v>169275392</v>
      </c>
      <c r="H1078">
        <v>169275647</v>
      </c>
      <c r="I1078" t="s">
        <v>3431</v>
      </c>
      <c r="J1078" s="182" t="str">
        <f>IF(OR(IFERROR(SEARCH("DMZ",tblSegmentationZones[[#This Row],[comment]])&gt;0,FALSE),IFERROR(SEARCH("DMZ",tblSegmentationZones[[#This Row],[SegmentationZone]])&gt;0,FALSE)),"Yes","No")</f>
        <v>No</v>
      </c>
    </row>
    <row r="1079" spans="1:10" x14ac:dyDescent="0.3">
      <c r="A1079" t="s">
        <v>3432</v>
      </c>
      <c r="B1079" t="s">
        <v>3433</v>
      </c>
      <c r="C1079" t="s">
        <v>464</v>
      </c>
      <c r="D1079" t="s">
        <v>3232</v>
      </c>
      <c r="E1079" t="s">
        <v>1093</v>
      </c>
      <c r="F1079" t="b">
        <v>1</v>
      </c>
      <c r="G1079">
        <v>169275648</v>
      </c>
      <c r="H1079">
        <v>169275903</v>
      </c>
      <c r="I1079" t="s">
        <v>3434</v>
      </c>
      <c r="J1079" s="182" t="str">
        <f>IF(OR(IFERROR(SEARCH("DMZ",tblSegmentationZones[[#This Row],[comment]])&gt;0,FALSE),IFERROR(SEARCH("DMZ",tblSegmentationZones[[#This Row],[SegmentationZone]])&gt;0,FALSE)),"Yes","No")</f>
        <v>No</v>
      </c>
    </row>
    <row r="1080" spans="1:10" x14ac:dyDescent="0.3">
      <c r="A1080" t="s">
        <v>3435</v>
      </c>
      <c r="B1080" t="s">
        <v>3436</v>
      </c>
      <c r="C1080" t="s">
        <v>464</v>
      </c>
      <c r="D1080" t="s">
        <v>3232</v>
      </c>
      <c r="E1080" t="s">
        <v>1093</v>
      </c>
      <c r="F1080" t="b">
        <v>1</v>
      </c>
      <c r="G1080">
        <v>169275904</v>
      </c>
      <c r="H1080">
        <v>169276159</v>
      </c>
      <c r="I1080" t="s">
        <v>3437</v>
      </c>
      <c r="J1080" s="182" t="str">
        <f>IF(OR(IFERROR(SEARCH("DMZ",tblSegmentationZones[[#This Row],[comment]])&gt;0,FALSE),IFERROR(SEARCH("DMZ",tblSegmentationZones[[#This Row],[SegmentationZone]])&gt;0,FALSE)),"Yes","No")</f>
        <v>No</v>
      </c>
    </row>
    <row r="1081" spans="1:10" x14ac:dyDescent="0.3">
      <c r="A1081" t="s">
        <v>3438</v>
      </c>
      <c r="B1081" t="s">
        <v>3439</v>
      </c>
      <c r="C1081" t="s">
        <v>464</v>
      </c>
      <c r="D1081" t="s">
        <v>3232</v>
      </c>
      <c r="E1081" t="s">
        <v>1093</v>
      </c>
      <c r="F1081" t="b">
        <v>1</v>
      </c>
      <c r="G1081">
        <v>169276160</v>
      </c>
      <c r="H1081">
        <v>169276415</v>
      </c>
      <c r="I1081" t="s">
        <v>3440</v>
      </c>
      <c r="J1081" s="182" t="str">
        <f>IF(OR(IFERROR(SEARCH("DMZ",tblSegmentationZones[[#This Row],[comment]])&gt;0,FALSE),IFERROR(SEARCH("DMZ",tblSegmentationZones[[#This Row],[SegmentationZone]])&gt;0,FALSE)),"Yes","No")</f>
        <v>No</v>
      </c>
    </row>
    <row r="1082" spans="1:10" x14ac:dyDescent="0.3">
      <c r="A1082" t="s">
        <v>3441</v>
      </c>
      <c r="B1082" t="s">
        <v>3442</v>
      </c>
      <c r="C1082" t="s">
        <v>464</v>
      </c>
      <c r="D1082" t="s">
        <v>3232</v>
      </c>
      <c r="E1082" t="s">
        <v>1093</v>
      </c>
      <c r="F1082" t="b">
        <v>1</v>
      </c>
      <c r="G1082">
        <v>169276416</v>
      </c>
      <c r="H1082">
        <v>169276671</v>
      </c>
      <c r="I1082" t="s">
        <v>3443</v>
      </c>
      <c r="J1082" s="182" t="str">
        <f>IF(OR(IFERROR(SEARCH("DMZ",tblSegmentationZones[[#This Row],[comment]])&gt;0,FALSE),IFERROR(SEARCH("DMZ",tblSegmentationZones[[#This Row],[SegmentationZone]])&gt;0,FALSE)),"Yes","No")</f>
        <v>No</v>
      </c>
    </row>
    <row r="1083" spans="1:10" x14ac:dyDescent="0.3">
      <c r="A1083" t="s">
        <v>3444</v>
      </c>
      <c r="B1083" t="s">
        <v>3445</v>
      </c>
      <c r="C1083" t="s">
        <v>464</v>
      </c>
      <c r="D1083" t="s">
        <v>3232</v>
      </c>
      <c r="E1083" t="s">
        <v>1093</v>
      </c>
      <c r="F1083" t="b">
        <v>1</v>
      </c>
      <c r="G1083">
        <v>169276672</v>
      </c>
      <c r="H1083">
        <v>169276927</v>
      </c>
      <c r="I1083" t="s">
        <v>3446</v>
      </c>
      <c r="J1083" s="182" t="str">
        <f>IF(OR(IFERROR(SEARCH("DMZ",tblSegmentationZones[[#This Row],[comment]])&gt;0,FALSE),IFERROR(SEARCH("DMZ",tblSegmentationZones[[#This Row],[SegmentationZone]])&gt;0,FALSE)),"Yes","No")</f>
        <v>No</v>
      </c>
    </row>
    <row r="1084" spans="1:10" x14ac:dyDescent="0.3">
      <c r="A1084" t="s">
        <v>3023</v>
      </c>
      <c r="B1084" t="s">
        <v>3447</v>
      </c>
      <c r="C1084" t="s">
        <v>464</v>
      </c>
      <c r="D1084" t="s">
        <v>3232</v>
      </c>
      <c r="E1084" t="s">
        <v>1093</v>
      </c>
      <c r="F1084" t="b">
        <v>1</v>
      </c>
      <c r="G1084">
        <v>169276928</v>
      </c>
      <c r="H1084">
        <v>169277183</v>
      </c>
      <c r="I1084" t="s">
        <v>3448</v>
      </c>
      <c r="J1084" s="182" t="str">
        <f>IF(OR(IFERROR(SEARCH("DMZ",tblSegmentationZones[[#This Row],[comment]])&gt;0,FALSE),IFERROR(SEARCH("DMZ",tblSegmentationZones[[#This Row],[SegmentationZone]])&gt;0,FALSE)),"Yes","No")</f>
        <v>No</v>
      </c>
    </row>
    <row r="1085" spans="1:10" x14ac:dyDescent="0.3">
      <c r="A1085" t="s">
        <v>3449</v>
      </c>
      <c r="B1085" t="s">
        <v>3450</v>
      </c>
      <c r="C1085" t="s">
        <v>464</v>
      </c>
      <c r="D1085" t="s">
        <v>3232</v>
      </c>
      <c r="E1085" t="s">
        <v>1093</v>
      </c>
      <c r="F1085" t="b">
        <v>1</v>
      </c>
      <c r="G1085">
        <v>169277184</v>
      </c>
      <c r="H1085">
        <v>169277439</v>
      </c>
      <c r="I1085" t="s">
        <v>3451</v>
      </c>
      <c r="J1085" s="182" t="str">
        <f>IF(OR(IFERROR(SEARCH("DMZ",tblSegmentationZones[[#This Row],[comment]])&gt;0,FALSE),IFERROR(SEARCH("DMZ",tblSegmentationZones[[#This Row],[SegmentationZone]])&gt;0,FALSE)),"Yes","No")</f>
        <v>No</v>
      </c>
    </row>
    <row r="1086" spans="1:10" x14ac:dyDescent="0.3">
      <c r="A1086" t="s">
        <v>3452</v>
      </c>
      <c r="B1086" t="s">
        <v>3453</v>
      </c>
      <c r="C1086" t="s">
        <v>464</v>
      </c>
      <c r="D1086" t="s">
        <v>3454</v>
      </c>
      <c r="E1086" t="s">
        <v>1093</v>
      </c>
      <c r="F1086" t="b">
        <v>1</v>
      </c>
      <c r="G1086">
        <v>169277440</v>
      </c>
      <c r="H1086">
        <v>169277695</v>
      </c>
      <c r="I1086" t="s">
        <v>3455</v>
      </c>
      <c r="J1086" s="182" t="str">
        <f>IF(OR(IFERROR(SEARCH("DMZ",tblSegmentationZones[[#This Row],[comment]])&gt;0,FALSE),IFERROR(SEARCH("DMZ",tblSegmentationZones[[#This Row],[SegmentationZone]])&gt;0,FALSE)),"Yes","No")</f>
        <v>No</v>
      </c>
    </row>
    <row r="1087" spans="1:10" x14ac:dyDescent="0.3">
      <c r="A1087" t="s">
        <v>3456</v>
      </c>
      <c r="B1087" t="s">
        <v>3457</v>
      </c>
      <c r="C1087" t="s">
        <v>464</v>
      </c>
      <c r="D1087" t="s">
        <v>3454</v>
      </c>
      <c r="E1087" t="s">
        <v>1093</v>
      </c>
      <c r="F1087" t="b">
        <v>1</v>
      </c>
      <c r="G1087">
        <v>169277696</v>
      </c>
      <c r="H1087">
        <v>169277951</v>
      </c>
      <c r="I1087" t="s">
        <v>3458</v>
      </c>
      <c r="J1087" s="182" t="str">
        <f>IF(OR(IFERROR(SEARCH("DMZ",tblSegmentationZones[[#This Row],[comment]])&gt;0,FALSE),IFERROR(SEARCH("DMZ",tblSegmentationZones[[#This Row],[SegmentationZone]])&gt;0,FALSE)),"Yes","No")</f>
        <v>No</v>
      </c>
    </row>
    <row r="1088" spans="1:10" x14ac:dyDescent="0.3">
      <c r="A1088" t="s">
        <v>1423</v>
      </c>
      <c r="B1088" t="s">
        <v>3459</v>
      </c>
      <c r="C1088" t="s">
        <v>464</v>
      </c>
      <c r="D1088" t="s">
        <v>1425</v>
      </c>
      <c r="E1088" t="s">
        <v>1108</v>
      </c>
      <c r="F1088" t="b">
        <v>1</v>
      </c>
      <c r="G1088">
        <v>169220352</v>
      </c>
      <c r="H1088">
        <v>169220607</v>
      </c>
      <c r="I1088" t="s">
        <v>3460</v>
      </c>
      <c r="J1088" s="182" t="str">
        <f>IF(OR(IFERROR(SEARCH("DMZ",tblSegmentationZones[[#This Row],[comment]])&gt;0,FALSE),IFERROR(SEARCH("DMZ",tblSegmentationZones[[#This Row],[SegmentationZone]])&gt;0,FALSE)),"Yes","No")</f>
        <v>No</v>
      </c>
    </row>
    <row r="1089" spans="1:10" x14ac:dyDescent="0.3">
      <c r="A1089" t="s">
        <v>3461</v>
      </c>
      <c r="B1089" t="s">
        <v>3462</v>
      </c>
      <c r="C1089" t="s">
        <v>464</v>
      </c>
      <c r="D1089" t="s">
        <v>3165</v>
      </c>
      <c r="E1089" t="s">
        <v>1093</v>
      </c>
      <c r="F1089" t="b">
        <v>1</v>
      </c>
      <c r="G1089">
        <v>169277952</v>
      </c>
      <c r="H1089">
        <v>169278463</v>
      </c>
      <c r="I1089" t="s">
        <v>3463</v>
      </c>
      <c r="J1089" s="182" t="str">
        <f>IF(OR(IFERROR(SEARCH("DMZ",tblSegmentationZones[[#This Row],[comment]])&gt;0,FALSE),IFERROR(SEARCH("DMZ",tblSegmentationZones[[#This Row],[SegmentationZone]])&gt;0,FALSE)),"Yes","No")</f>
        <v>No</v>
      </c>
    </row>
    <row r="1090" spans="1:10" x14ac:dyDescent="0.3">
      <c r="A1090" t="s">
        <v>3464</v>
      </c>
      <c r="B1090" t="s">
        <v>3465</v>
      </c>
      <c r="C1090" t="s">
        <v>464</v>
      </c>
      <c r="D1090" t="s">
        <v>3165</v>
      </c>
      <c r="E1090" t="s">
        <v>1093</v>
      </c>
      <c r="F1090" t="b">
        <v>1</v>
      </c>
      <c r="G1090">
        <v>169278464</v>
      </c>
      <c r="H1090">
        <v>169278975</v>
      </c>
      <c r="I1090" t="s">
        <v>3466</v>
      </c>
      <c r="J1090" s="182" t="str">
        <f>IF(OR(IFERROR(SEARCH("DMZ",tblSegmentationZones[[#This Row],[comment]])&gt;0,FALSE),IFERROR(SEARCH("DMZ",tblSegmentationZones[[#This Row],[SegmentationZone]])&gt;0,FALSE)),"Yes","No")</f>
        <v>No</v>
      </c>
    </row>
    <row r="1091" spans="1:10" x14ac:dyDescent="0.3">
      <c r="A1091" t="s">
        <v>3467</v>
      </c>
      <c r="B1091" t="s">
        <v>3468</v>
      </c>
      <c r="C1091" t="s">
        <v>464</v>
      </c>
      <c r="D1091" t="s">
        <v>3165</v>
      </c>
      <c r="E1091" t="s">
        <v>1093</v>
      </c>
      <c r="F1091" t="b">
        <v>1</v>
      </c>
      <c r="G1091">
        <v>169278976</v>
      </c>
      <c r="H1091">
        <v>169279487</v>
      </c>
      <c r="I1091" t="s">
        <v>3469</v>
      </c>
      <c r="J1091" s="182" t="str">
        <f>IF(OR(IFERROR(SEARCH("DMZ",tblSegmentationZones[[#This Row],[comment]])&gt;0,FALSE),IFERROR(SEARCH("DMZ",tblSegmentationZones[[#This Row],[SegmentationZone]])&gt;0,FALSE)),"Yes","No")</f>
        <v>No</v>
      </c>
    </row>
    <row r="1092" spans="1:10" x14ac:dyDescent="0.3">
      <c r="A1092" t="s">
        <v>3470</v>
      </c>
      <c r="B1092" t="s">
        <v>3471</v>
      </c>
      <c r="C1092" t="s">
        <v>464</v>
      </c>
      <c r="D1092" t="s">
        <v>3472</v>
      </c>
      <c r="E1092" t="s">
        <v>1108</v>
      </c>
      <c r="F1092" t="b">
        <v>1</v>
      </c>
      <c r="G1092">
        <v>169220608</v>
      </c>
      <c r="H1092">
        <v>169220863</v>
      </c>
      <c r="I1092" t="s">
        <v>3473</v>
      </c>
      <c r="J1092" s="182" t="str">
        <f>IF(OR(IFERROR(SEARCH("DMZ",tblSegmentationZones[[#This Row],[comment]])&gt;0,FALSE),IFERROR(SEARCH("DMZ",tblSegmentationZones[[#This Row],[SegmentationZone]])&gt;0,FALSE)),"Yes","No")</f>
        <v>No</v>
      </c>
    </row>
    <row r="1093" spans="1:10" x14ac:dyDescent="0.3">
      <c r="A1093" t="s">
        <v>3474</v>
      </c>
      <c r="B1093" t="s">
        <v>3475</v>
      </c>
      <c r="C1093" t="s">
        <v>464</v>
      </c>
      <c r="D1093" t="s">
        <v>1440</v>
      </c>
      <c r="E1093" t="s">
        <v>1108</v>
      </c>
      <c r="F1093" t="b">
        <v>0</v>
      </c>
      <c r="G1093">
        <v>169220864</v>
      </c>
      <c r="H1093">
        <v>169221119</v>
      </c>
      <c r="I1093" t="s">
        <v>3476</v>
      </c>
      <c r="J1093" s="182" t="str">
        <f>IF(OR(IFERROR(SEARCH("DMZ",tblSegmentationZones[[#This Row],[comment]])&gt;0,FALSE),IFERROR(SEARCH("DMZ",tblSegmentationZones[[#This Row],[SegmentationZone]])&gt;0,FALSE)),"Yes","No")</f>
        <v>No</v>
      </c>
    </row>
    <row r="1094" spans="1:10" x14ac:dyDescent="0.3">
      <c r="A1094" t="s">
        <v>3477</v>
      </c>
      <c r="B1094" t="s">
        <v>3478</v>
      </c>
      <c r="C1094" t="s">
        <v>464</v>
      </c>
      <c r="D1094" t="s">
        <v>3331</v>
      </c>
      <c r="E1094" t="s">
        <v>1108</v>
      </c>
      <c r="F1094" t="b">
        <v>1</v>
      </c>
      <c r="G1094">
        <v>169221120</v>
      </c>
      <c r="H1094">
        <v>169222143</v>
      </c>
      <c r="I1094" t="s">
        <v>3479</v>
      </c>
      <c r="J1094" s="182" t="str">
        <f>IF(OR(IFERROR(SEARCH("DMZ",tblSegmentationZones[[#This Row],[comment]])&gt;0,FALSE),IFERROR(SEARCH("DMZ",tblSegmentationZones[[#This Row],[SegmentationZone]])&gt;0,FALSE)),"Yes","No")</f>
        <v>No</v>
      </c>
    </row>
    <row r="1095" spans="1:10" x14ac:dyDescent="0.3">
      <c r="A1095" t="s">
        <v>3480</v>
      </c>
      <c r="B1095" t="s">
        <v>3481</v>
      </c>
      <c r="C1095" t="s">
        <v>464</v>
      </c>
      <c r="D1095" t="s">
        <v>1958</v>
      </c>
      <c r="E1095" t="s">
        <v>1108</v>
      </c>
      <c r="F1095" t="b">
        <v>1</v>
      </c>
      <c r="G1095">
        <v>169214720</v>
      </c>
      <c r="H1095">
        <v>169214975</v>
      </c>
      <c r="I1095" t="s">
        <v>3482</v>
      </c>
      <c r="J1095" s="182" t="str">
        <f>IF(OR(IFERROR(SEARCH("DMZ",tblSegmentationZones[[#This Row],[comment]])&gt;0,FALSE),IFERROR(SEARCH("DMZ",tblSegmentationZones[[#This Row],[SegmentationZone]])&gt;0,FALSE)),"Yes","No")</f>
        <v>No</v>
      </c>
    </row>
    <row r="1096" spans="1:10" x14ac:dyDescent="0.3">
      <c r="A1096" t="s">
        <v>3483</v>
      </c>
      <c r="B1096" t="s">
        <v>3484</v>
      </c>
      <c r="C1096" t="s">
        <v>464</v>
      </c>
      <c r="D1096" t="s">
        <v>2260</v>
      </c>
      <c r="E1096" t="s">
        <v>1108</v>
      </c>
      <c r="F1096" t="b">
        <v>0</v>
      </c>
      <c r="G1096">
        <v>169222144</v>
      </c>
      <c r="H1096">
        <v>169222399</v>
      </c>
      <c r="I1096" t="s">
        <v>3485</v>
      </c>
      <c r="J1096" s="182" t="str">
        <f>IF(OR(IFERROR(SEARCH("DMZ",tblSegmentationZones[[#This Row],[comment]])&gt;0,FALSE),IFERROR(SEARCH("DMZ",tblSegmentationZones[[#This Row],[SegmentationZone]])&gt;0,FALSE)),"Yes","No")</f>
        <v>No</v>
      </c>
    </row>
    <row r="1097" spans="1:10" x14ac:dyDescent="0.3">
      <c r="A1097" t="s">
        <v>1416</v>
      </c>
      <c r="B1097" t="s">
        <v>3486</v>
      </c>
      <c r="C1097" t="s">
        <v>464</v>
      </c>
      <c r="D1097" t="s">
        <v>1418</v>
      </c>
      <c r="E1097" t="s">
        <v>1108</v>
      </c>
      <c r="F1097" t="b">
        <v>1</v>
      </c>
      <c r="G1097">
        <v>169222400</v>
      </c>
      <c r="H1097">
        <v>169222655</v>
      </c>
      <c r="I1097" t="s">
        <v>3487</v>
      </c>
      <c r="J1097" s="182" t="str">
        <f>IF(OR(IFERROR(SEARCH("DMZ",tblSegmentationZones[[#This Row],[comment]])&gt;0,FALSE),IFERROR(SEARCH("DMZ",tblSegmentationZones[[#This Row],[SegmentationZone]])&gt;0,FALSE)),"Yes","No")</f>
        <v>No</v>
      </c>
    </row>
    <row r="1098" spans="1:10" x14ac:dyDescent="0.3">
      <c r="A1098" t="s">
        <v>1420</v>
      </c>
      <c r="B1098" t="s">
        <v>3488</v>
      </c>
      <c r="C1098" t="s">
        <v>464</v>
      </c>
      <c r="D1098" t="s">
        <v>612</v>
      </c>
      <c r="E1098" t="s">
        <v>1108</v>
      </c>
      <c r="F1098" t="b">
        <v>1</v>
      </c>
      <c r="G1098">
        <v>169222656</v>
      </c>
      <c r="H1098">
        <v>169222911</v>
      </c>
      <c r="I1098" t="s">
        <v>3489</v>
      </c>
      <c r="J1098" s="182" t="str">
        <f>IF(OR(IFERROR(SEARCH("DMZ",tblSegmentationZones[[#This Row],[comment]])&gt;0,FALSE),IFERROR(SEARCH("DMZ",tblSegmentationZones[[#This Row],[SegmentationZone]])&gt;0,FALSE)),"Yes","No")</f>
        <v>No</v>
      </c>
    </row>
    <row r="1099" spans="1:10" x14ac:dyDescent="0.3">
      <c r="A1099" t="s">
        <v>3298</v>
      </c>
      <c r="B1099" t="s">
        <v>3490</v>
      </c>
      <c r="C1099" t="s">
        <v>464</v>
      </c>
      <c r="D1099" t="s">
        <v>1388</v>
      </c>
      <c r="E1099" t="s">
        <v>1108</v>
      </c>
      <c r="F1099" t="b">
        <v>0</v>
      </c>
      <c r="G1099">
        <v>169222912</v>
      </c>
      <c r="H1099">
        <v>169223167</v>
      </c>
      <c r="I1099" t="s">
        <v>3491</v>
      </c>
      <c r="J1099" s="182" t="str">
        <f>IF(OR(IFERROR(SEARCH("DMZ",tblSegmentationZones[[#This Row],[comment]])&gt;0,FALSE),IFERROR(SEARCH("DMZ",tblSegmentationZones[[#This Row],[SegmentationZone]])&gt;0,FALSE)),"Yes","No")</f>
        <v>No</v>
      </c>
    </row>
    <row r="1100" spans="1:10" x14ac:dyDescent="0.3">
      <c r="A1100" t="s">
        <v>3492</v>
      </c>
      <c r="B1100" t="s">
        <v>3493</v>
      </c>
      <c r="C1100" t="s">
        <v>464</v>
      </c>
      <c r="D1100" t="s">
        <v>1436</v>
      </c>
      <c r="E1100" t="s">
        <v>1108</v>
      </c>
      <c r="F1100" t="b">
        <v>1</v>
      </c>
      <c r="G1100">
        <v>169223168</v>
      </c>
      <c r="H1100">
        <v>169223423</v>
      </c>
      <c r="I1100" t="s">
        <v>3494</v>
      </c>
      <c r="J1100" s="182" t="str">
        <f>IF(OR(IFERROR(SEARCH("DMZ",tblSegmentationZones[[#This Row],[comment]])&gt;0,FALSE),IFERROR(SEARCH("DMZ",tblSegmentationZones[[#This Row],[SegmentationZone]])&gt;0,FALSE)),"Yes","No")</f>
        <v>No</v>
      </c>
    </row>
    <row r="1101" spans="1:10" x14ac:dyDescent="0.3">
      <c r="A1101" t="s">
        <v>3474</v>
      </c>
      <c r="B1101" t="s">
        <v>3495</v>
      </c>
      <c r="C1101" t="s">
        <v>464</v>
      </c>
      <c r="D1101" t="s">
        <v>1440</v>
      </c>
      <c r="E1101" t="s">
        <v>1108</v>
      </c>
      <c r="F1101" t="b">
        <v>1</v>
      </c>
      <c r="G1101">
        <v>169223424</v>
      </c>
      <c r="H1101">
        <v>169223679</v>
      </c>
      <c r="I1101" t="s">
        <v>3496</v>
      </c>
      <c r="J1101" s="182" t="str">
        <f>IF(OR(IFERROR(SEARCH("DMZ",tblSegmentationZones[[#This Row],[comment]])&gt;0,FALSE),IFERROR(SEARCH("DMZ",tblSegmentationZones[[#This Row],[SegmentationZone]])&gt;0,FALSE)),"Yes","No")</f>
        <v>No</v>
      </c>
    </row>
    <row r="1102" spans="1:10" x14ac:dyDescent="0.3">
      <c r="A1102" t="s">
        <v>3342</v>
      </c>
      <c r="B1102" t="s">
        <v>3497</v>
      </c>
      <c r="C1102" t="s">
        <v>464</v>
      </c>
      <c r="D1102" t="s">
        <v>3342</v>
      </c>
      <c r="E1102" t="s">
        <v>1108</v>
      </c>
      <c r="F1102" t="b">
        <v>1</v>
      </c>
      <c r="G1102">
        <v>169223680</v>
      </c>
      <c r="H1102">
        <v>169223935</v>
      </c>
      <c r="I1102" t="s">
        <v>3498</v>
      </c>
      <c r="J1102" s="182" t="str">
        <f>IF(OR(IFERROR(SEARCH("DMZ",tblSegmentationZones[[#This Row],[comment]])&gt;0,FALSE),IFERROR(SEARCH("DMZ",tblSegmentationZones[[#This Row],[SegmentationZone]])&gt;0,FALSE)),"Yes","No")</f>
        <v>No</v>
      </c>
    </row>
    <row r="1103" spans="1:10" x14ac:dyDescent="0.3">
      <c r="A1103" t="s">
        <v>3483</v>
      </c>
      <c r="B1103" t="s">
        <v>3499</v>
      </c>
      <c r="C1103" t="s">
        <v>464</v>
      </c>
      <c r="D1103" t="s">
        <v>2260</v>
      </c>
      <c r="E1103" t="s">
        <v>1108</v>
      </c>
      <c r="F1103" t="b">
        <v>1</v>
      </c>
      <c r="G1103">
        <v>169223936</v>
      </c>
      <c r="H1103">
        <v>169224191</v>
      </c>
      <c r="I1103" t="s">
        <v>3500</v>
      </c>
      <c r="J1103" s="182" t="str">
        <f>IF(OR(IFERROR(SEARCH("DMZ",tblSegmentationZones[[#This Row],[comment]])&gt;0,FALSE),IFERROR(SEARCH("DMZ",tblSegmentationZones[[#This Row],[SegmentationZone]])&gt;0,FALSE)),"Yes","No")</f>
        <v>No</v>
      </c>
    </row>
    <row r="1104" spans="1:10" x14ac:dyDescent="0.3">
      <c r="A1104" t="s">
        <v>3276</v>
      </c>
      <c r="B1104" t="s">
        <v>3501</v>
      </c>
      <c r="C1104" t="s">
        <v>464</v>
      </c>
      <c r="D1104" t="s">
        <v>1411</v>
      </c>
      <c r="E1104" t="s">
        <v>1108</v>
      </c>
      <c r="F1104" t="b">
        <v>0</v>
      </c>
      <c r="G1104">
        <v>169214976</v>
      </c>
      <c r="H1104">
        <v>169215231</v>
      </c>
      <c r="I1104" t="s">
        <v>3502</v>
      </c>
      <c r="J1104" s="182" t="str">
        <f>IF(OR(IFERROR(SEARCH("DMZ",tblSegmentationZones[[#This Row],[comment]])&gt;0,FALSE),IFERROR(SEARCH("DMZ",tblSegmentationZones[[#This Row],[SegmentationZone]])&gt;0,FALSE)),"Yes","No")</f>
        <v>No</v>
      </c>
    </row>
    <row r="1105" spans="1:10" x14ac:dyDescent="0.3">
      <c r="A1105" t="s">
        <v>3298</v>
      </c>
      <c r="B1105" t="s">
        <v>3503</v>
      </c>
      <c r="C1105" t="s">
        <v>464</v>
      </c>
      <c r="D1105" t="s">
        <v>1388</v>
      </c>
      <c r="E1105" t="s">
        <v>1108</v>
      </c>
      <c r="F1105" t="b">
        <v>0</v>
      </c>
      <c r="G1105">
        <v>169224192</v>
      </c>
      <c r="H1105">
        <v>169224447</v>
      </c>
      <c r="I1105" t="s">
        <v>3504</v>
      </c>
      <c r="J1105" s="182" t="str">
        <f>IF(OR(IFERROR(SEARCH("DMZ",tblSegmentationZones[[#This Row],[comment]])&gt;0,FALSE),IFERROR(SEARCH("DMZ",tblSegmentationZones[[#This Row],[SegmentationZone]])&gt;0,FALSE)),"Yes","No")</f>
        <v>No</v>
      </c>
    </row>
    <row r="1106" spans="1:10" x14ac:dyDescent="0.3">
      <c r="A1106" t="s">
        <v>3276</v>
      </c>
      <c r="B1106" t="s">
        <v>3505</v>
      </c>
      <c r="C1106" t="s">
        <v>464</v>
      </c>
      <c r="D1106" t="s">
        <v>1411</v>
      </c>
      <c r="E1106" t="s">
        <v>1108</v>
      </c>
      <c r="F1106" t="b">
        <v>1</v>
      </c>
      <c r="G1106">
        <v>169215232</v>
      </c>
      <c r="H1106">
        <v>169215487</v>
      </c>
      <c r="I1106" t="s">
        <v>3506</v>
      </c>
      <c r="J1106" s="182" t="str">
        <f>IF(OR(IFERROR(SEARCH("DMZ",tblSegmentationZones[[#This Row],[comment]])&gt;0,FALSE),IFERROR(SEARCH("DMZ",tblSegmentationZones[[#This Row],[SegmentationZone]])&gt;0,FALSE)),"Yes","No")</f>
        <v>No</v>
      </c>
    </row>
    <row r="1107" spans="1:10" x14ac:dyDescent="0.3">
      <c r="A1107" t="s">
        <v>3507</v>
      </c>
      <c r="B1107" t="s">
        <v>3508</v>
      </c>
      <c r="C1107" t="s">
        <v>464</v>
      </c>
      <c r="D1107" t="s">
        <v>3509</v>
      </c>
      <c r="E1107" t="s">
        <v>3510</v>
      </c>
      <c r="F1107" t="b">
        <v>1</v>
      </c>
      <c r="G1107">
        <v>169230080</v>
      </c>
      <c r="H1107">
        <v>169230335</v>
      </c>
      <c r="I1107" t="s">
        <v>3511</v>
      </c>
      <c r="J1107" s="182" t="str">
        <f>IF(OR(IFERROR(SEARCH("DMZ",tblSegmentationZones[[#This Row],[comment]])&gt;0,FALSE),IFERROR(SEARCH("DMZ",tblSegmentationZones[[#This Row],[SegmentationZone]])&gt;0,FALSE)),"Yes","No")</f>
        <v>No</v>
      </c>
    </row>
    <row r="1108" spans="1:10" x14ac:dyDescent="0.3">
      <c r="A1108" t="s">
        <v>3356</v>
      </c>
      <c r="B1108" t="s">
        <v>3512</v>
      </c>
      <c r="C1108" t="s">
        <v>464</v>
      </c>
      <c r="D1108" t="s">
        <v>902</v>
      </c>
      <c r="E1108" t="s">
        <v>1108</v>
      </c>
      <c r="F1108" t="b">
        <v>1</v>
      </c>
      <c r="G1108">
        <v>169230336</v>
      </c>
      <c r="H1108">
        <v>169230399</v>
      </c>
      <c r="I1108" t="s">
        <v>3513</v>
      </c>
      <c r="J1108" s="182" t="str">
        <f>IF(OR(IFERROR(SEARCH("DMZ",tblSegmentationZones[[#This Row],[comment]])&gt;0,FALSE),IFERROR(SEARCH("DMZ",tblSegmentationZones[[#This Row],[SegmentationZone]])&gt;0,FALSE)),"Yes","No")</f>
        <v>No</v>
      </c>
    </row>
    <row r="1109" spans="1:10" x14ac:dyDescent="0.3">
      <c r="A1109" t="s">
        <v>3359</v>
      </c>
      <c r="B1109" t="s">
        <v>3514</v>
      </c>
      <c r="C1109" t="s">
        <v>464</v>
      </c>
      <c r="D1109" t="s">
        <v>902</v>
      </c>
      <c r="E1109" t="s">
        <v>1108</v>
      </c>
      <c r="F1109" t="b">
        <v>1</v>
      </c>
      <c r="G1109">
        <v>169230464</v>
      </c>
      <c r="H1109">
        <v>169230527</v>
      </c>
      <c r="I1109" t="s">
        <v>3515</v>
      </c>
      <c r="J1109" s="182" t="str">
        <f>IF(OR(IFERROR(SEARCH("DMZ",tblSegmentationZones[[#This Row],[comment]])&gt;0,FALSE),IFERROR(SEARCH("DMZ",tblSegmentationZones[[#This Row],[SegmentationZone]])&gt;0,FALSE)),"Yes","No")</f>
        <v>No</v>
      </c>
    </row>
    <row r="1110" spans="1:10" x14ac:dyDescent="0.3">
      <c r="A1110" t="s">
        <v>3362</v>
      </c>
      <c r="B1110" t="s">
        <v>3516</v>
      </c>
      <c r="C1110" t="s">
        <v>464</v>
      </c>
      <c r="D1110" t="s">
        <v>902</v>
      </c>
      <c r="E1110" t="s">
        <v>1108</v>
      </c>
      <c r="F1110" t="b">
        <v>0</v>
      </c>
      <c r="G1110">
        <v>169230528</v>
      </c>
      <c r="H1110">
        <v>169230591</v>
      </c>
      <c r="I1110" t="s">
        <v>3517</v>
      </c>
      <c r="J1110" s="182" t="str">
        <f>IF(OR(IFERROR(SEARCH("DMZ",tblSegmentationZones[[#This Row],[comment]])&gt;0,FALSE),IFERROR(SEARCH("DMZ",tblSegmentationZones[[#This Row],[SegmentationZone]])&gt;0,FALSE)),"Yes","No")</f>
        <v>No</v>
      </c>
    </row>
    <row r="1111" spans="1:10" x14ac:dyDescent="0.3">
      <c r="A1111" t="s">
        <v>3365</v>
      </c>
      <c r="B1111" t="s">
        <v>3518</v>
      </c>
      <c r="C1111" t="s">
        <v>464</v>
      </c>
      <c r="D1111" t="s">
        <v>902</v>
      </c>
      <c r="E1111" t="s">
        <v>1108</v>
      </c>
      <c r="F1111" t="b">
        <v>1</v>
      </c>
      <c r="G1111">
        <v>169230400</v>
      </c>
      <c r="H1111">
        <v>169230463</v>
      </c>
      <c r="I1111" t="s">
        <v>3519</v>
      </c>
      <c r="J1111" s="182" t="str">
        <f>IF(OR(IFERROR(SEARCH("DMZ",tblSegmentationZones[[#This Row],[comment]])&gt;0,FALSE),IFERROR(SEARCH("DMZ",tblSegmentationZones[[#This Row],[SegmentationZone]])&gt;0,FALSE)),"Yes","No")</f>
        <v>No</v>
      </c>
    </row>
    <row r="1112" spans="1:10" x14ac:dyDescent="0.3">
      <c r="A1112" t="s">
        <v>3368</v>
      </c>
      <c r="B1112" t="s">
        <v>3520</v>
      </c>
      <c r="C1112" t="s">
        <v>464</v>
      </c>
      <c r="D1112" t="s">
        <v>902</v>
      </c>
      <c r="E1112" t="s">
        <v>1108</v>
      </c>
      <c r="F1112" t="b">
        <v>0</v>
      </c>
      <c r="G1112">
        <v>169230592</v>
      </c>
      <c r="H1112">
        <v>169230655</v>
      </c>
      <c r="I1112" t="s">
        <v>3521</v>
      </c>
      <c r="J1112" s="182" t="str">
        <f>IF(OR(IFERROR(SEARCH("DMZ",tblSegmentationZones[[#This Row],[comment]])&gt;0,FALSE),IFERROR(SEARCH("DMZ",tblSegmentationZones[[#This Row],[SegmentationZone]])&gt;0,FALSE)),"Yes","No")</f>
        <v>No</v>
      </c>
    </row>
    <row r="1113" spans="1:10" x14ac:dyDescent="0.3">
      <c r="A1113" t="s">
        <v>3371</v>
      </c>
      <c r="B1113" t="s">
        <v>3522</v>
      </c>
      <c r="C1113" t="s">
        <v>464</v>
      </c>
      <c r="D1113" t="s">
        <v>902</v>
      </c>
      <c r="E1113" t="s">
        <v>1108</v>
      </c>
      <c r="F1113" t="b">
        <v>1</v>
      </c>
      <c r="G1113">
        <v>169230720</v>
      </c>
      <c r="H1113">
        <v>169230783</v>
      </c>
      <c r="I1113" t="s">
        <v>3523</v>
      </c>
      <c r="J1113" s="182" t="str">
        <f>IF(OR(IFERROR(SEARCH("DMZ",tblSegmentationZones[[#This Row],[comment]])&gt;0,FALSE),IFERROR(SEARCH("DMZ",tblSegmentationZones[[#This Row],[SegmentationZone]])&gt;0,FALSE)),"Yes","No")</f>
        <v>No</v>
      </c>
    </row>
    <row r="1114" spans="1:10" x14ac:dyDescent="0.3">
      <c r="A1114" t="s">
        <v>3374</v>
      </c>
      <c r="B1114" t="s">
        <v>3524</v>
      </c>
      <c r="C1114" t="s">
        <v>464</v>
      </c>
      <c r="D1114" t="s">
        <v>902</v>
      </c>
      <c r="E1114" t="s">
        <v>1108</v>
      </c>
      <c r="F1114" t="b">
        <v>1</v>
      </c>
      <c r="G1114">
        <v>169230784</v>
      </c>
      <c r="H1114">
        <v>169230847</v>
      </c>
      <c r="I1114" t="s">
        <v>3525</v>
      </c>
      <c r="J1114" s="182" t="str">
        <f>IF(OR(IFERROR(SEARCH("DMZ",tblSegmentationZones[[#This Row],[comment]])&gt;0,FALSE),IFERROR(SEARCH("DMZ",tblSegmentationZones[[#This Row],[SegmentationZone]])&gt;0,FALSE)),"Yes","No")</f>
        <v>No</v>
      </c>
    </row>
    <row r="1115" spans="1:10" x14ac:dyDescent="0.3">
      <c r="A1115" t="s">
        <v>3377</v>
      </c>
      <c r="B1115" t="s">
        <v>3526</v>
      </c>
      <c r="C1115" t="s">
        <v>464</v>
      </c>
      <c r="D1115" t="s">
        <v>902</v>
      </c>
      <c r="E1115" t="s">
        <v>1108</v>
      </c>
      <c r="F1115" t="b">
        <v>1</v>
      </c>
      <c r="G1115">
        <v>169230656</v>
      </c>
      <c r="H1115">
        <v>169230719</v>
      </c>
      <c r="I1115" t="s">
        <v>3527</v>
      </c>
      <c r="J1115" s="182" t="str">
        <f>IF(OR(IFERROR(SEARCH("DMZ",tblSegmentationZones[[#This Row],[comment]])&gt;0,FALSE),IFERROR(SEARCH("DMZ",tblSegmentationZones[[#This Row],[SegmentationZone]])&gt;0,FALSE)),"Yes","No")</f>
        <v>No</v>
      </c>
    </row>
    <row r="1116" spans="1:10" x14ac:dyDescent="0.3">
      <c r="A1116" t="s">
        <v>3380</v>
      </c>
      <c r="B1116" t="s">
        <v>3528</v>
      </c>
      <c r="C1116" t="s">
        <v>464</v>
      </c>
      <c r="D1116" t="s">
        <v>902</v>
      </c>
      <c r="E1116" t="s">
        <v>1108</v>
      </c>
      <c r="F1116" t="b">
        <v>1</v>
      </c>
      <c r="G1116">
        <v>169230848</v>
      </c>
      <c r="H1116">
        <v>169230911</v>
      </c>
      <c r="I1116" t="s">
        <v>3529</v>
      </c>
      <c r="J1116" s="182" t="str">
        <f>IF(OR(IFERROR(SEARCH("DMZ",tblSegmentationZones[[#This Row],[comment]])&gt;0,FALSE),IFERROR(SEARCH("DMZ",tblSegmentationZones[[#This Row],[SegmentationZone]])&gt;0,FALSE)),"Yes","No")</f>
        <v>No</v>
      </c>
    </row>
    <row r="1117" spans="1:10" x14ac:dyDescent="0.3">
      <c r="A1117" t="s">
        <v>3383</v>
      </c>
      <c r="B1117" t="s">
        <v>3530</v>
      </c>
      <c r="C1117" t="s">
        <v>464</v>
      </c>
      <c r="D1117" t="s">
        <v>902</v>
      </c>
      <c r="E1117" t="s">
        <v>1108</v>
      </c>
      <c r="F1117" t="b">
        <v>1</v>
      </c>
      <c r="G1117">
        <v>169230976</v>
      </c>
      <c r="H1117">
        <v>169231039</v>
      </c>
      <c r="I1117" t="s">
        <v>3531</v>
      </c>
      <c r="J1117" s="182" t="str">
        <f>IF(OR(IFERROR(SEARCH("DMZ",tblSegmentationZones[[#This Row],[comment]])&gt;0,FALSE),IFERROR(SEARCH("DMZ",tblSegmentationZones[[#This Row],[SegmentationZone]])&gt;0,FALSE)),"Yes","No")</f>
        <v>No</v>
      </c>
    </row>
    <row r="1118" spans="1:10" x14ac:dyDescent="0.3">
      <c r="A1118" t="s">
        <v>3532</v>
      </c>
      <c r="B1118" t="s">
        <v>3533</v>
      </c>
      <c r="C1118" t="s">
        <v>464</v>
      </c>
      <c r="D1118" t="s">
        <v>902</v>
      </c>
      <c r="E1118" t="s">
        <v>1108</v>
      </c>
      <c r="F1118" t="b">
        <v>1</v>
      </c>
      <c r="G1118">
        <v>169231040</v>
      </c>
      <c r="H1118">
        <v>169231103</v>
      </c>
      <c r="I1118" t="s">
        <v>3534</v>
      </c>
      <c r="J1118" s="182" t="str">
        <f>IF(OR(IFERROR(SEARCH("DMZ",tblSegmentationZones[[#This Row],[comment]])&gt;0,FALSE),IFERROR(SEARCH("DMZ",tblSegmentationZones[[#This Row],[SegmentationZone]])&gt;0,FALSE)),"Yes","No")</f>
        <v>No</v>
      </c>
    </row>
    <row r="1119" spans="1:10" x14ac:dyDescent="0.3">
      <c r="A1119" t="s">
        <v>3389</v>
      </c>
      <c r="B1119" t="s">
        <v>3535</v>
      </c>
      <c r="C1119" t="s">
        <v>464</v>
      </c>
      <c r="D1119" t="s">
        <v>902</v>
      </c>
      <c r="E1119" t="s">
        <v>1108</v>
      </c>
      <c r="F1119" t="b">
        <v>1</v>
      </c>
      <c r="G1119">
        <v>169230912</v>
      </c>
      <c r="H1119">
        <v>169230975</v>
      </c>
      <c r="I1119" t="s">
        <v>3536</v>
      </c>
      <c r="J1119" s="182" t="str">
        <f>IF(OR(IFERROR(SEARCH("DMZ",tblSegmentationZones[[#This Row],[comment]])&gt;0,FALSE),IFERROR(SEARCH("DMZ",tblSegmentationZones[[#This Row],[SegmentationZone]])&gt;0,FALSE)),"Yes","No")</f>
        <v>No</v>
      </c>
    </row>
    <row r="1120" spans="1:10" x14ac:dyDescent="0.3">
      <c r="A1120" t="s">
        <v>3537</v>
      </c>
      <c r="B1120" t="s">
        <v>3538</v>
      </c>
      <c r="C1120" t="s">
        <v>464</v>
      </c>
      <c r="D1120" t="s">
        <v>902</v>
      </c>
      <c r="E1120" t="s">
        <v>1108</v>
      </c>
      <c r="F1120" t="b">
        <v>1</v>
      </c>
      <c r="G1120">
        <v>169231104</v>
      </c>
      <c r="H1120">
        <v>169231167</v>
      </c>
      <c r="I1120" t="s">
        <v>3539</v>
      </c>
      <c r="J1120" s="182" t="str">
        <f>IF(OR(IFERROR(SEARCH("DMZ",tblSegmentationZones[[#This Row],[comment]])&gt;0,FALSE),IFERROR(SEARCH("DMZ",tblSegmentationZones[[#This Row],[SegmentationZone]])&gt;0,FALSE)),"Yes","No")</f>
        <v>No</v>
      </c>
    </row>
    <row r="1121" spans="1:10" x14ac:dyDescent="0.3">
      <c r="A1121" t="s">
        <v>3397</v>
      </c>
      <c r="B1121" t="s">
        <v>3540</v>
      </c>
      <c r="C1121" t="s">
        <v>464</v>
      </c>
      <c r="D1121" t="s">
        <v>902</v>
      </c>
      <c r="E1121" t="s">
        <v>1108</v>
      </c>
      <c r="F1121" t="b">
        <v>1</v>
      </c>
      <c r="G1121">
        <v>169231232</v>
      </c>
      <c r="H1121">
        <v>169231295</v>
      </c>
      <c r="I1121" t="s">
        <v>3541</v>
      </c>
      <c r="J1121" s="182" t="str">
        <f>IF(OR(IFERROR(SEARCH("DMZ",tblSegmentationZones[[#This Row],[comment]])&gt;0,FALSE),IFERROR(SEARCH("DMZ",tblSegmentationZones[[#This Row],[SegmentationZone]])&gt;0,FALSE)),"Yes","No")</f>
        <v>No</v>
      </c>
    </row>
    <row r="1122" spans="1:10" x14ac:dyDescent="0.3">
      <c r="A1122" t="s">
        <v>3480</v>
      </c>
      <c r="B1122" t="s">
        <v>3542</v>
      </c>
      <c r="C1122" t="s">
        <v>464</v>
      </c>
      <c r="D1122" t="s">
        <v>902</v>
      </c>
      <c r="E1122" t="s">
        <v>1108</v>
      </c>
      <c r="F1122" t="b">
        <v>1</v>
      </c>
      <c r="G1122">
        <v>169231296</v>
      </c>
      <c r="H1122">
        <v>169231359</v>
      </c>
      <c r="I1122" t="s">
        <v>3543</v>
      </c>
      <c r="J1122" s="182" t="str">
        <f>IF(OR(IFERROR(SEARCH("DMZ",tblSegmentationZones[[#This Row],[comment]])&gt;0,FALSE),IFERROR(SEARCH("DMZ",tblSegmentationZones[[#This Row],[SegmentationZone]])&gt;0,FALSE)),"Yes","No")</f>
        <v>No</v>
      </c>
    </row>
    <row r="1123" spans="1:10" x14ac:dyDescent="0.3">
      <c r="A1123" t="s">
        <v>3544</v>
      </c>
      <c r="B1123" t="s">
        <v>3545</v>
      </c>
      <c r="C1123" t="s">
        <v>464</v>
      </c>
      <c r="D1123" t="s">
        <v>902</v>
      </c>
      <c r="E1123" t="s">
        <v>1108</v>
      </c>
      <c r="F1123" t="b">
        <v>1</v>
      </c>
      <c r="G1123">
        <v>169231168</v>
      </c>
      <c r="H1123">
        <v>169231231</v>
      </c>
      <c r="I1123" t="s">
        <v>3546</v>
      </c>
      <c r="J1123" s="182" t="str">
        <f>IF(OR(IFERROR(SEARCH("DMZ",tblSegmentationZones[[#This Row],[comment]])&gt;0,FALSE),IFERROR(SEARCH("DMZ",tblSegmentationZones[[#This Row],[SegmentationZone]])&gt;0,FALSE)),"Yes","No")</f>
        <v>No</v>
      </c>
    </row>
    <row r="1124" spans="1:10" x14ac:dyDescent="0.3">
      <c r="A1124" t="s">
        <v>3362</v>
      </c>
      <c r="B1124" t="s">
        <v>3547</v>
      </c>
      <c r="C1124" t="s">
        <v>464</v>
      </c>
      <c r="D1124" t="s">
        <v>902</v>
      </c>
      <c r="E1124" t="s">
        <v>1108</v>
      </c>
      <c r="F1124" t="b">
        <v>1</v>
      </c>
      <c r="G1124">
        <v>169231360</v>
      </c>
      <c r="H1124">
        <v>169231423</v>
      </c>
      <c r="I1124" t="s">
        <v>3548</v>
      </c>
      <c r="J1124" s="182" t="str">
        <f>IF(OR(IFERROR(SEARCH("DMZ",tblSegmentationZones[[#This Row],[comment]])&gt;0,FALSE),IFERROR(SEARCH("DMZ",tblSegmentationZones[[#This Row],[SegmentationZone]])&gt;0,FALSE)),"Yes","No")</f>
        <v>No</v>
      </c>
    </row>
    <row r="1125" spans="1:10" x14ac:dyDescent="0.3">
      <c r="A1125" t="s">
        <v>3368</v>
      </c>
      <c r="B1125" t="s">
        <v>3549</v>
      </c>
      <c r="C1125" t="s">
        <v>464</v>
      </c>
      <c r="D1125" t="s">
        <v>902</v>
      </c>
      <c r="E1125" t="s">
        <v>1108</v>
      </c>
      <c r="F1125" t="b">
        <v>1</v>
      </c>
      <c r="G1125">
        <v>169231424</v>
      </c>
      <c r="H1125">
        <v>169231487</v>
      </c>
      <c r="I1125" t="s">
        <v>3550</v>
      </c>
      <c r="J1125" s="182" t="str">
        <f>IF(OR(IFERROR(SEARCH("DMZ",tblSegmentationZones[[#This Row],[comment]])&gt;0,FALSE),IFERROR(SEARCH("DMZ",tblSegmentationZones[[#This Row],[SegmentationZone]])&gt;0,FALSE)),"Yes","No")</f>
        <v>No</v>
      </c>
    </row>
    <row r="1126" spans="1:10" x14ac:dyDescent="0.3">
      <c r="A1126" t="s">
        <v>3281</v>
      </c>
      <c r="B1126" t="s">
        <v>3551</v>
      </c>
      <c r="C1126" t="s">
        <v>464</v>
      </c>
      <c r="D1126" t="s">
        <v>1400</v>
      </c>
      <c r="E1126" t="s">
        <v>1108</v>
      </c>
      <c r="F1126" t="b">
        <v>0</v>
      </c>
      <c r="G1126">
        <v>169215744</v>
      </c>
      <c r="H1126">
        <v>169215999</v>
      </c>
      <c r="I1126" t="s">
        <v>3552</v>
      </c>
      <c r="J1126" s="182" t="str">
        <f>IF(OR(IFERROR(SEARCH("DMZ",tblSegmentationZones[[#This Row],[comment]])&gt;0,FALSE),IFERROR(SEARCH("DMZ",tblSegmentationZones[[#This Row],[SegmentationZone]])&gt;0,FALSE)),"Yes","No")</f>
        <v>No</v>
      </c>
    </row>
    <row r="1127" spans="1:10" x14ac:dyDescent="0.3">
      <c r="A1127" t="s">
        <v>3281</v>
      </c>
      <c r="B1127" t="s">
        <v>3553</v>
      </c>
      <c r="C1127" t="s">
        <v>464</v>
      </c>
      <c r="D1127" t="s">
        <v>1400</v>
      </c>
      <c r="E1127" t="s">
        <v>1108</v>
      </c>
      <c r="F1127" t="b">
        <v>0</v>
      </c>
      <c r="G1127">
        <v>169216000</v>
      </c>
      <c r="H1127">
        <v>169216255</v>
      </c>
      <c r="I1127" t="s">
        <v>3554</v>
      </c>
      <c r="J1127" s="182" t="str">
        <f>IF(OR(IFERROR(SEARCH("DMZ",tblSegmentationZones[[#This Row],[comment]])&gt;0,FALSE),IFERROR(SEARCH("DMZ",tblSegmentationZones[[#This Row],[SegmentationZone]])&gt;0,FALSE)),"Yes","No")</f>
        <v>No</v>
      </c>
    </row>
    <row r="1128" spans="1:10" x14ac:dyDescent="0.3">
      <c r="A1128" t="s">
        <v>3281</v>
      </c>
      <c r="B1128" t="s">
        <v>3555</v>
      </c>
      <c r="C1128" t="s">
        <v>464</v>
      </c>
      <c r="D1128" t="s">
        <v>1400</v>
      </c>
      <c r="E1128" t="s">
        <v>1108</v>
      </c>
      <c r="F1128" t="b">
        <v>0</v>
      </c>
      <c r="G1128">
        <v>169216256</v>
      </c>
      <c r="H1128">
        <v>169216511</v>
      </c>
      <c r="I1128" t="s">
        <v>3556</v>
      </c>
      <c r="J1128" s="182" t="str">
        <f>IF(OR(IFERROR(SEARCH("DMZ",tblSegmentationZones[[#This Row],[comment]])&gt;0,FALSE),IFERROR(SEARCH("DMZ",tblSegmentationZones[[#This Row],[SegmentationZone]])&gt;0,FALSE)),"Yes","No")</f>
        <v>No</v>
      </c>
    </row>
    <row r="1129" spans="1:10" x14ac:dyDescent="0.3">
      <c r="A1129" t="s">
        <v>3557</v>
      </c>
      <c r="B1129" t="s">
        <v>3558</v>
      </c>
      <c r="C1129" t="s">
        <v>464</v>
      </c>
      <c r="D1129" t="s">
        <v>2804</v>
      </c>
      <c r="E1129" t="s">
        <v>1108</v>
      </c>
      <c r="F1129" t="b">
        <v>1</v>
      </c>
      <c r="G1129">
        <v>169238528</v>
      </c>
      <c r="H1129">
        <v>169238783</v>
      </c>
      <c r="I1129" t="s">
        <v>3559</v>
      </c>
      <c r="J1129" s="182" t="str">
        <f>IF(OR(IFERROR(SEARCH("DMZ",tblSegmentationZones[[#This Row],[comment]])&gt;0,FALSE),IFERROR(SEARCH("DMZ",tblSegmentationZones[[#This Row],[SegmentationZone]])&gt;0,FALSE)),"Yes","No")</f>
        <v>No</v>
      </c>
    </row>
    <row r="1130" spans="1:10" x14ac:dyDescent="0.3">
      <c r="A1130" t="s">
        <v>3560</v>
      </c>
      <c r="B1130" t="s">
        <v>3561</v>
      </c>
      <c r="C1130">
        <v>2041</v>
      </c>
      <c r="D1130" t="s">
        <v>3562</v>
      </c>
      <c r="E1130" t="s">
        <v>863</v>
      </c>
      <c r="F1130" t="b">
        <v>1</v>
      </c>
      <c r="G1130">
        <v>169279488</v>
      </c>
      <c r="H1130">
        <v>169279743</v>
      </c>
      <c r="I1130" t="s">
        <v>3563</v>
      </c>
      <c r="J1130" s="182" t="str">
        <f>IF(OR(IFERROR(SEARCH("DMZ",tblSegmentationZones[[#This Row],[comment]])&gt;0,FALSE),IFERROR(SEARCH("DMZ",tblSegmentationZones[[#This Row],[SegmentationZone]])&gt;0,FALSE)),"Yes","No")</f>
        <v>No</v>
      </c>
    </row>
    <row r="1131" spans="1:10" x14ac:dyDescent="0.3">
      <c r="A1131" t="s">
        <v>3564</v>
      </c>
      <c r="B1131" t="s">
        <v>3565</v>
      </c>
      <c r="C1131">
        <v>2043</v>
      </c>
      <c r="D1131" t="s">
        <v>3566</v>
      </c>
      <c r="E1131" t="s">
        <v>863</v>
      </c>
      <c r="F1131" t="b">
        <v>1</v>
      </c>
      <c r="G1131">
        <v>169279744</v>
      </c>
      <c r="H1131">
        <v>169279871</v>
      </c>
      <c r="I1131" t="s">
        <v>3567</v>
      </c>
      <c r="J1131" s="182" t="str">
        <f>IF(OR(IFERROR(SEARCH("DMZ",tblSegmentationZones[[#This Row],[comment]])&gt;0,FALSE),IFERROR(SEARCH("DMZ",tblSegmentationZones[[#This Row],[SegmentationZone]])&gt;0,FALSE)),"Yes","No")</f>
        <v>No</v>
      </c>
    </row>
    <row r="1132" spans="1:10" x14ac:dyDescent="0.3">
      <c r="A1132" t="s">
        <v>3568</v>
      </c>
      <c r="B1132" t="s">
        <v>3569</v>
      </c>
      <c r="C1132">
        <v>2047</v>
      </c>
      <c r="D1132" t="s">
        <v>4618</v>
      </c>
      <c r="E1132" t="s">
        <v>863</v>
      </c>
      <c r="F1132" t="b">
        <v>1</v>
      </c>
      <c r="G1132">
        <v>169279872</v>
      </c>
      <c r="H1132">
        <v>169279999</v>
      </c>
      <c r="I1132" t="s">
        <v>3571</v>
      </c>
      <c r="J1132" s="182" t="str">
        <f>IF(OR(IFERROR(SEARCH("DMZ",tblSegmentationZones[[#This Row],[comment]])&gt;0,FALSE),IFERROR(SEARCH("DMZ",tblSegmentationZones[[#This Row],[SegmentationZone]])&gt;0,FALSE)),"Yes","No")</f>
        <v>No</v>
      </c>
    </row>
    <row r="1133" spans="1:10" x14ac:dyDescent="0.3">
      <c r="A1133" t="s">
        <v>16034</v>
      </c>
      <c r="B1133" t="s">
        <v>3572</v>
      </c>
      <c r="C1133">
        <v>2046</v>
      </c>
      <c r="D1133" t="s">
        <v>3562</v>
      </c>
      <c r="E1133" t="s">
        <v>16035</v>
      </c>
      <c r="F1133" t="b">
        <v>1</v>
      </c>
      <c r="G1133">
        <v>169283584</v>
      </c>
      <c r="H1133">
        <v>169283839</v>
      </c>
      <c r="I1133" t="s">
        <v>3573</v>
      </c>
      <c r="J1133" s="182" t="str">
        <f>IF(OR(IFERROR(SEARCH("DMZ",tblSegmentationZones[[#This Row],[comment]])&gt;0,FALSE),IFERROR(SEARCH("DMZ",tblSegmentationZones[[#This Row],[SegmentationZone]])&gt;0,FALSE)),"Yes","No")</f>
        <v>No</v>
      </c>
    </row>
    <row r="1134" spans="1:10" x14ac:dyDescent="0.3">
      <c r="A1134" t="s">
        <v>16036</v>
      </c>
      <c r="B1134" t="s">
        <v>3574</v>
      </c>
      <c r="C1134">
        <v>2043</v>
      </c>
      <c r="D1134" t="s">
        <v>3566</v>
      </c>
      <c r="E1134" t="s">
        <v>16035</v>
      </c>
      <c r="F1134" t="b">
        <v>1</v>
      </c>
      <c r="G1134">
        <v>169283840</v>
      </c>
      <c r="H1134">
        <v>169283967</v>
      </c>
      <c r="I1134" t="s">
        <v>3575</v>
      </c>
      <c r="J1134" s="182" t="str">
        <f>IF(OR(IFERROR(SEARCH("DMZ",tblSegmentationZones[[#This Row],[comment]])&gt;0,FALSE),IFERROR(SEARCH("DMZ",tblSegmentationZones[[#This Row],[SegmentationZone]])&gt;0,FALSE)),"Yes","No")</f>
        <v>No</v>
      </c>
    </row>
    <row r="1135" spans="1:10" x14ac:dyDescent="0.3">
      <c r="A1135" t="s">
        <v>16037</v>
      </c>
      <c r="B1135" t="s">
        <v>3576</v>
      </c>
      <c r="C1135">
        <v>2047</v>
      </c>
      <c r="D1135" t="s">
        <v>3570</v>
      </c>
      <c r="E1135" t="s">
        <v>16035</v>
      </c>
      <c r="F1135" t="b">
        <v>1</v>
      </c>
      <c r="G1135">
        <v>169283968</v>
      </c>
      <c r="H1135">
        <v>169284095</v>
      </c>
      <c r="I1135" t="s">
        <v>3577</v>
      </c>
      <c r="J1135" s="182" t="str">
        <f>IF(OR(IFERROR(SEARCH("DMZ",tblSegmentationZones[[#This Row],[comment]])&gt;0,FALSE),IFERROR(SEARCH("DMZ",tblSegmentationZones[[#This Row],[SegmentationZone]])&gt;0,FALSE)),"Yes","No")</f>
        <v>No</v>
      </c>
    </row>
    <row r="1136" spans="1:10" x14ac:dyDescent="0.3">
      <c r="A1136" t="s">
        <v>16038</v>
      </c>
      <c r="B1136" t="s">
        <v>3578</v>
      </c>
      <c r="C1136">
        <v>2045</v>
      </c>
      <c r="D1136" t="s">
        <v>3579</v>
      </c>
      <c r="E1136" t="s">
        <v>16035</v>
      </c>
      <c r="F1136" t="b">
        <v>1</v>
      </c>
      <c r="G1136">
        <v>169284096</v>
      </c>
      <c r="H1136">
        <v>169284223</v>
      </c>
      <c r="I1136" t="s">
        <v>3580</v>
      </c>
      <c r="J1136" s="182" t="str">
        <f>IF(OR(IFERROR(SEARCH("DMZ",tblSegmentationZones[[#This Row],[comment]])&gt;0,FALSE),IFERROR(SEARCH("DMZ",tblSegmentationZones[[#This Row],[SegmentationZone]])&gt;0,FALSE)),"Yes","No")</f>
        <v>No</v>
      </c>
    </row>
    <row r="1137" spans="1:10" x14ac:dyDescent="0.3">
      <c r="A1137" t="s">
        <v>16039</v>
      </c>
      <c r="B1137" t="s">
        <v>3581</v>
      </c>
      <c r="C1137">
        <v>2048</v>
      </c>
      <c r="D1137" t="s">
        <v>3582</v>
      </c>
      <c r="E1137" t="s">
        <v>16035</v>
      </c>
      <c r="F1137" t="b">
        <v>1</v>
      </c>
      <c r="G1137">
        <v>169284224</v>
      </c>
      <c r="H1137">
        <v>169284351</v>
      </c>
      <c r="I1137" t="s">
        <v>3583</v>
      </c>
      <c r="J1137" s="182" t="str">
        <f>IF(OR(IFERROR(SEARCH("DMZ",tblSegmentationZones[[#This Row],[comment]])&gt;0,FALSE),IFERROR(SEARCH("DMZ",tblSegmentationZones[[#This Row],[SegmentationZone]])&gt;0,FALSE)),"Yes","No")</f>
        <v>No</v>
      </c>
    </row>
    <row r="1138" spans="1:10" x14ac:dyDescent="0.3">
      <c r="A1138" t="s">
        <v>16040</v>
      </c>
      <c r="B1138" t="s">
        <v>3584</v>
      </c>
      <c r="C1138">
        <v>2049</v>
      </c>
      <c r="D1138" t="s">
        <v>3585</v>
      </c>
      <c r="E1138" t="s">
        <v>16035</v>
      </c>
      <c r="F1138" t="b">
        <v>1</v>
      </c>
      <c r="G1138">
        <v>169284352</v>
      </c>
      <c r="H1138">
        <v>169284479</v>
      </c>
      <c r="I1138" t="s">
        <v>3586</v>
      </c>
      <c r="J1138" s="182" t="str">
        <f>IF(OR(IFERROR(SEARCH("DMZ",tblSegmentationZones[[#This Row],[comment]])&gt;0,FALSE),IFERROR(SEARCH("DMZ",tblSegmentationZones[[#This Row],[SegmentationZone]])&gt;0,FALSE)),"Yes","No")</f>
        <v>No</v>
      </c>
    </row>
    <row r="1139" spans="1:10" x14ac:dyDescent="0.3">
      <c r="A1139" t="s">
        <v>16041</v>
      </c>
      <c r="B1139" t="s">
        <v>16042</v>
      </c>
      <c r="C1139">
        <v>2042</v>
      </c>
      <c r="D1139" t="s">
        <v>4628</v>
      </c>
      <c r="E1139" t="s">
        <v>16035</v>
      </c>
      <c r="F1139" t="b">
        <v>1</v>
      </c>
      <c r="G1139">
        <v>169284480</v>
      </c>
      <c r="H1139">
        <v>169284607</v>
      </c>
      <c r="I1139" t="s">
        <v>16043</v>
      </c>
      <c r="J1139" s="182" t="str">
        <f>IF(OR(IFERROR(SEARCH("DMZ",tblSegmentationZones[[#This Row],[comment]])&gt;0,FALSE),IFERROR(SEARCH("DMZ",tblSegmentationZones[[#This Row],[SegmentationZone]])&gt;0,FALSE)),"Yes","No")</f>
        <v>No</v>
      </c>
    </row>
    <row r="1140" spans="1:10" x14ac:dyDescent="0.3">
      <c r="A1140" t="s">
        <v>3587</v>
      </c>
      <c r="B1140" t="s">
        <v>3588</v>
      </c>
      <c r="C1140">
        <v>2045</v>
      </c>
      <c r="D1140" t="s">
        <v>3579</v>
      </c>
      <c r="E1140" t="s">
        <v>863</v>
      </c>
      <c r="F1140" t="b">
        <v>1</v>
      </c>
      <c r="G1140">
        <v>169280000</v>
      </c>
      <c r="H1140">
        <v>169280127</v>
      </c>
      <c r="I1140" t="s">
        <v>3589</v>
      </c>
      <c r="J1140" s="182" t="str">
        <f>IF(OR(IFERROR(SEARCH("DMZ",tblSegmentationZones[[#This Row],[comment]])&gt;0,FALSE),IFERROR(SEARCH("DMZ",tblSegmentationZones[[#This Row],[SegmentationZone]])&gt;0,FALSE)),"Yes","No")</f>
        <v>No</v>
      </c>
    </row>
    <row r="1141" spans="1:10" x14ac:dyDescent="0.3">
      <c r="A1141" t="s">
        <v>3590</v>
      </c>
      <c r="B1141" t="s">
        <v>3591</v>
      </c>
      <c r="C1141">
        <v>2048</v>
      </c>
      <c r="D1141" t="s">
        <v>3582</v>
      </c>
      <c r="E1141" t="s">
        <v>863</v>
      </c>
      <c r="F1141" t="b">
        <v>1</v>
      </c>
      <c r="G1141">
        <v>169280128</v>
      </c>
      <c r="H1141">
        <v>169280255</v>
      </c>
      <c r="I1141" t="s">
        <v>3592</v>
      </c>
      <c r="J1141" s="182" t="str">
        <f>IF(OR(IFERROR(SEARCH("DMZ",tblSegmentationZones[[#This Row],[comment]])&gt;0,FALSE),IFERROR(SEARCH("DMZ",tblSegmentationZones[[#This Row],[SegmentationZone]])&gt;0,FALSE)),"Yes","No")</f>
        <v>No</v>
      </c>
    </row>
    <row r="1142" spans="1:10" x14ac:dyDescent="0.3">
      <c r="A1142" t="s">
        <v>3593</v>
      </c>
      <c r="B1142" t="s">
        <v>3594</v>
      </c>
      <c r="C1142">
        <v>3038</v>
      </c>
      <c r="D1142" t="s">
        <v>3570</v>
      </c>
      <c r="E1142" t="s">
        <v>16035</v>
      </c>
      <c r="F1142" t="b">
        <v>1</v>
      </c>
      <c r="G1142">
        <v>169284608</v>
      </c>
      <c r="H1142">
        <v>169284735</v>
      </c>
      <c r="I1142" t="s">
        <v>3595</v>
      </c>
      <c r="J1142" s="182" t="str">
        <f>IF(OR(IFERROR(SEARCH("DMZ",tblSegmentationZones[[#This Row],[comment]])&gt;0,FALSE),IFERROR(SEARCH("DMZ",tblSegmentationZones[[#This Row],[SegmentationZone]])&gt;0,FALSE)),"Yes","No")</f>
        <v>No</v>
      </c>
    </row>
    <row r="1143" spans="1:10" x14ac:dyDescent="0.3">
      <c r="A1143" t="s">
        <v>3596</v>
      </c>
      <c r="B1143" t="s">
        <v>3597</v>
      </c>
      <c r="C1143">
        <v>3039</v>
      </c>
      <c r="D1143" t="s">
        <v>3582</v>
      </c>
      <c r="E1143" t="s">
        <v>16035</v>
      </c>
      <c r="F1143" t="b">
        <v>1</v>
      </c>
      <c r="G1143">
        <v>169284736</v>
      </c>
      <c r="H1143">
        <v>169284863</v>
      </c>
      <c r="I1143" t="s">
        <v>3598</v>
      </c>
      <c r="J1143" s="182" t="str">
        <f>IF(OR(IFERROR(SEARCH("DMZ",tblSegmentationZones[[#This Row],[comment]])&gt;0,FALSE),IFERROR(SEARCH("DMZ",tblSegmentationZones[[#This Row],[SegmentationZone]])&gt;0,FALSE)),"Yes","No")</f>
        <v>No</v>
      </c>
    </row>
    <row r="1144" spans="1:10" x14ac:dyDescent="0.3">
      <c r="A1144" t="s">
        <v>4628</v>
      </c>
      <c r="B1144" t="s">
        <v>15842</v>
      </c>
      <c r="C1144">
        <v>3041</v>
      </c>
      <c r="D1144" t="s">
        <v>4628</v>
      </c>
      <c r="E1144" t="s">
        <v>16035</v>
      </c>
      <c r="F1144" t="b">
        <v>1</v>
      </c>
      <c r="G1144">
        <v>169284864</v>
      </c>
      <c r="H1144">
        <v>169284991</v>
      </c>
      <c r="I1144" t="s">
        <v>15843</v>
      </c>
      <c r="J1144" s="182" t="str">
        <f>IF(OR(IFERROR(SEARCH("DMZ",tblSegmentationZones[[#This Row],[comment]])&gt;0,FALSE),IFERROR(SEARCH("DMZ",tblSegmentationZones[[#This Row],[SegmentationZone]])&gt;0,FALSE)),"Yes","No")</f>
        <v>No</v>
      </c>
    </row>
    <row r="1145" spans="1:10" x14ac:dyDescent="0.3">
      <c r="A1145" t="s">
        <v>3599</v>
      </c>
      <c r="B1145" t="s">
        <v>3600</v>
      </c>
      <c r="C1145">
        <v>2049</v>
      </c>
      <c r="D1145" t="s">
        <v>3585</v>
      </c>
      <c r="E1145" t="s">
        <v>863</v>
      </c>
      <c r="F1145" t="b">
        <v>1</v>
      </c>
      <c r="G1145">
        <v>169280256</v>
      </c>
      <c r="H1145">
        <v>169280383</v>
      </c>
      <c r="I1145" t="s">
        <v>3601</v>
      </c>
      <c r="J1145" s="182" t="str">
        <f>IF(OR(IFERROR(SEARCH("DMZ",tblSegmentationZones[[#This Row],[comment]])&gt;0,FALSE),IFERROR(SEARCH("DMZ",tblSegmentationZones[[#This Row],[SegmentationZone]])&gt;0,FALSE)),"Yes","No")</f>
        <v>No</v>
      </c>
    </row>
    <row r="1146" spans="1:10" x14ac:dyDescent="0.3">
      <c r="A1146" t="s">
        <v>15844</v>
      </c>
      <c r="B1146" t="s">
        <v>15845</v>
      </c>
      <c r="C1146">
        <v>2042</v>
      </c>
      <c r="D1146" t="s">
        <v>4628</v>
      </c>
      <c r="E1146" t="s">
        <v>863</v>
      </c>
      <c r="F1146" t="b">
        <v>1</v>
      </c>
      <c r="G1146">
        <v>169280384</v>
      </c>
      <c r="H1146">
        <v>169280511</v>
      </c>
      <c r="I1146" t="s">
        <v>15846</v>
      </c>
      <c r="J1146" s="182" t="str">
        <f>IF(OR(IFERROR(SEARCH("DMZ",tblSegmentationZones[[#This Row],[comment]])&gt;0,FALSE),IFERROR(SEARCH("DMZ",tblSegmentationZones[[#This Row],[SegmentationZone]])&gt;0,FALSE)),"Yes","No")</f>
        <v>No</v>
      </c>
    </row>
    <row r="1147" spans="1:10" x14ac:dyDescent="0.3">
      <c r="A1147" t="s">
        <v>3602</v>
      </c>
      <c r="B1147" t="s">
        <v>3603</v>
      </c>
      <c r="C1147">
        <v>2329</v>
      </c>
      <c r="D1147" t="s">
        <v>3604</v>
      </c>
      <c r="E1147" t="s">
        <v>3605</v>
      </c>
      <c r="F1147" t="b">
        <v>1</v>
      </c>
      <c r="G1147">
        <v>169287680</v>
      </c>
      <c r="H1147">
        <v>169287935</v>
      </c>
      <c r="I1147" t="s">
        <v>3606</v>
      </c>
      <c r="J1147" s="182" t="str">
        <f>IF(OR(IFERROR(SEARCH("DMZ",tblSegmentationZones[[#This Row],[comment]])&gt;0,FALSE),IFERROR(SEARCH("DMZ",tblSegmentationZones[[#This Row],[SegmentationZone]])&gt;0,FALSE)),"Yes","No")</f>
        <v>Yes</v>
      </c>
    </row>
    <row r="1148" spans="1:10" x14ac:dyDescent="0.3">
      <c r="A1148" t="s">
        <v>3607</v>
      </c>
      <c r="B1148" t="s">
        <v>3608</v>
      </c>
      <c r="C1148">
        <v>2328</v>
      </c>
      <c r="D1148" t="s">
        <v>3609</v>
      </c>
      <c r="E1148" t="s">
        <v>3605</v>
      </c>
      <c r="F1148" t="b">
        <v>1</v>
      </c>
      <c r="G1148">
        <v>169287936</v>
      </c>
      <c r="H1148">
        <v>169288191</v>
      </c>
      <c r="I1148" t="s">
        <v>3610</v>
      </c>
      <c r="J1148" s="182" t="str">
        <f>IF(OR(IFERROR(SEARCH("DMZ",tblSegmentationZones[[#This Row],[comment]])&gt;0,FALSE),IFERROR(SEARCH("DMZ",tblSegmentationZones[[#This Row],[SegmentationZone]])&gt;0,FALSE)),"Yes","No")</f>
        <v>Yes</v>
      </c>
    </row>
    <row r="1149" spans="1:10" x14ac:dyDescent="0.3">
      <c r="A1149" t="s">
        <v>3611</v>
      </c>
      <c r="B1149" t="s">
        <v>3612</v>
      </c>
      <c r="C1149">
        <v>2327</v>
      </c>
      <c r="D1149" t="s">
        <v>3613</v>
      </c>
      <c r="E1149" t="s">
        <v>3605</v>
      </c>
      <c r="F1149" t="b">
        <v>1</v>
      </c>
      <c r="G1149">
        <v>169288192</v>
      </c>
      <c r="H1149">
        <v>169288447</v>
      </c>
      <c r="I1149" t="s">
        <v>3614</v>
      </c>
      <c r="J1149" s="182" t="str">
        <f>IF(OR(IFERROR(SEARCH("DMZ",tblSegmentationZones[[#This Row],[comment]])&gt;0,FALSE),IFERROR(SEARCH("DMZ",tblSegmentationZones[[#This Row],[SegmentationZone]])&gt;0,FALSE)),"Yes","No")</f>
        <v>Yes</v>
      </c>
    </row>
    <row r="1150" spans="1:10" x14ac:dyDescent="0.3">
      <c r="A1150" t="s">
        <v>15847</v>
      </c>
      <c r="B1150" t="s">
        <v>15848</v>
      </c>
      <c r="C1150">
        <v>2326</v>
      </c>
      <c r="D1150" t="s">
        <v>11093</v>
      </c>
      <c r="E1150" t="s">
        <v>3605</v>
      </c>
      <c r="F1150" t="b">
        <v>1</v>
      </c>
      <c r="G1150">
        <v>169288448</v>
      </c>
      <c r="H1150">
        <v>169288703</v>
      </c>
      <c r="I1150" t="s">
        <v>15849</v>
      </c>
      <c r="J1150" s="182" t="str">
        <f>IF(OR(IFERROR(SEARCH("DMZ",tblSegmentationZones[[#This Row],[comment]])&gt;0,FALSE),IFERROR(SEARCH("DMZ",tblSegmentationZones[[#This Row],[SegmentationZone]])&gt;0,FALSE)),"Yes","No")</f>
        <v>Yes</v>
      </c>
    </row>
    <row r="1151" spans="1:10" x14ac:dyDescent="0.3">
      <c r="A1151" t="s">
        <v>15850</v>
      </c>
      <c r="B1151" t="s">
        <v>15851</v>
      </c>
      <c r="C1151" t="s">
        <v>464</v>
      </c>
      <c r="D1151" t="s">
        <v>1591</v>
      </c>
      <c r="E1151" t="s">
        <v>3605</v>
      </c>
      <c r="F1151" t="b">
        <v>1</v>
      </c>
      <c r="G1151">
        <v>169289472</v>
      </c>
      <c r="H1151">
        <v>169289535</v>
      </c>
      <c r="I1151" t="s">
        <v>15852</v>
      </c>
      <c r="J1151" s="182" t="str">
        <f>IF(OR(IFERROR(SEARCH("DMZ",tblSegmentationZones[[#This Row],[comment]])&gt;0,FALSE),IFERROR(SEARCH("DMZ",tblSegmentationZones[[#This Row],[SegmentationZone]])&gt;0,FALSE)),"Yes","No")</f>
        <v>Yes</v>
      </c>
    </row>
    <row r="1152" spans="1:10" x14ac:dyDescent="0.3">
      <c r="A1152" t="s">
        <v>15853</v>
      </c>
      <c r="B1152" t="s">
        <v>15854</v>
      </c>
      <c r="C1152" t="s">
        <v>464</v>
      </c>
      <c r="D1152" t="s">
        <v>1591</v>
      </c>
      <c r="E1152" t="s">
        <v>3605</v>
      </c>
      <c r="F1152" t="b">
        <v>1</v>
      </c>
      <c r="G1152">
        <v>169289600</v>
      </c>
      <c r="H1152">
        <v>169289663</v>
      </c>
      <c r="I1152" t="s">
        <v>15855</v>
      </c>
      <c r="J1152" s="182" t="str">
        <f>IF(OR(IFERROR(SEARCH("DMZ",tblSegmentationZones[[#This Row],[comment]])&gt;0,FALSE),IFERROR(SEARCH("DMZ",tblSegmentationZones[[#This Row],[SegmentationZone]])&gt;0,FALSE)),"Yes","No")</f>
        <v>Yes</v>
      </c>
    </row>
    <row r="1153" spans="1:10" x14ac:dyDescent="0.3">
      <c r="A1153" t="s">
        <v>15856</v>
      </c>
      <c r="B1153" t="s">
        <v>15857</v>
      </c>
      <c r="C1153" t="s">
        <v>464</v>
      </c>
      <c r="D1153" t="s">
        <v>902</v>
      </c>
      <c r="E1153" t="s">
        <v>3605</v>
      </c>
      <c r="F1153" t="b">
        <v>1</v>
      </c>
      <c r="G1153">
        <v>169289536</v>
      </c>
      <c r="H1153">
        <v>169289599</v>
      </c>
      <c r="I1153" t="s">
        <v>15858</v>
      </c>
      <c r="J1153" s="182" t="str">
        <f>IF(OR(IFERROR(SEARCH("DMZ",tblSegmentationZones[[#This Row],[comment]])&gt;0,FALSE),IFERROR(SEARCH("DMZ",tblSegmentationZones[[#This Row],[SegmentationZone]])&gt;0,FALSE)),"Yes","No")</f>
        <v>Yes</v>
      </c>
    </row>
    <row r="1154" spans="1:10" x14ac:dyDescent="0.3">
      <c r="A1154" t="s">
        <v>3615</v>
      </c>
      <c r="B1154" t="s">
        <v>3616</v>
      </c>
      <c r="C1154">
        <v>3036</v>
      </c>
      <c r="D1154" t="s">
        <v>3562</v>
      </c>
      <c r="E1154" t="s">
        <v>755</v>
      </c>
      <c r="F1154" t="b">
        <v>1</v>
      </c>
      <c r="G1154">
        <v>169280512</v>
      </c>
      <c r="H1154">
        <v>169280767</v>
      </c>
      <c r="I1154" t="s">
        <v>3617</v>
      </c>
      <c r="J1154" s="182" t="str">
        <f>IF(OR(IFERROR(SEARCH("DMZ",tblSegmentationZones[[#This Row],[comment]])&gt;0,FALSE),IFERROR(SEARCH("DMZ",tblSegmentationZones[[#This Row],[SegmentationZone]])&gt;0,FALSE)),"Yes","No")</f>
        <v>No</v>
      </c>
    </row>
    <row r="1155" spans="1:10" x14ac:dyDescent="0.3">
      <c r="A1155" t="s">
        <v>16044</v>
      </c>
      <c r="B1155" t="s">
        <v>15859</v>
      </c>
      <c r="C1155">
        <v>2329</v>
      </c>
      <c r="D1155" t="s">
        <v>3604</v>
      </c>
      <c r="E1155" t="s">
        <v>16035</v>
      </c>
      <c r="F1155" t="b">
        <v>1</v>
      </c>
      <c r="G1155">
        <v>169289728</v>
      </c>
      <c r="H1155">
        <v>169289983</v>
      </c>
      <c r="I1155" t="s">
        <v>15860</v>
      </c>
      <c r="J1155" s="182" t="str">
        <f>IF(OR(IFERROR(SEARCH("DMZ",tblSegmentationZones[[#This Row],[comment]])&gt;0,FALSE),IFERROR(SEARCH("DMZ",tblSegmentationZones[[#This Row],[SegmentationZone]])&gt;0,FALSE)),"Yes","No")</f>
        <v>Yes</v>
      </c>
    </row>
    <row r="1156" spans="1:10" x14ac:dyDescent="0.3">
      <c r="A1156" t="s">
        <v>16045</v>
      </c>
      <c r="B1156" t="s">
        <v>15861</v>
      </c>
      <c r="C1156">
        <v>2328</v>
      </c>
      <c r="D1156" t="s">
        <v>3609</v>
      </c>
      <c r="E1156" t="s">
        <v>16035</v>
      </c>
      <c r="F1156" t="b">
        <v>1</v>
      </c>
      <c r="G1156">
        <v>169289984</v>
      </c>
      <c r="H1156">
        <v>169290239</v>
      </c>
      <c r="I1156" t="s">
        <v>15862</v>
      </c>
      <c r="J1156" s="182" t="str">
        <f>IF(OR(IFERROR(SEARCH("DMZ",tblSegmentationZones[[#This Row],[comment]])&gt;0,FALSE),IFERROR(SEARCH("DMZ",tblSegmentationZones[[#This Row],[SegmentationZone]])&gt;0,FALSE)),"Yes","No")</f>
        <v>Yes</v>
      </c>
    </row>
    <row r="1157" spans="1:10" x14ac:dyDescent="0.3">
      <c r="A1157" t="s">
        <v>16046</v>
      </c>
      <c r="B1157" t="s">
        <v>15863</v>
      </c>
      <c r="C1157">
        <v>2327</v>
      </c>
      <c r="D1157" t="s">
        <v>3613</v>
      </c>
      <c r="E1157" t="s">
        <v>16035</v>
      </c>
      <c r="F1157" t="b">
        <v>1</v>
      </c>
      <c r="G1157">
        <v>169290240</v>
      </c>
      <c r="H1157">
        <v>169290495</v>
      </c>
      <c r="I1157" t="s">
        <v>15864</v>
      </c>
      <c r="J1157" s="182" t="str">
        <f>IF(OR(IFERROR(SEARCH("DMZ",tblSegmentationZones[[#This Row],[comment]])&gt;0,FALSE),IFERROR(SEARCH("DMZ",tblSegmentationZones[[#This Row],[SegmentationZone]])&gt;0,FALSE)),"Yes","No")</f>
        <v>Yes</v>
      </c>
    </row>
    <row r="1158" spans="1:10" x14ac:dyDescent="0.3">
      <c r="A1158" t="s">
        <v>16047</v>
      </c>
      <c r="B1158" t="s">
        <v>15865</v>
      </c>
      <c r="C1158">
        <v>2326</v>
      </c>
      <c r="D1158" t="s">
        <v>11093</v>
      </c>
      <c r="E1158" t="s">
        <v>16035</v>
      </c>
      <c r="F1158" t="b">
        <v>0</v>
      </c>
      <c r="G1158">
        <v>169290496</v>
      </c>
      <c r="H1158">
        <v>169290751</v>
      </c>
      <c r="I1158" t="s">
        <v>15866</v>
      </c>
      <c r="J1158" s="182" t="str">
        <f>IF(OR(IFERROR(SEARCH("DMZ",tblSegmentationZones[[#This Row],[comment]])&gt;0,FALSE),IFERROR(SEARCH("DMZ",tblSegmentationZones[[#This Row],[SegmentationZone]])&gt;0,FALSE)),"Yes","No")</f>
        <v>Yes</v>
      </c>
    </row>
    <row r="1159" spans="1:10" x14ac:dyDescent="0.3">
      <c r="A1159" t="s">
        <v>15867</v>
      </c>
      <c r="B1159" t="s">
        <v>15868</v>
      </c>
      <c r="C1159">
        <v>2057</v>
      </c>
      <c r="D1159" t="s">
        <v>15869</v>
      </c>
      <c r="E1159" t="s">
        <v>863</v>
      </c>
      <c r="F1159" t="b">
        <v>1</v>
      </c>
      <c r="G1159">
        <v>169291776</v>
      </c>
      <c r="H1159">
        <v>169292031</v>
      </c>
      <c r="I1159" t="s">
        <v>15870</v>
      </c>
      <c r="J1159" s="182" t="str">
        <f>IF(OR(IFERROR(SEARCH("DMZ",tblSegmentationZones[[#This Row],[comment]])&gt;0,FALSE),IFERROR(SEARCH("DMZ",tblSegmentationZones[[#This Row],[SegmentationZone]])&gt;0,FALSE)),"Yes","No")</f>
        <v>No</v>
      </c>
    </row>
    <row r="1160" spans="1:10" x14ac:dyDescent="0.3">
      <c r="A1160" t="s">
        <v>3618</v>
      </c>
      <c r="B1160" t="s">
        <v>3619</v>
      </c>
      <c r="C1160">
        <v>3037</v>
      </c>
      <c r="D1160" t="s">
        <v>3566</v>
      </c>
      <c r="E1160" t="s">
        <v>755</v>
      </c>
      <c r="F1160" t="b">
        <v>1</v>
      </c>
      <c r="G1160">
        <v>169280768</v>
      </c>
      <c r="H1160">
        <v>169280895</v>
      </c>
      <c r="I1160" t="s">
        <v>3620</v>
      </c>
      <c r="J1160" s="182" t="str">
        <f>IF(OR(IFERROR(SEARCH("DMZ",tblSegmentationZones[[#This Row],[comment]])&gt;0,FALSE),IFERROR(SEARCH("DMZ",tblSegmentationZones[[#This Row],[SegmentationZone]])&gt;0,FALSE)),"Yes","No")</f>
        <v>No</v>
      </c>
    </row>
    <row r="1161" spans="1:10" x14ac:dyDescent="0.3">
      <c r="A1161" t="s">
        <v>3621</v>
      </c>
      <c r="B1161" t="s">
        <v>3622</v>
      </c>
      <c r="C1161">
        <v>3038</v>
      </c>
      <c r="D1161" t="s">
        <v>3570</v>
      </c>
      <c r="E1161" t="s">
        <v>755</v>
      </c>
      <c r="F1161" t="b">
        <v>1</v>
      </c>
      <c r="G1161">
        <v>169281024</v>
      </c>
      <c r="H1161">
        <v>169281151</v>
      </c>
      <c r="I1161" t="s">
        <v>3623</v>
      </c>
      <c r="J1161" s="182" t="str">
        <f>IF(OR(IFERROR(SEARCH("DMZ",tblSegmentationZones[[#This Row],[comment]])&gt;0,FALSE),IFERROR(SEARCH("DMZ",tblSegmentationZones[[#This Row],[SegmentationZone]])&gt;0,FALSE)),"Yes","No")</f>
        <v>No</v>
      </c>
    </row>
    <row r="1162" spans="1:10" x14ac:dyDescent="0.3">
      <c r="A1162" t="s">
        <v>3624</v>
      </c>
      <c r="B1162" t="s">
        <v>3625</v>
      </c>
      <c r="C1162">
        <v>3039</v>
      </c>
      <c r="D1162" t="s">
        <v>3582</v>
      </c>
      <c r="E1162" t="s">
        <v>755</v>
      </c>
      <c r="F1162" t="b">
        <v>1</v>
      </c>
      <c r="G1162">
        <v>169281152</v>
      </c>
      <c r="H1162">
        <v>169281279</v>
      </c>
      <c r="I1162" t="s">
        <v>3626</v>
      </c>
      <c r="J1162" s="182" t="str">
        <f>IF(OR(IFERROR(SEARCH("DMZ",tblSegmentationZones[[#This Row],[comment]])&gt;0,FALSE),IFERROR(SEARCH("DMZ",tblSegmentationZones[[#This Row],[SegmentationZone]])&gt;0,FALSE)),"Yes","No")</f>
        <v>No</v>
      </c>
    </row>
    <row r="1163" spans="1:10" x14ac:dyDescent="0.3">
      <c r="A1163" t="s">
        <v>16048</v>
      </c>
      <c r="B1163" t="s">
        <v>15871</v>
      </c>
      <c r="C1163">
        <v>2057</v>
      </c>
      <c r="D1163" t="s">
        <v>15869</v>
      </c>
      <c r="E1163" t="s">
        <v>16035</v>
      </c>
      <c r="F1163" t="b">
        <v>1</v>
      </c>
      <c r="G1163">
        <v>169295872</v>
      </c>
      <c r="H1163">
        <v>169296127</v>
      </c>
      <c r="I1163" t="s">
        <v>15872</v>
      </c>
      <c r="J1163" s="182" t="str">
        <f>IF(OR(IFERROR(SEARCH("DMZ",tblSegmentationZones[[#This Row],[comment]])&gt;0,FALSE),IFERROR(SEARCH("DMZ",tblSegmentationZones[[#This Row],[SegmentationZone]])&gt;0,FALSE)),"Yes","No")</f>
        <v>No</v>
      </c>
    </row>
    <row r="1164" spans="1:10" x14ac:dyDescent="0.3">
      <c r="A1164" t="s">
        <v>15873</v>
      </c>
      <c r="B1164" t="s">
        <v>15874</v>
      </c>
      <c r="C1164">
        <v>3041</v>
      </c>
      <c r="D1164" t="s">
        <v>4628</v>
      </c>
      <c r="E1164" t="s">
        <v>755</v>
      </c>
      <c r="F1164" t="b">
        <v>1</v>
      </c>
      <c r="G1164">
        <v>169281280</v>
      </c>
      <c r="H1164">
        <v>169281535</v>
      </c>
      <c r="I1164" t="s">
        <v>15875</v>
      </c>
      <c r="J1164" s="182" t="str">
        <f>IF(OR(IFERROR(SEARCH("DMZ",tblSegmentationZones[[#This Row],[comment]])&gt;0,FALSE),IFERROR(SEARCH("DMZ",tblSegmentationZones[[#This Row],[SegmentationZone]])&gt;0,FALSE)),"Yes","No")</f>
        <v>No</v>
      </c>
    </row>
    <row r="1165" spans="1:10" x14ac:dyDescent="0.3">
      <c r="A1165" t="s">
        <v>3627</v>
      </c>
      <c r="B1165" t="s">
        <v>3628</v>
      </c>
      <c r="C1165" t="s">
        <v>464</v>
      </c>
      <c r="D1165" t="s">
        <v>1591</v>
      </c>
      <c r="E1165" t="s">
        <v>863</v>
      </c>
      <c r="F1165" t="b">
        <v>1</v>
      </c>
      <c r="G1165">
        <v>169281536</v>
      </c>
      <c r="H1165">
        <v>169281599</v>
      </c>
      <c r="I1165" t="s">
        <v>3629</v>
      </c>
      <c r="J1165" s="182" t="str">
        <f>IF(OR(IFERROR(SEARCH("DMZ",tblSegmentationZones[[#This Row],[comment]])&gt;0,FALSE),IFERROR(SEARCH("DMZ",tblSegmentationZones[[#This Row],[SegmentationZone]])&gt;0,FALSE)),"Yes","No")</f>
        <v>No</v>
      </c>
    </row>
    <row r="1166" spans="1:10" x14ac:dyDescent="0.3">
      <c r="A1166" t="s">
        <v>3630</v>
      </c>
      <c r="B1166" t="s">
        <v>3631</v>
      </c>
      <c r="C1166" t="s">
        <v>464</v>
      </c>
      <c r="D1166" t="s">
        <v>3582</v>
      </c>
      <c r="E1166" t="s">
        <v>863</v>
      </c>
      <c r="F1166" t="b">
        <v>1</v>
      </c>
      <c r="G1166">
        <v>169281664</v>
      </c>
      <c r="H1166">
        <v>169281727</v>
      </c>
      <c r="I1166" t="s">
        <v>3632</v>
      </c>
      <c r="J1166" s="182" t="str">
        <f>IF(OR(IFERROR(SEARCH("DMZ",tblSegmentationZones[[#This Row],[comment]])&gt;0,FALSE),IFERROR(SEARCH("DMZ",tblSegmentationZones[[#This Row],[SegmentationZone]])&gt;0,FALSE)),"Yes","No")</f>
        <v>No</v>
      </c>
    </row>
    <row r="1167" spans="1:10" x14ac:dyDescent="0.3">
      <c r="A1167" t="s">
        <v>3633</v>
      </c>
      <c r="B1167" t="s">
        <v>3634</v>
      </c>
      <c r="C1167" t="s">
        <v>464</v>
      </c>
      <c r="D1167" t="s">
        <v>1591</v>
      </c>
      <c r="E1167" t="s">
        <v>755</v>
      </c>
      <c r="F1167" t="b">
        <v>1</v>
      </c>
      <c r="G1167">
        <v>169281728</v>
      </c>
      <c r="H1167">
        <v>169281791</v>
      </c>
      <c r="I1167" t="s">
        <v>3635</v>
      </c>
      <c r="J1167" s="182" t="str">
        <f>IF(OR(IFERROR(SEARCH("DMZ",tblSegmentationZones[[#This Row],[comment]])&gt;0,FALSE),IFERROR(SEARCH("DMZ",tblSegmentationZones[[#This Row],[SegmentationZone]])&gt;0,FALSE)),"Yes","No")</f>
        <v>No</v>
      </c>
    </row>
    <row r="1168" spans="1:10" x14ac:dyDescent="0.3">
      <c r="A1168" t="s">
        <v>3636</v>
      </c>
      <c r="B1168" t="s">
        <v>3637</v>
      </c>
      <c r="C1168" t="s">
        <v>464</v>
      </c>
      <c r="D1168" t="s">
        <v>1591</v>
      </c>
      <c r="E1168" t="s">
        <v>863</v>
      </c>
      <c r="F1168" t="b">
        <v>1</v>
      </c>
      <c r="G1168">
        <v>169281600</v>
      </c>
      <c r="H1168">
        <v>169281663</v>
      </c>
      <c r="I1168" t="s">
        <v>3638</v>
      </c>
      <c r="J1168" s="182" t="str">
        <f>IF(OR(IFERROR(SEARCH("DMZ",tblSegmentationZones[[#This Row],[comment]])&gt;0,FALSE),IFERROR(SEARCH("DMZ",tblSegmentationZones[[#This Row],[SegmentationZone]])&gt;0,FALSE)),"Yes","No")</f>
        <v>No</v>
      </c>
    </row>
    <row r="1169" spans="1:10" x14ac:dyDescent="0.3">
      <c r="A1169" t="s">
        <v>3639</v>
      </c>
      <c r="B1169" t="s">
        <v>3640</v>
      </c>
      <c r="C1169" t="s">
        <v>464</v>
      </c>
      <c r="D1169" t="s">
        <v>1591</v>
      </c>
      <c r="E1169" t="s">
        <v>755</v>
      </c>
      <c r="F1169" t="b">
        <v>1</v>
      </c>
      <c r="G1169">
        <v>169281792</v>
      </c>
      <c r="H1169">
        <v>169281855</v>
      </c>
      <c r="I1169" t="s">
        <v>3641</v>
      </c>
      <c r="J1169" s="182" t="str">
        <f>IF(OR(IFERROR(SEARCH("DMZ",tblSegmentationZones[[#This Row],[comment]])&gt;0,FALSE),IFERROR(SEARCH("DMZ",tblSegmentationZones[[#This Row],[SegmentationZone]])&gt;0,FALSE)),"Yes","No")</f>
        <v>No</v>
      </c>
    </row>
    <row r="1170" spans="1:10" x14ac:dyDescent="0.3">
      <c r="A1170" t="s">
        <v>15876</v>
      </c>
      <c r="B1170" t="s">
        <v>15877</v>
      </c>
      <c r="C1170" t="s">
        <v>464</v>
      </c>
      <c r="D1170" t="s">
        <v>902</v>
      </c>
      <c r="E1170" t="s">
        <v>755</v>
      </c>
      <c r="F1170" t="b">
        <v>1</v>
      </c>
      <c r="G1170">
        <v>169281920</v>
      </c>
      <c r="H1170">
        <v>169281983</v>
      </c>
      <c r="I1170" t="s">
        <v>15878</v>
      </c>
      <c r="J1170" s="182" t="str">
        <f>IF(OR(IFERROR(SEARCH("DMZ",tblSegmentationZones[[#This Row],[comment]])&gt;0,FALSE),IFERROR(SEARCH("DMZ",tblSegmentationZones[[#This Row],[SegmentationZone]])&gt;0,FALSE)),"Yes","No")</f>
        <v>No</v>
      </c>
    </row>
    <row r="1171" spans="1:10" x14ac:dyDescent="0.3">
      <c r="A1171" t="s">
        <v>3642</v>
      </c>
      <c r="B1171" t="s">
        <v>3643</v>
      </c>
      <c r="C1171" t="s">
        <v>464</v>
      </c>
      <c r="D1171" t="s">
        <v>1591</v>
      </c>
      <c r="E1171" t="s">
        <v>755</v>
      </c>
      <c r="F1171" t="b">
        <v>1</v>
      </c>
      <c r="G1171">
        <v>169281856</v>
      </c>
      <c r="H1171">
        <v>169281919</v>
      </c>
      <c r="I1171" t="s">
        <v>3644</v>
      </c>
      <c r="J1171" s="182" t="str">
        <f>IF(OR(IFERROR(SEARCH("DMZ",tblSegmentationZones[[#This Row],[comment]])&gt;0,FALSE),IFERROR(SEARCH("DMZ",tblSegmentationZones[[#This Row],[SegmentationZone]])&gt;0,FALSE)),"Yes","No")</f>
        <v>No</v>
      </c>
    </row>
    <row r="1172" spans="1:10" x14ac:dyDescent="0.3">
      <c r="A1172" t="s">
        <v>3893</v>
      </c>
      <c r="B1172" t="s">
        <v>3646</v>
      </c>
      <c r="C1172" t="s">
        <v>464</v>
      </c>
      <c r="D1172" t="s">
        <v>1906</v>
      </c>
      <c r="E1172" t="s">
        <v>3895</v>
      </c>
      <c r="F1172" t="b">
        <v>1</v>
      </c>
      <c r="G1172">
        <v>169345024</v>
      </c>
      <c r="H1172">
        <v>169345279</v>
      </c>
      <c r="I1172" t="s">
        <v>3647</v>
      </c>
      <c r="J1172" s="182" t="str">
        <f>IF(OR(IFERROR(SEARCH("DMZ",tblSegmentationZones[[#This Row],[comment]])&gt;0,FALSE),IFERROR(SEARCH("DMZ",tblSegmentationZones[[#This Row],[SegmentationZone]])&gt;0,FALSE)),"Yes","No")</f>
        <v>No</v>
      </c>
    </row>
    <row r="1173" spans="1:10" x14ac:dyDescent="0.3">
      <c r="A1173" t="s">
        <v>16049</v>
      </c>
      <c r="B1173" t="s">
        <v>3648</v>
      </c>
      <c r="C1173" t="s">
        <v>464</v>
      </c>
      <c r="D1173" t="s">
        <v>1448</v>
      </c>
      <c r="E1173" t="s">
        <v>3895</v>
      </c>
      <c r="F1173" t="b">
        <v>1</v>
      </c>
      <c r="G1173">
        <v>169345280</v>
      </c>
      <c r="H1173">
        <v>169345535</v>
      </c>
      <c r="I1173" t="s">
        <v>3649</v>
      </c>
      <c r="J1173" s="182" t="str">
        <f>IF(OR(IFERROR(SEARCH("DMZ",tblSegmentationZones[[#This Row],[comment]])&gt;0,FALSE),IFERROR(SEARCH("DMZ",tblSegmentationZones[[#This Row],[SegmentationZone]])&gt;0,FALSE)),"Yes","No")</f>
        <v>No</v>
      </c>
    </row>
    <row r="1174" spans="1:10" x14ac:dyDescent="0.3">
      <c r="A1174" t="s">
        <v>3650</v>
      </c>
      <c r="B1174" t="s">
        <v>3651</v>
      </c>
      <c r="C1174" t="s">
        <v>464</v>
      </c>
      <c r="D1174" t="s">
        <v>3232</v>
      </c>
      <c r="E1174" t="s">
        <v>3895</v>
      </c>
      <c r="F1174" t="b">
        <v>1</v>
      </c>
      <c r="G1174">
        <v>169372672</v>
      </c>
      <c r="H1174">
        <v>169372927</v>
      </c>
      <c r="I1174" t="s">
        <v>3652</v>
      </c>
      <c r="J1174" s="182" t="str">
        <f>IF(OR(IFERROR(SEARCH("DMZ",tblSegmentationZones[[#This Row],[comment]])&gt;0,FALSE),IFERROR(SEARCH("DMZ",tblSegmentationZones[[#This Row],[SegmentationZone]])&gt;0,FALSE)),"Yes","No")</f>
        <v>No</v>
      </c>
    </row>
    <row r="1175" spans="1:10" x14ac:dyDescent="0.3">
      <c r="A1175" t="s">
        <v>3653</v>
      </c>
      <c r="B1175" t="s">
        <v>3654</v>
      </c>
      <c r="C1175" t="s">
        <v>464</v>
      </c>
      <c r="D1175" t="s">
        <v>3232</v>
      </c>
      <c r="E1175" t="s">
        <v>3895</v>
      </c>
      <c r="F1175" t="b">
        <v>1</v>
      </c>
      <c r="G1175">
        <v>169373696</v>
      </c>
      <c r="H1175">
        <v>169373951</v>
      </c>
      <c r="I1175" t="s">
        <v>3655</v>
      </c>
      <c r="J1175" s="182" t="str">
        <f>IF(OR(IFERROR(SEARCH("DMZ",tblSegmentationZones[[#This Row],[comment]])&gt;0,FALSE),IFERROR(SEARCH("DMZ",tblSegmentationZones[[#This Row],[SegmentationZone]])&gt;0,FALSE)),"Yes","No")</f>
        <v>No</v>
      </c>
    </row>
    <row r="1176" spans="1:10" x14ac:dyDescent="0.3">
      <c r="A1176" t="s">
        <v>3650</v>
      </c>
      <c r="B1176" t="s">
        <v>3656</v>
      </c>
      <c r="C1176" t="s">
        <v>464</v>
      </c>
      <c r="D1176" t="s">
        <v>3232</v>
      </c>
      <c r="E1176" t="s">
        <v>3895</v>
      </c>
      <c r="F1176" t="b">
        <v>1</v>
      </c>
      <c r="G1176">
        <v>169373952</v>
      </c>
      <c r="H1176">
        <v>169374207</v>
      </c>
      <c r="I1176" t="s">
        <v>3657</v>
      </c>
      <c r="J1176" s="182" t="str">
        <f>IF(OR(IFERROR(SEARCH("DMZ",tblSegmentationZones[[#This Row],[comment]])&gt;0,FALSE),IFERROR(SEARCH("DMZ",tblSegmentationZones[[#This Row],[SegmentationZone]])&gt;0,FALSE)),"Yes","No")</f>
        <v>No</v>
      </c>
    </row>
    <row r="1177" spans="1:10" x14ac:dyDescent="0.3">
      <c r="A1177" t="s">
        <v>16050</v>
      </c>
      <c r="B1177" t="s">
        <v>3658</v>
      </c>
      <c r="C1177" t="s">
        <v>464</v>
      </c>
      <c r="D1177" t="s">
        <v>3659</v>
      </c>
      <c r="E1177" t="s">
        <v>3895</v>
      </c>
      <c r="F1177" t="b">
        <v>1</v>
      </c>
      <c r="G1177">
        <v>169374720</v>
      </c>
      <c r="H1177">
        <v>169374975</v>
      </c>
      <c r="I1177" t="s">
        <v>3660</v>
      </c>
      <c r="J1177" s="182" t="str">
        <f>IF(OR(IFERROR(SEARCH("DMZ",tblSegmentationZones[[#This Row],[comment]])&gt;0,FALSE),IFERROR(SEARCH("DMZ",tblSegmentationZones[[#This Row],[SegmentationZone]])&gt;0,FALSE)),"Yes","No")</f>
        <v>No</v>
      </c>
    </row>
    <row r="1178" spans="1:10" x14ac:dyDescent="0.3">
      <c r="A1178" t="s">
        <v>3897</v>
      </c>
      <c r="B1178" t="s">
        <v>3662</v>
      </c>
      <c r="C1178" t="s">
        <v>464</v>
      </c>
      <c r="D1178" t="s">
        <v>1384</v>
      </c>
      <c r="E1178" t="s">
        <v>3895</v>
      </c>
      <c r="F1178" t="b">
        <v>1</v>
      </c>
      <c r="G1178">
        <v>169348096</v>
      </c>
      <c r="H1178">
        <v>169348351</v>
      </c>
      <c r="I1178" t="s">
        <v>3663</v>
      </c>
      <c r="J1178" s="182" t="str">
        <f>IF(OR(IFERROR(SEARCH("DMZ",tblSegmentationZones[[#This Row],[comment]])&gt;0,FALSE),IFERROR(SEARCH("DMZ",tblSegmentationZones[[#This Row],[SegmentationZone]])&gt;0,FALSE)),"Yes","No")</f>
        <v>No</v>
      </c>
    </row>
    <row r="1179" spans="1:10" x14ac:dyDescent="0.3">
      <c r="A1179" t="s">
        <v>3645</v>
      </c>
      <c r="B1179" t="s">
        <v>3664</v>
      </c>
      <c r="C1179" t="s">
        <v>464</v>
      </c>
      <c r="D1179" t="s">
        <v>1906</v>
      </c>
      <c r="E1179" t="s">
        <v>3895</v>
      </c>
      <c r="F1179" t="b">
        <v>1</v>
      </c>
      <c r="G1179">
        <v>169377792</v>
      </c>
      <c r="H1179">
        <v>169378047</v>
      </c>
      <c r="I1179" t="s">
        <v>3665</v>
      </c>
      <c r="J1179" s="182" t="str">
        <f>IF(OR(IFERROR(SEARCH("DMZ",tblSegmentationZones[[#This Row],[comment]])&gt;0,FALSE),IFERROR(SEARCH("DMZ",tblSegmentationZones[[#This Row],[SegmentationZone]])&gt;0,FALSE)),"Yes","No")</f>
        <v>No</v>
      </c>
    </row>
    <row r="1180" spans="1:10" x14ac:dyDescent="0.3">
      <c r="A1180" t="s">
        <v>3666</v>
      </c>
      <c r="B1180" t="s">
        <v>3667</v>
      </c>
      <c r="C1180" t="s">
        <v>464</v>
      </c>
      <c r="D1180" t="s">
        <v>1448</v>
      </c>
      <c r="E1180" t="s">
        <v>3895</v>
      </c>
      <c r="F1180" t="b">
        <v>1</v>
      </c>
      <c r="G1180">
        <v>169378048</v>
      </c>
      <c r="H1180">
        <v>169378303</v>
      </c>
      <c r="I1180" t="s">
        <v>3668</v>
      </c>
      <c r="J1180" s="182" t="str">
        <f>IF(OR(IFERROR(SEARCH("DMZ",tblSegmentationZones[[#This Row],[comment]])&gt;0,FALSE),IFERROR(SEARCH("DMZ",tblSegmentationZones[[#This Row],[SegmentationZone]])&gt;0,FALSE)),"Yes","No")</f>
        <v>No</v>
      </c>
    </row>
    <row r="1181" spans="1:10" x14ac:dyDescent="0.3">
      <c r="A1181" t="s">
        <v>3669</v>
      </c>
      <c r="B1181" t="s">
        <v>3670</v>
      </c>
      <c r="C1181" t="s">
        <v>464</v>
      </c>
      <c r="D1181" t="s">
        <v>1411</v>
      </c>
      <c r="E1181" t="s">
        <v>3895</v>
      </c>
      <c r="F1181" t="b">
        <v>1</v>
      </c>
      <c r="G1181">
        <v>169378816</v>
      </c>
      <c r="H1181">
        <v>169379071</v>
      </c>
      <c r="I1181" t="s">
        <v>3671</v>
      </c>
      <c r="J1181" s="182" t="str">
        <f>IF(OR(IFERROR(SEARCH("DMZ",tblSegmentationZones[[#This Row],[comment]])&gt;0,FALSE),IFERROR(SEARCH("DMZ",tblSegmentationZones[[#This Row],[SegmentationZone]])&gt;0,FALSE)),"Yes","No")</f>
        <v>No</v>
      </c>
    </row>
    <row r="1182" spans="1:10" x14ac:dyDescent="0.3">
      <c r="A1182" t="s">
        <v>3672</v>
      </c>
      <c r="B1182" t="s">
        <v>3673</v>
      </c>
      <c r="C1182" t="s">
        <v>464</v>
      </c>
      <c r="D1182" t="s">
        <v>1400</v>
      </c>
      <c r="E1182" t="s">
        <v>3895</v>
      </c>
      <c r="F1182" t="b">
        <v>1</v>
      </c>
      <c r="G1182">
        <v>169379840</v>
      </c>
      <c r="H1182">
        <v>169380095</v>
      </c>
      <c r="I1182" t="s">
        <v>3674</v>
      </c>
      <c r="J1182" s="182" t="str">
        <f>IF(OR(IFERROR(SEARCH("DMZ",tblSegmentationZones[[#This Row],[comment]])&gt;0,FALSE),IFERROR(SEARCH("DMZ",tblSegmentationZones[[#This Row],[SegmentationZone]])&gt;0,FALSE)),"Yes","No")</f>
        <v>No</v>
      </c>
    </row>
    <row r="1183" spans="1:10" x14ac:dyDescent="0.3">
      <c r="A1183" t="s">
        <v>3661</v>
      </c>
      <c r="B1183" t="s">
        <v>3675</v>
      </c>
      <c r="C1183" t="s">
        <v>464</v>
      </c>
      <c r="D1183" t="s">
        <v>1384</v>
      </c>
      <c r="E1183" t="s">
        <v>3895</v>
      </c>
      <c r="F1183" t="b">
        <v>1</v>
      </c>
      <c r="G1183">
        <v>169380864</v>
      </c>
      <c r="H1183">
        <v>169381119</v>
      </c>
      <c r="I1183" t="s">
        <v>3676</v>
      </c>
      <c r="J1183" s="182" t="str">
        <f>IF(OR(IFERROR(SEARCH("DMZ",tblSegmentationZones[[#This Row],[comment]])&gt;0,FALSE),IFERROR(SEARCH("DMZ",tblSegmentationZones[[#This Row],[SegmentationZone]])&gt;0,FALSE)),"Yes","No")</f>
        <v>No</v>
      </c>
    </row>
    <row r="1184" spans="1:10" x14ac:dyDescent="0.3">
      <c r="A1184" t="s">
        <v>3677</v>
      </c>
      <c r="B1184" t="s">
        <v>3678</v>
      </c>
      <c r="C1184" t="s">
        <v>464</v>
      </c>
      <c r="D1184" t="s">
        <v>1388</v>
      </c>
      <c r="E1184" t="s">
        <v>3895</v>
      </c>
      <c r="F1184" t="b">
        <v>1</v>
      </c>
      <c r="G1184">
        <v>169381888</v>
      </c>
      <c r="H1184">
        <v>169382143</v>
      </c>
      <c r="I1184" t="s">
        <v>3679</v>
      </c>
      <c r="J1184" s="182" t="str">
        <f>IF(OR(IFERROR(SEARCH("DMZ",tblSegmentationZones[[#This Row],[comment]])&gt;0,FALSE),IFERROR(SEARCH("DMZ",tblSegmentationZones[[#This Row],[SegmentationZone]])&gt;0,FALSE)),"Yes","No")</f>
        <v>No</v>
      </c>
    </row>
    <row r="1185" spans="1:10" x14ac:dyDescent="0.3">
      <c r="A1185" t="s">
        <v>3680</v>
      </c>
      <c r="B1185" t="s">
        <v>3681</v>
      </c>
      <c r="C1185" t="s">
        <v>464</v>
      </c>
      <c r="D1185" t="s">
        <v>1440</v>
      </c>
      <c r="E1185" t="s">
        <v>3895</v>
      </c>
      <c r="F1185" t="b">
        <v>1</v>
      </c>
      <c r="G1185">
        <v>169382400</v>
      </c>
      <c r="H1185">
        <v>169382655</v>
      </c>
      <c r="I1185" t="s">
        <v>3682</v>
      </c>
      <c r="J1185" s="182" t="str">
        <f>IF(OR(IFERROR(SEARCH("DMZ",tblSegmentationZones[[#This Row],[comment]])&gt;0,FALSE),IFERROR(SEARCH("DMZ",tblSegmentationZones[[#This Row],[SegmentationZone]])&gt;0,FALSE)),"Yes","No")</f>
        <v>No</v>
      </c>
    </row>
    <row r="1186" spans="1:10" x14ac:dyDescent="0.3">
      <c r="A1186" t="s">
        <v>3683</v>
      </c>
      <c r="B1186" t="s">
        <v>3684</v>
      </c>
      <c r="C1186" t="s">
        <v>464</v>
      </c>
      <c r="D1186" t="s">
        <v>1452</v>
      </c>
      <c r="E1186" t="s">
        <v>3895</v>
      </c>
      <c r="F1186" t="b">
        <v>1</v>
      </c>
      <c r="G1186">
        <v>169382912</v>
      </c>
      <c r="H1186">
        <v>169383167</v>
      </c>
      <c r="I1186" t="s">
        <v>3685</v>
      </c>
      <c r="J1186" s="182" t="str">
        <f>IF(OR(IFERROR(SEARCH("DMZ",tblSegmentationZones[[#This Row],[comment]])&gt;0,FALSE),IFERROR(SEARCH("DMZ",tblSegmentationZones[[#This Row],[SegmentationZone]])&gt;0,FALSE)),"Yes","No")</f>
        <v>No</v>
      </c>
    </row>
    <row r="1187" spans="1:10" x14ac:dyDescent="0.3">
      <c r="A1187" t="s">
        <v>3686</v>
      </c>
      <c r="B1187" t="s">
        <v>3687</v>
      </c>
      <c r="C1187" t="s">
        <v>464</v>
      </c>
      <c r="D1187" t="s">
        <v>1456</v>
      </c>
      <c r="E1187" t="s">
        <v>3895</v>
      </c>
      <c r="F1187" t="b">
        <v>1</v>
      </c>
      <c r="G1187">
        <v>169383168</v>
      </c>
      <c r="H1187">
        <v>169383423</v>
      </c>
      <c r="I1187" t="s">
        <v>3688</v>
      </c>
      <c r="J1187" s="182" t="str">
        <f>IF(OR(IFERROR(SEARCH("DMZ",tblSegmentationZones[[#This Row],[comment]])&gt;0,FALSE),IFERROR(SEARCH("DMZ",tblSegmentationZones[[#This Row],[SegmentationZone]])&gt;0,FALSE)),"Yes","No")</f>
        <v>No</v>
      </c>
    </row>
    <row r="1188" spans="1:10" x14ac:dyDescent="0.3">
      <c r="A1188" t="s">
        <v>3689</v>
      </c>
      <c r="B1188" t="s">
        <v>3690</v>
      </c>
      <c r="C1188" t="s">
        <v>464</v>
      </c>
      <c r="D1188" t="s">
        <v>1436</v>
      </c>
      <c r="E1188" t="s">
        <v>3895</v>
      </c>
      <c r="F1188" t="b">
        <v>1</v>
      </c>
      <c r="G1188">
        <v>169383424</v>
      </c>
      <c r="H1188">
        <v>169383679</v>
      </c>
      <c r="I1188" t="s">
        <v>3691</v>
      </c>
      <c r="J1188" s="182" t="str">
        <f>IF(OR(IFERROR(SEARCH("DMZ",tblSegmentationZones[[#This Row],[comment]])&gt;0,FALSE),IFERROR(SEARCH("DMZ",tblSegmentationZones[[#This Row],[SegmentationZone]])&gt;0,FALSE)),"Yes","No")</f>
        <v>No</v>
      </c>
    </row>
    <row r="1189" spans="1:10" x14ac:dyDescent="0.3">
      <c r="A1189" t="s">
        <v>3692</v>
      </c>
      <c r="B1189" t="s">
        <v>3693</v>
      </c>
      <c r="C1189" t="s">
        <v>464</v>
      </c>
      <c r="D1189" t="s">
        <v>1418</v>
      </c>
      <c r="E1189" t="s">
        <v>3895</v>
      </c>
      <c r="F1189" t="b">
        <v>1</v>
      </c>
      <c r="G1189">
        <v>169383680</v>
      </c>
      <c r="H1189">
        <v>169383935</v>
      </c>
      <c r="I1189" t="s">
        <v>3694</v>
      </c>
      <c r="J1189" s="182" t="str">
        <f>IF(OR(IFERROR(SEARCH("DMZ",tblSegmentationZones[[#This Row],[comment]])&gt;0,FALSE),IFERROR(SEARCH("DMZ",tblSegmentationZones[[#This Row],[SegmentationZone]])&gt;0,FALSE)),"Yes","No")</f>
        <v>No</v>
      </c>
    </row>
    <row r="1190" spans="1:10" x14ac:dyDescent="0.3">
      <c r="A1190" t="s">
        <v>3695</v>
      </c>
      <c r="B1190" t="s">
        <v>3696</v>
      </c>
      <c r="C1190" t="s">
        <v>464</v>
      </c>
      <c r="D1190" t="s">
        <v>612</v>
      </c>
      <c r="E1190" t="s">
        <v>3895</v>
      </c>
      <c r="F1190" t="b">
        <v>1</v>
      </c>
      <c r="G1190">
        <v>169383936</v>
      </c>
      <c r="H1190">
        <v>169384191</v>
      </c>
      <c r="I1190" t="s">
        <v>3697</v>
      </c>
      <c r="J1190" s="182" t="str">
        <f>IF(OR(IFERROR(SEARCH("DMZ",tblSegmentationZones[[#This Row],[comment]])&gt;0,FALSE),IFERROR(SEARCH("DMZ",tblSegmentationZones[[#This Row],[SegmentationZone]])&gt;0,FALSE)),"Yes","No")</f>
        <v>No</v>
      </c>
    </row>
    <row r="1191" spans="1:10" x14ac:dyDescent="0.3">
      <c r="A1191" t="s">
        <v>3698</v>
      </c>
      <c r="B1191" t="s">
        <v>3699</v>
      </c>
      <c r="C1191" t="s">
        <v>464</v>
      </c>
      <c r="D1191" t="s">
        <v>1425</v>
      </c>
      <c r="E1191" t="s">
        <v>3895</v>
      </c>
      <c r="F1191" t="b">
        <v>1</v>
      </c>
      <c r="G1191">
        <v>169384192</v>
      </c>
      <c r="H1191">
        <v>169384447</v>
      </c>
      <c r="I1191" t="s">
        <v>3700</v>
      </c>
      <c r="J1191" s="182" t="str">
        <f>IF(OR(IFERROR(SEARCH("DMZ",tblSegmentationZones[[#This Row],[comment]])&gt;0,FALSE),IFERROR(SEARCH("DMZ",tblSegmentationZones[[#This Row],[SegmentationZone]])&gt;0,FALSE)),"Yes","No")</f>
        <v>No</v>
      </c>
    </row>
    <row r="1192" spans="1:10" x14ac:dyDescent="0.3">
      <c r="A1192" t="s">
        <v>3701</v>
      </c>
      <c r="B1192" t="s">
        <v>3702</v>
      </c>
      <c r="C1192" t="s">
        <v>464</v>
      </c>
      <c r="D1192" t="s">
        <v>3331</v>
      </c>
      <c r="E1192" t="s">
        <v>3895</v>
      </c>
      <c r="F1192" t="b">
        <v>1</v>
      </c>
      <c r="G1192">
        <v>169384960</v>
      </c>
      <c r="H1192">
        <v>169385983</v>
      </c>
      <c r="I1192" t="s">
        <v>3703</v>
      </c>
      <c r="J1192" s="182" t="str">
        <f>IF(OR(IFERROR(SEARCH("DMZ",tblSegmentationZones[[#This Row],[comment]])&gt;0,FALSE),IFERROR(SEARCH("DMZ",tblSegmentationZones[[#This Row],[SegmentationZone]])&gt;0,FALSE)),"Yes","No")</f>
        <v>No</v>
      </c>
    </row>
    <row r="1193" spans="1:10" x14ac:dyDescent="0.3">
      <c r="A1193" t="s">
        <v>3904</v>
      </c>
      <c r="B1193" t="s">
        <v>3704</v>
      </c>
      <c r="C1193" t="s">
        <v>464</v>
      </c>
      <c r="D1193" t="s">
        <v>1388</v>
      </c>
      <c r="E1193" t="s">
        <v>3895</v>
      </c>
      <c r="F1193" t="b">
        <v>1</v>
      </c>
      <c r="G1193">
        <v>169349120</v>
      </c>
      <c r="H1193">
        <v>169349375</v>
      </c>
      <c r="I1193" t="s">
        <v>3705</v>
      </c>
      <c r="J1193" s="182" t="str">
        <f>IF(OR(IFERROR(SEARCH("DMZ",tblSegmentationZones[[#This Row],[comment]])&gt;0,FALSE),IFERROR(SEARCH("DMZ",tblSegmentationZones[[#This Row],[SegmentationZone]])&gt;0,FALSE)),"Yes","No")</f>
        <v>No</v>
      </c>
    </row>
    <row r="1194" spans="1:10" x14ac:dyDescent="0.3">
      <c r="A1194" t="s">
        <v>3706</v>
      </c>
      <c r="B1194" t="s">
        <v>3707</v>
      </c>
      <c r="C1194" t="s">
        <v>464</v>
      </c>
      <c r="D1194" t="s">
        <v>902</v>
      </c>
      <c r="E1194" t="s">
        <v>3895</v>
      </c>
      <c r="F1194" t="b">
        <v>1</v>
      </c>
      <c r="G1194">
        <v>169394176</v>
      </c>
      <c r="H1194">
        <v>169394239</v>
      </c>
      <c r="I1194" t="s">
        <v>3708</v>
      </c>
      <c r="J1194" s="182" t="str">
        <f>IF(OR(IFERROR(SEARCH("DMZ",tblSegmentationZones[[#This Row],[comment]])&gt;0,FALSE),IFERROR(SEARCH("DMZ",tblSegmentationZones[[#This Row],[SegmentationZone]])&gt;0,FALSE)),"Yes","No")</f>
        <v>No</v>
      </c>
    </row>
    <row r="1195" spans="1:10" x14ac:dyDescent="0.3">
      <c r="A1195" t="s">
        <v>3709</v>
      </c>
      <c r="B1195" t="s">
        <v>3710</v>
      </c>
      <c r="C1195" t="s">
        <v>464</v>
      </c>
      <c r="D1195" t="s">
        <v>902</v>
      </c>
      <c r="E1195" t="s">
        <v>3895</v>
      </c>
      <c r="F1195" t="b">
        <v>1</v>
      </c>
      <c r="G1195">
        <v>169394304</v>
      </c>
      <c r="H1195">
        <v>169394367</v>
      </c>
      <c r="I1195" t="s">
        <v>3711</v>
      </c>
      <c r="J1195" s="182" t="str">
        <f>IF(OR(IFERROR(SEARCH("DMZ",tblSegmentationZones[[#This Row],[comment]])&gt;0,FALSE),IFERROR(SEARCH("DMZ",tblSegmentationZones[[#This Row],[SegmentationZone]])&gt;0,FALSE)),"Yes","No")</f>
        <v>No</v>
      </c>
    </row>
    <row r="1196" spans="1:10" x14ac:dyDescent="0.3">
      <c r="A1196" t="s">
        <v>3712</v>
      </c>
      <c r="B1196" t="s">
        <v>3713</v>
      </c>
      <c r="C1196" t="s">
        <v>464</v>
      </c>
      <c r="D1196" t="s">
        <v>902</v>
      </c>
      <c r="E1196" t="s">
        <v>3895</v>
      </c>
      <c r="F1196" t="b">
        <v>1</v>
      </c>
      <c r="G1196">
        <v>169394368</v>
      </c>
      <c r="H1196">
        <v>169394431</v>
      </c>
      <c r="I1196" t="s">
        <v>3714</v>
      </c>
      <c r="J1196" s="182" t="str">
        <f>IF(OR(IFERROR(SEARCH("DMZ",tblSegmentationZones[[#This Row],[comment]])&gt;0,FALSE),IFERROR(SEARCH("DMZ",tblSegmentationZones[[#This Row],[SegmentationZone]])&gt;0,FALSE)),"Yes","No")</f>
        <v>No</v>
      </c>
    </row>
    <row r="1197" spans="1:10" x14ac:dyDescent="0.3">
      <c r="A1197" t="s">
        <v>3715</v>
      </c>
      <c r="B1197" t="s">
        <v>3716</v>
      </c>
      <c r="C1197" t="s">
        <v>464</v>
      </c>
      <c r="D1197" t="s">
        <v>902</v>
      </c>
      <c r="E1197" t="s">
        <v>3895</v>
      </c>
      <c r="F1197" t="b">
        <v>1</v>
      </c>
      <c r="G1197">
        <v>169394240</v>
      </c>
      <c r="H1197">
        <v>169394303</v>
      </c>
      <c r="I1197" t="s">
        <v>3717</v>
      </c>
      <c r="J1197" s="182" t="str">
        <f>IF(OR(IFERROR(SEARCH("DMZ",tblSegmentationZones[[#This Row],[comment]])&gt;0,FALSE),IFERROR(SEARCH("DMZ",tblSegmentationZones[[#This Row],[SegmentationZone]])&gt;0,FALSE)),"Yes","No")</f>
        <v>No</v>
      </c>
    </row>
    <row r="1198" spans="1:10" x14ac:dyDescent="0.3">
      <c r="A1198" t="s">
        <v>3718</v>
      </c>
      <c r="B1198" t="s">
        <v>3719</v>
      </c>
      <c r="C1198" t="s">
        <v>464</v>
      </c>
      <c r="D1198" t="s">
        <v>902</v>
      </c>
      <c r="E1198" t="s">
        <v>3895</v>
      </c>
      <c r="F1198" t="b">
        <v>1</v>
      </c>
      <c r="G1198">
        <v>169394432</v>
      </c>
      <c r="H1198">
        <v>169394495</v>
      </c>
      <c r="I1198" t="s">
        <v>3720</v>
      </c>
      <c r="J1198" s="182" t="str">
        <f>IF(OR(IFERROR(SEARCH("DMZ",tblSegmentationZones[[#This Row],[comment]])&gt;0,FALSE),IFERROR(SEARCH("DMZ",tblSegmentationZones[[#This Row],[SegmentationZone]])&gt;0,FALSE)),"Yes","No")</f>
        <v>No</v>
      </c>
    </row>
    <row r="1199" spans="1:10" x14ac:dyDescent="0.3">
      <c r="A1199" t="s">
        <v>3721</v>
      </c>
      <c r="B1199" t="s">
        <v>3722</v>
      </c>
      <c r="C1199" t="s">
        <v>464</v>
      </c>
      <c r="D1199" t="s">
        <v>902</v>
      </c>
      <c r="E1199" t="s">
        <v>3895</v>
      </c>
      <c r="F1199" t="b">
        <v>1</v>
      </c>
      <c r="G1199">
        <v>169394560</v>
      </c>
      <c r="H1199">
        <v>169394623</v>
      </c>
      <c r="I1199" t="s">
        <v>3723</v>
      </c>
      <c r="J1199" s="182" t="str">
        <f>IF(OR(IFERROR(SEARCH("DMZ",tblSegmentationZones[[#This Row],[comment]])&gt;0,FALSE),IFERROR(SEARCH("DMZ",tblSegmentationZones[[#This Row],[SegmentationZone]])&gt;0,FALSE)),"Yes","No")</f>
        <v>No</v>
      </c>
    </row>
    <row r="1200" spans="1:10" x14ac:dyDescent="0.3">
      <c r="A1200" t="s">
        <v>3724</v>
      </c>
      <c r="B1200" t="s">
        <v>3725</v>
      </c>
      <c r="C1200" t="s">
        <v>464</v>
      </c>
      <c r="D1200" t="s">
        <v>902</v>
      </c>
      <c r="E1200" t="s">
        <v>3895</v>
      </c>
      <c r="F1200" t="b">
        <v>1</v>
      </c>
      <c r="G1200">
        <v>169394624</v>
      </c>
      <c r="H1200">
        <v>169394687</v>
      </c>
      <c r="I1200" t="s">
        <v>3726</v>
      </c>
      <c r="J1200" s="182" t="str">
        <f>IF(OR(IFERROR(SEARCH("DMZ",tblSegmentationZones[[#This Row],[comment]])&gt;0,FALSE),IFERROR(SEARCH("DMZ",tblSegmentationZones[[#This Row],[SegmentationZone]])&gt;0,FALSE)),"Yes","No")</f>
        <v>No</v>
      </c>
    </row>
    <row r="1201" spans="1:10" x14ac:dyDescent="0.3">
      <c r="A1201" t="s">
        <v>1452</v>
      </c>
      <c r="B1201" t="s">
        <v>3727</v>
      </c>
      <c r="C1201" t="s">
        <v>464</v>
      </c>
      <c r="D1201" t="s">
        <v>902</v>
      </c>
      <c r="E1201" t="s">
        <v>3895</v>
      </c>
      <c r="F1201" t="b">
        <v>1</v>
      </c>
      <c r="G1201">
        <v>169394496</v>
      </c>
      <c r="H1201">
        <v>169394559</v>
      </c>
      <c r="I1201" t="s">
        <v>3728</v>
      </c>
      <c r="J1201" s="182" t="str">
        <f>IF(OR(IFERROR(SEARCH("DMZ",tblSegmentationZones[[#This Row],[comment]])&gt;0,FALSE),IFERROR(SEARCH("DMZ",tblSegmentationZones[[#This Row],[SegmentationZone]])&gt;0,FALSE)),"Yes","No")</f>
        <v>No</v>
      </c>
    </row>
    <row r="1202" spans="1:10" x14ac:dyDescent="0.3">
      <c r="A1202" t="s">
        <v>3729</v>
      </c>
      <c r="B1202" t="s">
        <v>3730</v>
      </c>
      <c r="C1202" t="s">
        <v>464</v>
      </c>
      <c r="D1202" t="s">
        <v>902</v>
      </c>
      <c r="E1202" t="s">
        <v>3895</v>
      </c>
      <c r="F1202" t="b">
        <v>1</v>
      </c>
      <c r="G1202">
        <v>169394688</v>
      </c>
      <c r="H1202">
        <v>169394751</v>
      </c>
      <c r="I1202" t="s">
        <v>3731</v>
      </c>
      <c r="J1202" s="182" t="str">
        <f>IF(OR(IFERROR(SEARCH("DMZ",tblSegmentationZones[[#This Row],[comment]])&gt;0,FALSE),IFERROR(SEARCH("DMZ",tblSegmentationZones[[#This Row],[SegmentationZone]])&gt;0,FALSE)),"Yes","No")</f>
        <v>No</v>
      </c>
    </row>
    <row r="1203" spans="1:10" x14ac:dyDescent="0.3">
      <c r="A1203" t="s">
        <v>3732</v>
      </c>
      <c r="B1203" t="s">
        <v>3733</v>
      </c>
      <c r="C1203" t="s">
        <v>464</v>
      </c>
      <c r="D1203" t="s">
        <v>902</v>
      </c>
      <c r="E1203" t="s">
        <v>3895</v>
      </c>
      <c r="F1203" t="b">
        <v>1</v>
      </c>
      <c r="G1203">
        <v>169394816</v>
      </c>
      <c r="H1203">
        <v>169394879</v>
      </c>
      <c r="I1203" t="s">
        <v>3734</v>
      </c>
      <c r="J1203" s="182" t="str">
        <f>IF(OR(IFERROR(SEARCH("DMZ",tblSegmentationZones[[#This Row],[comment]])&gt;0,FALSE),IFERROR(SEARCH("DMZ",tblSegmentationZones[[#This Row],[SegmentationZone]])&gt;0,FALSE)),"Yes","No")</f>
        <v>No</v>
      </c>
    </row>
    <row r="1204" spans="1:10" x14ac:dyDescent="0.3">
      <c r="A1204" t="s">
        <v>3735</v>
      </c>
      <c r="B1204" t="s">
        <v>3736</v>
      </c>
      <c r="C1204" t="s">
        <v>464</v>
      </c>
      <c r="D1204" t="s">
        <v>902</v>
      </c>
      <c r="E1204" t="s">
        <v>3895</v>
      </c>
      <c r="F1204" t="b">
        <v>1</v>
      </c>
      <c r="G1204">
        <v>169394752</v>
      </c>
      <c r="H1204">
        <v>169394815</v>
      </c>
      <c r="I1204" t="s">
        <v>3737</v>
      </c>
      <c r="J1204" s="182" t="str">
        <f>IF(OR(IFERROR(SEARCH("DMZ",tblSegmentationZones[[#This Row],[comment]])&gt;0,FALSE),IFERROR(SEARCH("DMZ",tblSegmentationZones[[#This Row],[SegmentationZone]])&gt;0,FALSE)),"Yes","No")</f>
        <v>No</v>
      </c>
    </row>
    <row r="1205" spans="1:10" x14ac:dyDescent="0.3">
      <c r="A1205" t="s">
        <v>3911</v>
      </c>
      <c r="B1205" t="s">
        <v>3738</v>
      </c>
      <c r="C1205" t="s">
        <v>464</v>
      </c>
      <c r="D1205" t="s">
        <v>1452</v>
      </c>
      <c r="E1205" t="s">
        <v>3895</v>
      </c>
      <c r="F1205" t="b">
        <v>1</v>
      </c>
      <c r="G1205">
        <v>169350144</v>
      </c>
      <c r="H1205">
        <v>169350399</v>
      </c>
      <c r="I1205" t="s">
        <v>3739</v>
      </c>
      <c r="J1205" s="182" t="str">
        <f>IF(OR(IFERROR(SEARCH("DMZ",tblSegmentationZones[[#This Row],[comment]])&gt;0,FALSE),IFERROR(SEARCH("DMZ",tblSegmentationZones[[#This Row],[SegmentationZone]])&gt;0,FALSE)),"Yes","No")</f>
        <v>No</v>
      </c>
    </row>
    <row r="1206" spans="1:10" x14ac:dyDescent="0.3">
      <c r="A1206" t="s">
        <v>3914</v>
      </c>
      <c r="B1206" t="s">
        <v>3740</v>
      </c>
      <c r="C1206" t="s">
        <v>464</v>
      </c>
      <c r="D1206" t="s">
        <v>1456</v>
      </c>
      <c r="E1206" t="s">
        <v>3895</v>
      </c>
      <c r="F1206" t="b">
        <v>1</v>
      </c>
      <c r="G1206">
        <v>169350400</v>
      </c>
      <c r="H1206">
        <v>169350655</v>
      </c>
      <c r="I1206" t="s">
        <v>3741</v>
      </c>
      <c r="J1206" s="182" t="str">
        <f>IF(OR(IFERROR(SEARCH("DMZ",tblSegmentationZones[[#This Row],[comment]])&gt;0,FALSE),IFERROR(SEARCH("DMZ",tblSegmentationZones[[#This Row],[SegmentationZone]])&gt;0,FALSE)),"Yes","No")</f>
        <v>No</v>
      </c>
    </row>
    <row r="1207" spans="1:10" x14ac:dyDescent="0.3">
      <c r="A1207" t="s">
        <v>3917</v>
      </c>
      <c r="B1207" t="s">
        <v>3742</v>
      </c>
      <c r="C1207" t="s">
        <v>464</v>
      </c>
      <c r="D1207" t="s">
        <v>1436</v>
      </c>
      <c r="E1207" t="s">
        <v>3895</v>
      </c>
      <c r="F1207" t="b">
        <v>1</v>
      </c>
      <c r="G1207">
        <v>169350656</v>
      </c>
      <c r="H1207">
        <v>169350911</v>
      </c>
      <c r="I1207" t="s">
        <v>3743</v>
      </c>
      <c r="J1207" s="182" t="str">
        <f>IF(OR(IFERROR(SEARCH("DMZ",tblSegmentationZones[[#This Row],[comment]])&gt;0,FALSE),IFERROR(SEARCH("DMZ",tblSegmentationZones[[#This Row],[SegmentationZone]])&gt;0,FALSE)),"Yes","No")</f>
        <v>No</v>
      </c>
    </row>
    <row r="1208" spans="1:10" x14ac:dyDescent="0.3">
      <c r="A1208" t="s">
        <v>3920</v>
      </c>
      <c r="B1208" t="s">
        <v>3744</v>
      </c>
      <c r="C1208" t="s">
        <v>464</v>
      </c>
      <c r="D1208" t="s">
        <v>1418</v>
      </c>
      <c r="E1208" t="s">
        <v>3895</v>
      </c>
      <c r="F1208" t="b">
        <v>1</v>
      </c>
      <c r="G1208">
        <v>169350912</v>
      </c>
      <c r="H1208">
        <v>169351167</v>
      </c>
      <c r="I1208" t="s">
        <v>3745</v>
      </c>
      <c r="J1208" s="182" t="str">
        <f>IF(OR(IFERROR(SEARCH("DMZ",tblSegmentationZones[[#This Row],[comment]])&gt;0,FALSE),IFERROR(SEARCH("DMZ",tblSegmentationZones[[#This Row],[SegmentationZone]])&gt;0,FALSE)),"Yes","No")</f>
        <v>No</v>
      </c>
    </row>
    <row r="1209" spans="1:10" x14ac:dyDescent="0.3">
      <c r="A1209" t="s">
        <v>3923</v>
      </c>
      <c r="B1209" t="s">
        <v>3746</v>
      </c>
      <c r="C1209" t="s">
        <v>464</v>
      </c>
      <c r="D1209" t="s">
        <v>612</v>
      </c>
      <c r="E1209" t="s">
        <v>3895</v>
      </c>
      <c r="F1209" t="b">
        <v>1</v>
      </c>
      <c r="G1209">
        <v>169351168</v>
      </c>
      <c r="H1209">
        <v>169351423</v>
      </c>
      <c r="I1209" t="s">
        <v>3747</v>
      </c>
      <c r="J1209" s="182" t="str">
        <f>IF(OR(IFERROR(SEARCH("DMZ",tblSegmentationZones[[#This Row],[comment]])&gt;0,FALSE),IFERROR(SEARCH("DMZ",tblSegmentationZones[[#This Row],[SegmentationZone]])&gt;0,FALSE)),"Yes","No")</f>
        <v>No</v>
      </c>
    </row>
    <row r="1210" spans="1:10" x14ac:dyDescent="0.3">
      <c r="A1210" t="s">
        <v>3926</v>
      </c>
      <c r="B1210" t="s">
        <v>3748</v>
      </c>
      <c r="C1210" t="s">
        <v>464</v>
      </c>
      <c r="D1210" t="s">
        <v>1425</v>
      </c>
      <c r="E1210" t="s">
        <v>3895</v>
      </c>
      <c r="F1210" t="b">
        <v>1</v>
      </c>
      <c r="G1210">
        <v>169351424</v>
      </c>
      <c r="H1210">
        <v>169351679</v>
      </c>
      <c r="I1210" t="s">
        <v>3749</v>
      </c>
      <c r="J1210" s="182" t="str">
        <f>IF(OR(IFERROR(SEARCH("DMZ",tblSegmentationZones[[#This Row],[comment]])&gt;0,FALSE),IFERROR(SEARCH("DMZ",tblSegmentationZones[[#This Row],[SegmentationZone]])&gt;0,FALSE)),"Yes","No")</f>
        <v>No</v>
      </c>
    </row>
    <row r="1211" spans="1:10" x14ac:dyDescent="0.3">
      <c r="A1211" t="s">
        <v>3750</v>
      </c>
      <c r="B1211" t="s">
        <v>3751</v>
      </c>
      <c r="C1211" t="s">
        <v>464</v>
      </c>
      <c r="D1211" t="s">
        <v>3232</v>
      </c>
      <c r="E1211" t="s">
        <v>3895</v>
      </c>
      <c r="F1211" t="b">
        <v>1</v>
      </c>
      <c r="G1211">
        <v>169409536</v>
      </c>
      <c r="H1211">
        <v>169409791</v>
      </c>
      <c r="I1211" t="s">
        <v>3752</v>
      </c>
      <c r="J1211" s="182" t="str">
        <f>IF(OR(IFERROR(SEARCH("DMZ",tblSegmentationZones[[#This Row],[comment]])&gt;0,FALSE),IFERROR(SEARCH("DMZ",tblSegmentationZones[[#This Row],[SegmentationZone]])&gt;0,FALSE)),"Yes","No")</f>
        <v>No</v>
      </c>
    </row>
    <row r="1212" spans="1:10" x14ac:dyDescent="0.3">
      <c r="A1212" t="s">
        <v>3929</v>
      </c>
      <c r="B1212" t="s">
        <v>3753</v>
      </c>
      <c r="C1212" t="s">
        <v>464</v>
      </c>
      <c r="D1212" t="s">
        <v>3472</v>
      </c>
      <c r="E1212" t="s">
        <v>3895</v>
      </c>
      <c r="F1212" t="b">
        <v>1</v>
      </c>
      <c r="G1212">
        <v>169351680</v>
      </c>
      <c r="H1212">
        <v>169351935</v>
      </c>
      <c r="I1212" t="s">
        <v>3754</v>
      </c>
      <c r="J1212" s="182" t="str">
        <f>IF(OR(IFERROR(SEARCH("DMZ",tblSegmentationZones[[#This Row],[comment]])&gt;0,FALSE),IFERROR(SEARCH("DMZ",tblSegmentationZones[[#This Row],[SegmentationZone]])&gt;0,FALSE)),"Yes","No")</f>
        <v>No</v>
      </c>
    </row>
    <row r="1213" spans="1:10" x14ac:dyDescent="0.3">
      <c r="A1213" t="s">
        <v>3932</v>
      </c>
      <c r="B1213" t="s">
        <v>3755</v>
      </c>
      <c r="C1213" t="s">
        <v>464</v>
      </c>
      <c r="D1213" t="s">
        <v>1440</v>
      </c>
      <c r="E1213" t="s">
        <v>3895</v>
      </c>
      <c r="F1213" t="b">
        <v>1</v>
      </c>
      <c r="G1213">
        <v>169351936</v>
      </c>
      <c r="H1213">
        <v>169352191</v>
      </c>
      <c r="I1213" t="s">
        <v>3756</v>
      </c>
      <c r="J1213" s="182" t="str">
        <f>IF(OR(IFERROR(SEARCH("DMZ",tblSegmentationZones[[#This Row],[comment]])&gt;0,FALSE),IFERROR(SEARCH("DMZ",tblSegmentationZones[[#This Row],[SegmentationZone]])&gt;0,FALSE)),"Yes","No")</f>
        <v>No</v>
      </c>
    </row>
    <row r="1214" spans="1:10" x14ac:dyDescent="0.3">
      <c r="A1214" t="s">
        <v>3935</v>
      </c>
      <c r="B1214" t="s">
        <v>3757</v>
      </c>
      <c r="C1214" t="s">
        <v>464</v>
      </c>
      <c r="D1214" t="s">
        <v>3331</v>
      </c>
      <c r="E1214" t="s">
        <v>3895</v>
      </c>
      <c r="F1214" t="b">
        <v>1</v>
      </c>
      <c r="G1214">
        <v>169352192</v>
      </c>
      <c r="H1214">
        <v>169353215</v>
      </c>
      <c r="I1214" t="s">
        <v>3758</v>
      </c>
      <c r="J1214" s="182" t="str">
        <f>IF(OR(IFERROR(SEARCH("DMZ",tblSegmentationZones[[#This Row],[comment]])&gt;0,FALSE),IFERROR(SEARCH("DMZ",tblSegmentationZones[[#This Row],[SegmentationZone]])&gt;0,FALSE)),"Yes","No")</f>
        <v>No</v>
      </c>
    </row>
    <row r="1215" spans="1:10" x14ac:dyDescent="0.3">
      <c r="A1215" t="s">
        <v>16051</v>
      </c>
      <c r="B1215" t="s">
        <v>3759</v>
      </c>
      <c r="C1215" t="s">
        <v>464</v>
      </c>
      <c r="D1215" t="s">
        <v>3760</v>
      </c>
      <c r="E1215" t="s">
        <v>3895</v>
      </c>
      <c r="F1215" t="b">
        <v>1</v>
      </c>
      <c r="G1215">
        <v>169353216</v>
      </c>
      <c r="H1215">
        <v>169353727</v>
      </c>
      <c r="I1215" t="s">
        <v>3761</v>
      </c>
      <c r="J1215" s="182" t="str">
        <f>IF(OR(IFERROR(SEARCH("DMZ",tblSegmentationZones[[#This Row],[comment]])&gt;0,FALSE),IFERROR(SEARCH("DMZ",tblSegmentationZones[[#This Row],[SegmentationZone]])&gt;0,FALSE)),"Yes","No")</f>
        <v>No</v>
      </c>
    </row>
    <row r="1216" spans="1:10" x14ac:dyDescent="0.3">
      <c r="A1216" t="s">
        <v>16052</v>
      </c>
      <c r="B1216" t="s">
        <v>3762</v>
      </c>
      <c r="C1216" t="s">
        <v>464</v>
      </c>
      <c r="D1216" t="s">
        <v>1510</v>
      </c>
      <c r="E1216" t="s">
        <v>3895</v>
      </c>
      <c r="F1216" t="b">
        <v>1</v>
      </c>
      <c r="G1216">
        <v>169353728</v>
      </c>
      <c r="H1216">
        <v>169353983</v>
      </c>
      <c r="I1216" t="s">
        <v>3763</v>
      </c>
      <c r="J1216" s="182" t="str">
        <f>IF(OR(IFERROR(SEARCH("DMZ",tblSegmentationZones[[#This Row],[comment]])&gt;0,FALSE),IFERROR(SEARCH("DMZ",tblSegmentationZones[[#This Row],[SegmentationZone]])&gt;0,FALSE)),"Yes","No")</f>
        <v>No</v>
      </c>
    </row>
    <row r="1217" spans="1:10" x14ac:dyDescent="0.3">
      <c r="A1217" t="s">
        <v>16053</v>
      </c>
      <c r="B1217" t="s">
        <v>3764</v>
      </c>
      <c r="C1217" t="s">
        <v>464</v>
      </c>
      <c r="D1217" t="s">
        <v>2260</v>
      </c>
      <c r="E1217" t="s">
        <v>3895</v>
      </c>
      <c r="F1217" t="b">
        <v>1</v>
      </c>
      <c r="G1217">
        <v>169355008</v>
      </c>
      <c r="H1217">
        <v>169355263</v>
      </c>
      <c r="I1217" t="s">
        <v>3765</v>
      </c>
      <c r="J1217" s="182" t="str">
        <f>IF(OR(IFERROR(SEARCH("DMZ",tblSegmentationZones[[#This Row],[comment]])&gt;0,FALSE),IFERROR(SEARCH("DMZ",tblSegmentationZones[[#This Row],[SegmentationZone]])&gt;0,FALSE)),"Yes","No")</f>
        <v>No</v>
      </c>
    </row>
    <row r="1218" spans="1:10" x14ac:dyDescent="0.3">
      <c r="A1218" t="s">
        <v>3942</v>
      </c>
      <c r="B1218" t="s">
        <v>3766</v>
      </c>
      <c r="C1218" t="s">
        <v>464</v>
      </c>
      <c r="D1218" t="s">
        <v>1411</v>
      </c>
      <c r="E1218" t="s">
        <v>3895</v>
      </c>
      <c r="F1218" t="b">
        <v>1</v>
      </c>
      <c r="G1218">
        <v>169346048</v>
      </c>
      <c r="H1218">
        <v>169346303</v>
      </c>
      <c r="I1218" t="s">
        <v>3767</v>
      </c>
      <c r="J1218" s="182" t="str">
        <f>IF(OR(IFERROR(SEARCH("DMZ",tblSegmentationZones[[#This Row],[comment]])&gt;0,FALSE),IFERROR(SEARCH("DMZ",tblSegmentationZones[[#This Row],[SegmentationZone]])&gt;0,FALSE)),"Yes","No")</f>
        <v>No</v>
      </c>
    </row>
    <row r="1219" spans="1:10" x14ac:dyDescent="0.3">
      <c r="A1219" t="s">
        <v>3768</v>
      </c>
      <c r="B1219" t="s">
        <v>3769</v>
      </c>
      <c r="C1219" t="s">
        <v>464</v>
      </c>
      <c r="D1219" t="s">
        <v>3509</v>
      </c>
      <c r="E1219" t="s">
        <v>3895</v>
      </c>
      <c r="F1219" t="b">
        <v>1</v>
      </c>
      <c r="G1219">
        <v>169361152</v>
      </c>
      <c r="H1219">
        <v>169361407</v>
      </c>
      <c r="I1219" t="s">
        <v>3771</v>
      </c>
      <c r="J1219" s="182" t="str">
        <f>IF(OR(IFERROR(SEARCH("DMZ",tblSegmentationZones[[#This Row],[comment]])&gt;0,FALSE),IFERROR(SEARCH("DMZ",tblSegmentationZones[[#This Row],[SegmentationZone]])&gt;0,FALSE)),"Yes","No")</f>
        <v>No</v>
      </c>
    </row>
    <row r="1220" spans="1:10" x14ac:dyDescent="0.3">
      <c r="A1220" t="s">
        <v>3969</v>
      </c>
      <c r="B1220" t="s">
        <v>3772</v>
      </c>
      <c r="C1220" t="s">
        <v>464</v>
      </c>
      <c r="D1220" t="s">
        <v>902</v>
      </c>
      <c r="E1220" t="s">
        <v>3895</v>
      </c>
      <c r="F1220" t="b">
        <v>1</v>
      </c>
      <c r="G1220">
        <v>169361408</v>
      </c>
      <c r="H1220">
        <v>169361471</v>
      </c>
      <c r="I1220" t="s">
        <v>3773</v>
      </c>
      <c r="J1220" s="182" t="str">
        <f>IF(OR(IFERROR(SEARCH("DMZ",tblSegmentationZones[[#This Row],[comment]])&gt;0,FALSE),IFERROR(SEARCH("DMZ",tblSegmentationZones[[#This Row],[SegmentationZone]])&gt;0,FALSE)),"Yes","No")</f>
        <v>No</v>
      </c>
    </row>
    <row r="1221" spans="1:10" x14ac:dyDescent="0.3">
      <c r="A1221" t="s">
        <v>3972</v>
      </c>
      <c r="B1221" t="s">
        <v>3774</v>
      </c>
      <c r="C1221" t="s">
        <v>464</v>
      </c>
      <c r="D1221" t="s">
        <v>902</v>
      </c>
      <c r="E1221" t="s">
        <v>3895</v>
      </c>
      <c r="F1221" t="b">
        <v>1</v>
      </c>
      <c r="G1221">
        <v>169361536</v>
      </c>
      <c r="H1221">
        <v>169361599</v>
      </c>
      <c r="I1221" t="s">
        <v>3775</v>
      </c>
      <c r="J1221" s="182" t="str">
        <f>IF(OR(IFERROR(SEARCH("DMZ",tblSegmentationZones[[#This Row],[comment]])&gt;0,FALSE),IFERROR(SEARCH("DMZ",tblSegmentationZones[[#This Row],[SegmentationZone]])&gt;0,FALSE)),"Yes","No")</f>
        <v>No</v>
      </c>
    </row>
    <row r="1222" spans="1:10" x14ac:dyDescent="0.3">
      <c r="A1222" t="s">
        <v>3975</v>
      </c>
      <c r="B1222" t="s">
        <v>3776</v>
      </c>
      <c r="C1222" t="s">
        <v>464</v>
      </c>
      <c r="D1222" t="s">
        <v>902</v>
      </c>
      <c r="E1222" t="s">
        <v>3895</v>
      </c>
      <c r="F1222" t="b">
        <v>1</v>
      </c>
      <c r="G1222">
        <v>169361600</v>
      </c>
      <c r="H1222">
        <v>169361663</v>
      </c>
      <c r="I1222" t="s">
        <v>3777</v>
      </c>
      <c r="J1222" s="182" t="str">
        <f>IF(OR(IFERROR(SEARCH("DMZ",tblSegmentationZones[[#This Row],[comment]])&gt;0,FALSE),IFERROR(SEARCH("DMZ",tblSegmentationZones[[#This Row],[SegmentationZone]])&gt;0,FALSE)),"Yes","No")</f>
        <v>No</v>
      </c>
    </row>
    <row r="1223" spans="1:10" x14ac:dyDescent="0.3">
      <c r="A1223" t="s">
        <v>3978</v>
      </c>
      <c r="B1223" t="s">
        <v>3778</v>
      </c>
      <c r="C1223" t="s">
        <v>464</v>
      </c>
      <c r="D1223" t="s">
        <v>902</v>
      </c>
      <c r="E1223" t="s">
        <v>3895</v>
      </c>
      <c r="F1223" t="b">
        <v>1</v>
      </c>
      <c r="G1223">
        <v>169361472</v>
      </c>
      <c r="H1223">
        <v>169361535</v>
      </c>
      <c r="I1223" t="s">
        <v>3779</v>
      </c>
      <c r="J1223" s="182" t="str">
        <f>IF(OR(IFERROR(SEARCH("DMZ",tblSegmentationZones[[#This Row],[comment]])&gt;0,FALSE),IFERROR(SEARCH("DMZ",tblSegmentationZones[[#This Row],[SegmentationZone]])&gt;0,FALSE)),"Yes","No")</f>
        <v>No</v>
      </c>
    </row>
    <row r="1224" spans="1:10" x14ac:dyDescent="0.3">
      <c r="A1224" t="s">
        <v>3981</v>
      </c>
      <c r="B1224" t="s">
        <v>3780</v>
      </c>
      <c r="C1224" t="s">
        <v>464</v>
      </c>
      <c r="D1224" t="s">
        <v>902</v>
      </c>
      <c r="E1224" t="s">
        <v>3895</v>
      </c>
      <c r="F1224" t="b">
        <v>1</v>
      </c>
      <c r="G1224">
        <v>169361664</v>
      </c>
      <c r="H1224">
        <v>169361727</v>
      </c>
      <c r="I1224" t="s">
        <v>3781</v>
      </c>
      <c r="J1224" s="182" t="str">
        <f>IF(OR(IFERROR(SEARCH("DMZ",tblSegmentationZones[[#This Row],[comment]])&gt;0,FALSE),IFERROR(SEARCH("DMZ",tblSegmentationZones[[#This Row],[SegmentationZone]])&gt;0,FALSE)),"Yes","No")</f>
        <v>No</v>
      </c>
    </row>
    <row r="1225" spans="1:10" x14ac:dyDescent="0.3">
      <c r="A1225" t="s">
        <v>3984</v>
      </c>
      <c r="B1225" t="s">
        <v>3782</v>
      </c>
      <c r="C1225" t="s">
        <v>464</v>
      </c>
      <c r="D1225" t="s">
        <v>902</v>
      </c>
      <c r="E1225" t="s">
        <v>3895</v>
      </c>
      <c r="F1225" t="b">
        <v>1</v>
      </c>
      <c r="G1225">
        <v>169361792</v>
      </c>
      <c r="H1225">
        <v>169361855</v>
      </c>
      <c r="I1225" t="s">
        <v>3783</v>
      </c>
      <c r="J1225" s="182" t="str">
        <f>IF(OR(IFERROR(SEARCH("DMZ",tblSegmentationZones[[#This Row],[comment]])&gt;0,FALSE),IFERROR(SEARCH("DMZ",tblSegmentationZones[[#This Row],[SegmentationZone]])&gt;0,FALSE)),"Yes","No")</f>
        <v>No</v>
      </c>
    </row>
    <row r="1226" spans="1:10" x14ac:dyDescent="0.3">
      <c r="A1226" t="s">
        <v>3987</v>
      </c>
      <c r="B1226" t="s">
        <v>3784</v>
      </c>
      <c r="C1226" t="s">
        <v>464</v>
      </c>
      <c r="D1226" t="s">
        <v>902</v>
      </c>
      <c r="E1226" t="s">
        <v>3895</v>
      </c>
      <c r="F1226" t="b">
        <v>1</v>
      </c>
      <c r="G1226">
        <v>169361856</v>
      </c>
      <c r="H1226">
        <v>169361919</v>
      </c>
      <c r="I1226" t="s">
        <v>3785</v>
      </c>
      <c r="J1226" s="182" t="str">
        <f>IF(OR(IFERROR(SEARCH("DMZ",tblSegmentationZones[[#This Row],[comment]])&gt;0,FALSE),IFERROR(SEARCH("DMZ",tblSegmentationZones[[#This Row],[SegmentationZone]])&gt;0,FALSE)),"Yes","No")</f>
        <v>No</v>
      </c>
    </row>
    <row r="1227" spans="1:10" x14ac:dyDescent="0.3">
      <c r="A1227" t="s">
        <v>3990</v>
      </c>
      <c r="B1227" t="s">
        <v>3786</v>
      </c>
      <c r="C1227" t="s">
        <v>464</v>
      </c>
      <c r="D1227" t="s">
        <v>902</v>
      </c>
      <c r="E1227" t="s">
        <v>3895</v>
      </c>
      <c r="F1227" t="b">
        <v>1</v>
      </c>
      <c r="G1227">
        <v>169361728</v>
      </c>
      <c r="H1227">
        <v>169361791</v>
      </c>
      <c r="I1227" t="s">
        <v>3787</v>
      </c>
      <c r="J1227" s="182" t="str">
        <f>IF(OR(IFERROR(SEARCH("DMZ",tblSegmentationZones[[#This Row],[comment]])&gt;0,FALSE),IFERROR(SEARCH("DMZ",tblSegmentationZones[[#This Row],[SegmentationZone]])&gt;0,FALSE)),"Yes","No")</f>
        <v>No</v>
      </c>
    </row>
    <row r="1228" spans="1:10" x14ac:dyDescent="0.3">
      <c r="A1228" t="s">
        <v>3993</v>
      </c>
      <c r="B1228" t="s">
        <v>3788</v>
      </c>
      <c r="C1228" t="s">
        <v>464</v>
      </c>
      <c r="D1228" t="s">
        <v>902</v>
      </c>
      <c r="E1228" t="s">
        <v>3895</v>
      </c>
      <c r="F1228" t="b">
        <v>1</v>
      </c>
      <c r="G1228">
        <v>169361920</v>
      </c>
      <c r="H1228">
        <v>169361983</v>
      </c>
      <c r="I1228" t="s">
        <v>3789</v>
      </c>
      <c r="J1228" s="182" t="str">
        <f>IF(OR(IFERROR(SEARCH("DMZ",tblSegmentationZones[[#This Row],[comment]])&gt;0,FALSE),IFERROR(SEARCH("DMZ",tblSegmentationZones[[#This Row],[SegmentationZone]])&gt;0,FALSE)),"Yes","No")</f>
        <v>No</v>
      </c>
    </row>
    <row r="1229" spans="1:10" x14ac:dyDescent="0.3">
      <c r="A1229" t="s">
        <v>3996</v>
      </c>
      <c r="B1229" t="s">
        <v>3790</v>
      </c>
      <c r="C1229" t="s">
        <v>464</v>
      </c>
      <c r="D1229" t="s">
        <v>902</v>
      </c>
      <c r="E1229" t="s">
        <v>3895</v>
      </c>
      <c r="F1229" t="b">
        <v>1</v>
      </c>
      <c r="G1229">
        <v>169362048</v>
      </c>
      <c r="H1229">
        <v>169362111</v>
      </c>
      <c r="I1229" t="s">
        <v>3791</v>
      </c>
      <c r="J1229" s="182" t="str">
        <f>IF(OR(IFERROR(SEARCH("DMZ",tblSegmentationZones[[#This Row],[comment]])&gt;0,FALSE),IFERROR(SEARCH("DMZ",tblSegmentationZones[[#This Row],[SegmentationZone]])&gt;0,FALSE)),"Yes","No")</f>
        <v>No</v>
      </c>
    </row>
    <row r="1230" spans="1:10" x14ac:dyDescent="0.3">
      <c r="A1230" t="s">
        <v>3999</v>
      </c>
      <c r="B1230" t="s">
        <v>3792</v>
      </c>
      <c r="C1230" t="s">
        <v>464</v>
      </c>
      <c r="D1230" t="s">
        <v>902</v>
      </c>
      <c r="E1230" t="s">
        <v>3895</v>
      </c>
      <c r="F1230" t="b">
        <v>1</v>
      </c>
      <c r="G1230">
        <v>169361984</v>
      </c>
      <c r="H1230">
        <v>169362047</v>
      </c>
      <c r="I1230" t="s">
        <v>3793</v>
      </c>
      <c r="J1230" s="182" t="str">
        <f>IF(OR(IFERROR(SEARCH("DMZ",tblSegmentationZones[[#This Row],[comment]])&gt;0,FALSE),IFERROR(SEARCH("DMZ",tblSegmentationZones[[#This Row],[SegmentationZone]])&gt;0,FALSE)),"Yes","No")</f>
        <v>No</v>
      </c>
    </row>
    <row r="1231" spans="1:10" x14ac:dyDescent="0.3">
      <c r="A1231" t="s">
        <v>4002</v>
      </c>
      <c r="B1231" t="s">
        <v>3794</v>
      </c>
      <c r="C1231" t="s">
        <v>464</v>
      </c>
      <c r="D1231" t="s">
        <v>1400</v>
      </c>
      <c r="E1231" t="s">
        <v>3895</v>
      </c>
      <c r="F1231" t="b">
        <v>1</v>
      </c>
      <c r="G1231">
        <v>169347072</v>
      </c>
      <c r="H1231">
        <v>169347327</v>
      </c>
      <c r="I1231" t="s">
        <v>3795</v>
      </c>
      <c r="J1231" s="182" t="str">
        <f>IF(OR(IFERROR(SEARCH("DMZ",tblSegmentationZones[[#This Row],[comment]])&gt;0,FALSE),IFERROR(SEARCH("DMZ",tblSegmentationZones[[#This Row],[SegmentationZone]])&gt;0,FALSE)),"Yes","No")</f>
        <v>No</v>
      </c>
    </row>
    <row r="1232" spans="1:10" x14ac:dyDescent="0.3">
      <c r="A1232" t="s">
        <v>3796</v>
      </c>
      <c r="B1232" t="s">
        <v>3797</v>
      </c>
      <c r="C1232" t="s">
        <v>464</v>
      </c>
      <c r="D1232" t="s">
        <v>2804</v>
      </c>
      <c r="E1232" t="s">
        <v>3895</v>
      </c>
      <c r="F1232" t="b">
        <v>1</v>
      </c>
      <c r="G1232">
        <v>169369600</v>
      </c>
      <c r="H1232">
        <v>169369855</v>
      </c>
      <c r="I1232" t="s">
        <v>3798</v>
      </c>
      <c r="J1232" s="182" t="str">
        <f>IF(OR(IFERROR(SEARCH("DMZ",tblSegmentationZones[[#This Row],[comment]])&gt;0,FALSE),IFERROR(SEARCH("DMZ",tblSegmentationZones[[#This Row],[SegmentationZone]])&gt;0,FALSE)),"Yes","No")</f>
        <v>No</v>
      </c>
    </row>
    <row r="1233" spans="1:10" x14ac:dyDescent="0.3">
      <c r="A1233" t="s">
        <v>3799</v>
      </c>
      <c r="B1233" t="s">
        <v>3800</v>
      </c>
      <c r="C1233">
        <v>202</v>
      </c>
      <c r="D1233" t="s">
        <v>465</v>
      </c>
      <c r="E1233" t="s">
        <v>3801</v>
      </c>
      <c r="F1233" t="b">
        <v>0</v>
      </c>
      <c r="G1233">
        <v>183552512</v>
      </c>
      <c r="H1233">
        <v>183552767</v>
      </c>
      <c r="I1233" t="s">
        <v>3802</v>
      </c>
      <c r="J1233" s="182" t="str">
        <f>IF(OR(IFERROR(SEARCH("DMZ",tblSegmentationZones[[#This Row],[comment]])&gt;0,FALSE),IFERROR(SEARCH("DMZ",tblSegmentationZones[[#This Row],[SegmentationZone]])&gt;0,FALSE)),"Yes","No")</f>
        <v>No</v>
      </c>
    </row>
    <row r="1234" spans="1:10" x14ac:dyDescent="0.3">
      <c r="A1234" t="s">
        <v>16054</v>
      </c>
      <c r="B1234" t="s">
        <v>3803</v>
      </c>
      <c r="C1234">
        <v>2913</v>
      </c>
      <c r="D1234" t="s">
        <v>2661</v>
      </c>
      <c r="E1234" t="s">
        <v>460</v>
      </c>
      <c r="F1234" t="b">
        <v>1</v>
      </c>
      <c r="G1234">
        <v>183894016</v>
      </c>
      <c r="H1234">
        <v>183894271</v>
      </c>
      <c r="I1234" t="s">
        <v>3804</v>
      </c>
      <c r="J1234" s="182" t="str">
        <f>IF(OR(IFERROR(SEARCH("DMZ",tblSegmentationZones[[#This Row],[comment]])&gt;0,FALSE),IFERROR(SEARCH("DMZ",tblSegmentationZones[[#This Row],[SegmentationZone]])&gt;0,FALSE)),"Yes","No")</f>
        <v>No</v>
      </c>
    </row>
    <row r="1235" spans="1:10" x14ac:dyDescent="0.3">
      <c r="A1235" t="s">
        <v>16055</v>
      </c>
      <c r="B1235" t="s">
        <v>3805</v>
      </c>
      <c r="C1235">
        <v>2912</v>
      </c>
      <c r="D1235" t="s">
        <v>2665</v>
      </c>
      <c r="E1235" t="s">
        <v>460</v>
      </c>
      <c r="F1235" t="b">
        <v>1</v>
      </c>
      <c r="G1235">
        <v>183894272</v>
      </c>
      <c r="H1235">
        <v>183894527</v>
      </c>
      <c r="I1235" t="s">
        <v>3806</v>
      </c>
      <c r="J1235" s="182" t="str">
        <f>IF(OR(IFERROR(SEARCH("DMZ",tblSegmentationZones[[#This Row],[comment]])&gt;0,FALSE),IFERROR(SEARCH("DMZ",tblSegmentationZones[[#This Row],[SegmentationZone]])&gt;0,FALSE)),"Yes","No")</f>
        <v>No</v>
      </c>
    </row>
    <row r="1236" spans="1:10" x14ac:dyDescent="0.3">
      <c r="A1236" t="s">
        <v>16056</v>
      </c>
      <c r="B1236" t="s">
        <v>3807</v>
      </c>
      <c r="C1236">
        <v>2901</v>
      </c>
      <c r="D1236" t="s">
        <v>2669</v>
      </c>
      <c r="E1236" t="s">
        <v>460</v>
      </c>
      <c r="F1236" t="b">
        <v>0</v>
      </c>
      <c r="G1236">
        <v>183896576</v>
      </c>
      <c r="H1236">
        <v>183896831</v>
      </c>
      <c r="I1236" t="s">
        <v>3808</v>
      </c>
      <c r="J1236" s="182" t="str">
        <f>IF(OR(IFERROR(SEARCH("DMZ",tblSegmentationZones[[#This Row],[comment]])&gt;0,FALSE),IFERROR(SEARCH("DMZ",tblSegmentationZones[[#This Row],[SegmentationZone]])&gt;0,FALSE)),"Yes","No")</f>
        <v>No</v>
      </c>
    </row>
    <row r="1237" spans="1:10" x14ac:dyDescent="0.3">
      <c r="A1237" t="s">
        <v>16057</v>
      </c>
      <c r="B1237" t="s">
        <v>3809</v>
      </c>
      <c r="C1237">
        <v>2907</v>
      </c>
      <c r="D1237" t="s">
        <v>2673</v>
      </c>
      <c r="E1237" t="s">
        <v>460</v>
      </c>
      <c r="F1237" t="b">
        <v>1</v>
      </c>
      <c r="G1237">
        <v>183896832</v>
      </c>
      <c r="H1237">
        <v>183897087</v>
      </c>
      <c r="I1237" t="s">
        <v>3810</v>
      </c>
      <c r="J1237" s="182" t="str">
        <f>IF(OR(IFERROR(SEARCH("DMZ",tblSegmentationZones[[#This Row],[comment]])&gt;0,FALSE),IFERROR(SEARCH("DMZ",tblSegmentationZones[[#This Row],[SegmentationZone]])&gt;0,FALSE)),"Yes","No")</f>
        <v>No</v>
      </c>
    </row>
    <row r="1238" spans="1:10" x14ac:dyDescent="0.3">
      <c r="A1238" t="s">
        <v>16058</v>
      </c>
      <c r="B1238" t="s">
        <v>3811</v>
      </c>
      <c r="C1238">
        <v>2906</v>
      </c>
      <c r="D1238" t="s">
        <v>2677</v>
      </c>
      <c r="E1238" t="s">
        <v>460</v>
      </c>
      <c r="F1238" t="b">
        <v>1</v>
      </c>
      <c r="G1238">
        <v>183897088</v>
      </c>
      <c r="H1238">
        <v>183897343</v>
      </c>
      <c r="I1238" t="s">
        <v>3812</v>
      </c>
      <c r="J1238" s="182" t="str">
        <f>IF(OR(IFERROR(SEARCH("DMZ",tblSegmentationZones[[#This Row],[comment]])&gt;0,FALSE),IFERROR(SEARCH("DMZ",tblSegmentationZones[[#This Row],[SegmentationZone]])&gt;0,FALSE)),"Yes","No")</f>
        <v>No</v>
      </c>
    </row>
    <row r="1239" spans="1:10" x14ac:dyDescent="0.3">
      <c r="A1239" t="s">
        <v>16059</v>
      </c>
      <c r="B1239" t="s">
        <v>3813</v>
      </c>
      <c r="C1239">
        <v>2905</v>
      </c>
      <c r="D1239" t="s">
        <v>2681</v>
      </c>
      <c r="E1239" t="s">
        <v>460</v>
      </c>
      <c r="F1239" t="b">
        <v>1</v>
      </c>
      <c r="G1239">
        <v>183897344</v>
      </c>
      <c r="H1239">
        <v>183897599</v>
      </c>
      <c r="I1239" t="s">
        <v>3814</v>
      </c>
      <c r="J1239" s="182" t="str">
        <f>IF(OR(IFERROR(SEARCH("DMZ",tblSegmentationZones[[#This Row],[comment]])&gt;0,FALSE),IFERROR(SEARCH("DMZ",tblSegmentationZones[[#This Row],[SegmentationZone]])&gt;0,FALSE)),"Yes","No")</f>
        <v>No</v>
      </c>
    </row>
    <row r="1240" spans="1:10" x14ac:dyDescent="0.3">
      <c r="A1240" t="s">
        <v>16060</v>
      </c>
      <c r="B1240" t="s">
        <v>3815</v>
      </c>
      <c r="C1240">
        <v>2951</v>
      </c>
      <c r="D1240" t="s">
        <v>3816</v>
      </c>
      <c r="E1240" t="s">
        <v>460</v>
      </c>
      <c r="F1240" t="b">
        <v>1</v>
      </c>
      <c r="G1240">
        <v>183897600</v>
      </c>
      <c r="H1240">
        <v>183897855</v>
      </c>
      <c r="I1240" t="s">
        <v>3817</v>
      </c>
      <c r="J1240" s="182" t="str">
        <f>IF(OR(IFERROR(SEARCH("DMZ",tblSegmentationZones[[#This Row],[comment]])&gt;0,FALSE),IFERROR(SEARCH("DMZ",tblSegmentationZones[[#This Row],[SegmentationZone]])&gt;0,FALSE)),"Yes","No")</f>
        <v>No</v>
      </c>
    </row>
    <row r="1241" spans="1:10" x14ac:dyDescent="0.3">
      <c r="A1241" t="s">
        <v>16061</v>
      </c>
      <c r="B1241" t="s">
        <v>3818</v>
      </c>
      <c r="C1241">
        <v>2952</v>
      </c>
      <c r="D1241" t="s">
        <v>3819</v>
      </c>
      <c r="E1241" t="s">
        <v>460</v>
      </c>
      <c r="F1241" t="b">
        <v>1</v>
      </c>
      <c r="G1241">
        <v>183897856</v>
      </c>
      <c r="H1241">
        <v>183898111</v>
      </c>
      <c r="I1241" t="s">
        <v>3820</v>
      </c>
      <c r="J1241" s="182" t="str">
        <f>IF(OR(IFERROR(SEARCH("DMZ",tblSegmentationZones[[#This Row],[comment]])&gt;0,FALSE),IFERROR(SEARCH("DMZ",tblSegmentationZones[[#This Row],[SegmentationZone]])&gt;0,FALSE)),"Yes","No")</f>
        <v>No</v>
      </c>
    </row>
    <row r="1242" spans="1:10" x14ac:dyDescent="0.3">
      <c r="A1242" t="s">
        <v>16062</v>
      </c>
      <c r="B1242" t="s">
        <v>3821</v>
      </c>
      <c r="C1242">
        <v>2953</v>
      </c>
      <c r="D1242" t="s">
        <v>2693</v>
      </c>
      <c r="E1242" t="s">
        <v>460</v>
      </c>
      <c r="F1242" t="b">
        <v>1</v>
      </c>
      <c r="G1242">
        <v>183898112</v>
      </c>
      <c r="H1242">
        <v>183898367</v>
      </c>
      <c r="I1242" t="s">
        <v>3822</v>
      </c>
      <c r="J1242" s="182" t="str">
        <f>IF(OR(IFERROR(SEARCH("DMZ",tblSegmentationZones[[#This Row],[comment]])&gt;0,FALSE),IFERROR(SEARCH("DMZ",tblSegmentationZones[[#This Row],[SegmentationZone]])&gt;0,FALSE)),"Yes","No")</f>
        <v>No</v>
      </c>
    </row>
    <row r="1243" spans="1:10" x14ac:dyDescent="0.3">
      <c r="A1243" t="s">
        <v>16063</v>
      </c>
      <c r="B1243" t="s">
        <v>3823</v>
      </c>
      <c r="C1243">
        <v>2954</v>
      </c>
      <c r="D1243" t="s">
        <v>2697</v>
      </c>
      <c r="E1243" t="s">
        <v>460</v>
      </c>
      <c r="F1243" t="b">
        <v>1</v>
      </c>
      <c r="G1243">
        <v>183898368</v>
      </c>
      <c r="H1243">
        <v>183898623</v>
      </c>
      <c r="I1243" t="s">
        <v>3824</v>
      </c>
      <c r="J1243" s="182" t="str">
        <f>IF(OR(IFERROR(SEARCH("DMZ",tblSegmentationZones[[#This Row],[comment]])&gt;0,FALSE),IFERROR(SEARCH("DMZ",tblSegmentationZones[[#This Row],[SegmentationZone]])&gt;0,FALSE)),"Yes","No")</f>
        <v>No</v>
      </c>
    </row>
    <row r="1244" spans="1:10" x14ac:dyDescent="0.3">
      <c r="A1244" t="s">
        <v>16064</v>
      </c>
      <c r="B1244" t="s">
        <v>3825</v>
      </c>
      <c r="C1244">
        <v>2955</v>
      </c>
      <c r="D1244" t="s">
        <v>2701</v>
      </c>
      <c r="E1244" t="s">
        <v>460</v>
      </c>
      <c r="F1244" t="b">
        <v>1</v>
      </c>
      <c r="G1244">
        <v>183898624</v>
      </c>
      <c r="H1244">
        <v>183898879</v>
      </c>
      <c r="I1244" t="s">
        <v>3826</v>
      </c>
      <c r="J1244" s="182" t="str">
        <f>IF(OR(IFERROR(SEARCH("DMZ",tblSegmentationZones[[#This Row],[comment]])&gt;0,FALSE),IFERROR(SEARCH("DMZ",tblSegmentationZones[[#This Row],[SegmentationZone]])&gt;0,FALSE)),"Yes","No")</f>
        <v>No</v>
      </c>
    </row>
    <row r="1245" spans="1:10" x14ac:dyDescent="0.3">
      <c r="A1245" t="s">
        <v>16065</v>
      </c>
      <c r="B1245" t="s">
        <v>3827</v>
      </c>
      <c r="C1245">
        <v>2956</v>
      </c>
      <c r="D1245" t="s">
        <v>2705</v>
      </c>
      <c r="E1245" t="s">
        <v>460</v>
      </c>
      <c r="F1245" t="b">
        <v>1</v>
      </c>
      <c r="G1245">
        <v>183898880</v>
      </c>
      <c r="H1245">
        <v>183899135</v>
      </c>
      <c r="I1245" t="s">
        <v>3828</v>
      </c>
      <c r="J1245" s="182" t="str">
        <f>IF(OR(IFERROR(SEARCH("DMZ",tblSegmentationZones[[#This Row],[comment]])&gt;0,FALSE),IFERROR(SEARCH("DMZ",tblSegmentationZones[[#This Row],[SegmentationZone]])&gt;0,FALSE)),"Yes","No")</f>
        <v>No</v>
      </c>
    </row>
    <row r="1246" spans="1:10" x14ac:dyDescent="0.3">
      <c r="A1246" t="s">
        <v>16066</v>
      </c>
      <c r="B1246" t="s">
        <v>3829</v>
      </c>
      <c r="C1246">
        <v>2299</v>
      </c>
      <c r="D1246" t="s">
        <v>2709</v>
      </c>
      <c r="E1246" t="s">
        <v>460</v>
      </c>
      <c r="F1246" t="b">
        <v>1</v>
      </c>
      <c r="G1246">
        <v>183944192</v>
      </c>
      <c r="H1246">
        <v>183944447</v>
      </c>
      <c r="I1246" t="s">
        <v>3830</v>
      </c>
      <c r="J1246" s="182" t="str">
        <f>IF(OR(IFERROR(SEARCH("DMZ",tblSegmentationZones[[#This Row],[comment]])&gt;0,FALSE),IFERROR(SEARCH("DMZ",tblSegmentationZones[[#This Row],[SegmentationZone]])&gt;0,FALSE)),"Yes","No")</f>
        <v>No</v>
      </c>
    </row>
    <row r="1247" spans="1:10" x14ac:dyDescent="0.3">
      <c r="A1247" t="s">
        <v>16067</v>
      </c>
      <c r="B1247" t="s">
        <v>3831</v>
      </c>
      <c r="C1247">
        <v>2911</v>
      </c>
      <c r="D1247" t="s">
        <v>2713</v>
      </c>
      <c r="E1247" t="s">
        <v>460</v>
      </c>
      <c r="F1247" t="b">
        <v>1</v>
      </c>
      <c r="G1247">
        <v>183894528</v>
      </c>
      <c r="H1247">
        <v>183894783</v>
      </c>
      <c r="I1247" t="s">
        <v>3832</v>
      </c>
      <c r="J1247" s="182" t="str">
        <f>IF(OR(IFERROR(SEARCH("DMZ",tblSegmentationZones[[#This Row],[comment]])&gt;0,FALSE),IFERROR(SEARCH("DMZ",tblSegmentationZones[[#This Row],[SegmentationZone]])&gt;0,FALSE)),"Yes","No")</f>
        <v>No</v>
      </c>
    </row>
    <row r="1248" spans="1:10" x14ac:dyDescent="0.3">
      <c r="A1248" t="s">
        <v>16068</v>
      </c>
      <c r="B1248" t="s">
        <v>3833</v>
      </c>
      <c r="C1248">
        <v>2957</v>
      </c>
      <c r="D1248" t="s">
        <v>2717</v>
      </c>
      <c r="E1248" t="s">
        <v>460</v>
      </c>
      <c r="F1248" t="b">
        <v>1</v>
      </c>
      <c r="G1248">
        <v>183899136</v>
      </c>
      <c r="H1248">
        <v>183899391</v>
      </c>
      <c r="I1248" t="s">
        <v>3834</v>
      </c>
      <c r="J1248" s="182" t="str">
        <f>IF(OR(IFERROR(SEARCH("DMZ",tblSegmentationZones[[#This Row],[comment]])&gt;0,FALSE),IFERROR(SEARCH("DMZ",tblSegmentationZones[[#This Row],[SegmentationZone]])&gt;0,FALSE)),"Yes","No")</f>
        <v>No</v>
      </c>
    </row>
    <row r="1249" spans="1:10" x14ac:dyDescent="0.3">
      <c r="A1249" t="s">
        <v>16069</v>
      </c>
      <c r="B1249" t="s">
        <v>3835</v>
      </c>
      <c r="C1249">
        <v>2900</v>
      </c>
      <c r="D1249" t="s">
        <v>2821</v>
      </c>
      <c r="E1249" t="s">
        <v>460</v>
      </c>
      <c r="F1249" t="b">
        <v>0</v>
      </c>
      <c r="G1249">
        <v>183899392</v>
      </c>
      <c r="H1249">
        <v>183899647</v>
      </c>
      <c r="I1249" t="s">
        <v>3836</v>
      </c>
      <c r="J1249" s="182" t="str">
        <f>IF(OR(IFERROR(SEARCH("DMZ",tblSegmentationZones[[#This Row],[comment]])&gt;0,FALSE),IFERROR(SEARCH("DMZ",tblSegmentationZones[[#This Row],[SegmentationZone]])&gt;0,FALSE)),"Yes","No")</f>
        <v>No</v>
      </c>
    </row>
    <row r="1250" spans="1:10" x14ac:dyDescent="0.3">
      <c r="A1250" t="s">
        <v>16070</v>
      </c>
      <c r="B1250" t="s">
        <v>3837</v>
      </c>
      <c r="C1250">
        <v>2916</v>
      </c>
      <c r="D1250" t="s">
        <v>2725</v>
      </c>
      <c r="E1250" t="s">
        <v>460</v>
      </c>
      <c r="F1250" t="b">
        <v>1</v>
      </c>
      <c r="G1250">
        <v>183899648</v>
      </c>
      <c r="H1250">
        <v>183900159</v>
      </c>
      <c r="I1250" t="s">
        <v>3838</v>
      </c>
      <c r="J1250" s="182" t="str">
        <f>IF(OR(IFERROR(SEARCH("DMZ",tblSegmentationZones[[#This Row],[comment]])&gt;0,FALSE),IFERROR(SEARCH("DMZ",tblSegmentationZones[[#This Row],[SegmentationZone]])&gt;0,FALSE)),"Yes","No")</f>
        <v>No</v>
      </c>
    </row>
    <row r="1251" spans="1:10" x14ac:dyDescent="0.3">
      <c r="A1251" t="s">
        <v>16071</v>
      </c>
      <c r="B1251" t="s">
        <v>3839</v>
      </c>
      <c r="C1251">
        <v>2903</v>
      </c>
      <c r="D1251" t="s">
        <v>2721</v>
      </c>
      <c r="E1251" t="s">
        <v>460</v>
      </c>
      <c r="F1251" t="b">
        <v>1</v>
      </c>
      <c r="G1251">
        <v>183900160</v>
      </c>
      <c r="H1251">
        <v>183901183</v>
      </c>
      <c r="I1251" t="s">
        <v>3840</v>
      </c>
      <c r="J1251" s="182" t="str">
        <f>IF(OR(IFERROR(SEARCH("DMZ",tblSegmentationZones[[#This Row],[comment]])&gt;0,FALSE),IFERROR(SEARCH("DMZ",tblSegmentationZones[[#This Row],[SegmentationZone]])&gt;0,FALSE)),"Yes","No")</f>
        <v>No</v>
      </c>
    </row>
    <row r="1252" spans="1:10" x14ac:dyDescent="0.3">
      <c r="A1252" t="s">
        <v>16072</v>
      </c>
      <c r="B1252" t="s">
        <v>3841</v>
      </c>
      <c r="C1252">
        <v>2947</v>
      </c>
      <c r="D1252" t="s">
        <v>2733</v>
      </c>
      <c r="E1252" t="s">
        <v>460</v>
      </c>
      <c r="F1252" t="b">
        <v>1</v>
      </c>
      <c r="G1252">
        <v>183901184</v>
      </c>
      <c r="H1252">
        <v>183901695</v>
      </c>
      <c r="I1252" t="s">
        <v>3842</v>
      </c>
      <c r="J1252" s="182" t="str">
        <f>IF(OR(IFERROR(SEARCH("DMZ",tblSegmentationZones[[#This Row],[comment]])&gt;0,FALSE),IFERROR(SEARCH("DMZ",tblSegmentationZones[[#This Row],[SegmentationZone]])&gt;0,FALSE)),"Yes","No")</f>
        <v>No</v>
      </c>
    </row>
    <row r="1253" spans="1:10" x14ac:dyDescent="0.3">
      <c r="A1253" t="s">
        <v>16073</v>
      </c>
      <c r="B1253" t="s">
        <v>3843</v>
      </c>
      <c r="C1253">
        <v>2910</v>
      </c>
      <c r="D1253" t="s">
        <v>2729</v>
      </c>
      <c r="E1253" t="s">
        <v>460</v>
      </c>
      <c r="F1253" t="b">
        <v>1</v>
      </c>
      <c r="G1253">
        <v>183894784</v>
      </c>
      <c r="H1253">
        <v>183895039</v>
      </c>
      <c r="I1253" t="s">
        <v>3844</v>
      </c>
      <c r="J1253" s="182" t="str">
        <f>IF(OR(IFERROR(SEARCH("DMZ",tblSegmentationZones[[#This Row],[comment]])&gt;0,FALSE),IFERROR(SEARCH("DMZ",tblSegmentationZones[[#This Row],[SegmentationZone]])&gt;0,FALSE)),"Yes","No")</f>
        <v>No</v>
      </c>
    </row>
    <row r="1254" spans="1:10" x14ac:dyDescent="0.3">
      <c r="A1254" t="s">
        <v>16057</v>
      </c>
      <c r="B1254" t="s">
        <v>3845</v>
      </c>
      <c r="C1254">
        <v>2907</v>
      </c>
      <c r="D1254" t="s">
        <v>2673</v>
      </c>
      <c r="E1254" t="s">
        <v>460</v>
      </c>
      <c r="F1254" t="b">
        <v>0</v>
      </c>
      <c r="G1254">
        <v>183901696</v>
      </c>
      <c r="H1254">
        <v>183901951</v>
      </c>
      <c r="I1254" t="s">
        <v>3846</v>
      </c>
      <c r="J1254" s="182" t="str">
        <f>IF(OR(IFERROR(SEARCH("DMZ",tblSegmentationZones[[#This Row],[comment]])&gt;0,FALSE),IFERROR(SEARCH("DMZ",tblSegmentationZones[[#This Row],[SegmentationZone]])&gt;0,FALSE)),"Yes","No")</f>
        <v>No</v>
      </c>
    </row>
    <row r="1255" spans="1:10" x14ac:dyDescent="0.3">
      <c r="A1255" t="s">
        <v>16056</v>
      </c>
      <c r="B1255" t="s">
        <v>3847</v>
      </c>
      <c r="C1255">
        <v>2901</v>
      </c>
      <c r="D1255" t="s">
        <v>2669</v>
      </c>
      <c r="E1255" t="s">
        <v>460</v>
      </c>
      <c r="F1255" t="b">
        <v>1</v>
      </c>
      <c r="G1255">
        <v>183901952</v>
      </c>
      <c r="H1255">
        <v>183902207</v>
      </c>
      <c r="I1255" t="s">
        <v>3848</v>
      </c>
      <c r="J1255" s="182" t="str">
        <f>IF(OR(IFERROR(SEARCH("DMZ",tblSegmentationZones[[#This Row],[comment]])&gt;0,FALSE),IFERROR(SEARCH("DMZ",tblSegmentationZones[[#This Row],[SegmentationZone]])&gt;0,FALSE)),"Yes","No")</f>
        <v>No</v>
      </c>
    </row>
    <row r="1256" spans="1:10" x14ac:dyDescent="0.3">
      <c r="A1256" t="s">
        <v>16074</v>
      </c>
      <c r="B1256" t="s">
        <v>3849</v>
      </c>
      <c r="C1256">
        <v>2969</v>
      </c>
      <c r="D1256" t="s">
        <v>2737</v>
      </c>
      <c r="E1256" t="s">
        <v>460</v>
      </c>
      <c r="F1256" t="b">
        <v>1</v>
      </c>
      <c r="G1256">
        <v>183902208</v>
      </c>
      <c r="H1256">
        <v>183903231</v>
      </c>
      <c r="I1256" t="s">
        <v>3850</v>
      </c>
      <c r="J1256" s="182" t="str">
        <f>IF(OR(IFERROR(SEARCH("DMZ",tblSegmentationZones[[#This Row],[comment]])&gt;0,FALSE),IFERROR(SEARCH("DMZ",tblSegmentationZones[[#This Row],[SegmentationZone]])&gt;0,FALSE)),"Yes","No")</f>
        <v>No</v>
      </c>
    </row>
    <row r="1257" spans="1:10" x14ac:dyDescent="0.3">
      <c r="A1257" t="s">
        <v>16075</v>
      </c>
      <c r="B1257" t="s">
        <v>3851</v>
      </c>
      <c r="C1257">
        <v>2961</v>
      </c>
      <c r="D1257" t="s">
        <v>2741</v>
      </c>
      <c r="E1257" t="s">
        <v>460</v>
      </c>
      <c r="F1257" t="b">
        <v>1</v>
      </c>
      <c r="G1257">
        <v>183903232</v>
      </c>
      <c r="H1257">
        <v>183903295</v>
      </c>
      <c r="I1257" t="s">
        <v>3852</v>
      </c>
      <c r="J1257" s="182" t="str">
        <f>IF(OR(IFERROR(SEARCH("DMZ",tblSegmentationZones[[#This Row],[comment]])&gt;0,FALSE),IFERROR(SEARCH("DMZ",tblSegmentationZones[[#This Row],[SegmentationZone]])&gt;0,FALSE)),"Yes","No")</f>
        <v>No</v>
      </c>
    </row>
    <row r="1258" spans="1:10" x14ac:dyDescent="0.3">
      <c r="A1258" t="s">
        <v>16076</v>
      </c>
      <c r="B1258" t="s">
        <v>3853</v>
      </c>
      <c r="C1258">
        <v>2963</v>
      </c>
      <c r="D1258" t="s">
        <v>2745</v>
      </c>
      <c r="E1258" t="s">
        <v>460</v>
      </c>
      <c r="F1258" t="b">
        <v>1</v>
      </c>
      <c r="G1258">
        <v>183903360</v>
      </c>
      <c r="H1258">
        <v>183903423</v>
      </c>
      <c r="I1258" t="s">
        <v>3854</v>
      </c>
      <c r="J1258" s="182" t="str">
        <f>IF(OR(IFERROR(SEARCH("DMZ",tblSegmentationZones[[#This Row],[comment]])&gt;0,FALSE),IFERROR(SEARCH("DMZ",tblSegmentationZones[[#This Row],[SegmentationZone]])&gt;0,FALSE)),"Yes","No")</f>
        <v>No</v>
      </c>
    </row>
    <row r="1259" spans="1:10" x14ac:dyDescent="0.3">
      <c r="A1259" t="s">
        <v>16077</v>
      </c>
      <c r="B1259" t="s">
        <v>3855</v>
      </c>
      <c r="C1259">
        <v>2964</v>
      </c>
      <c r="D1259" t="s">
        <v>2749</v>
      </c>
      <c r="E1259" t="s">
        <v>460</v>
      </c>
      <c r="F1259" t="b">
        <v>1</v>
      </c>
      <c r="G1259">
        <v>183903424</v>
      </c>
      <c r="H1259">
        <v>183903487</v>
      </c>
      <c r="I1259" t="s">
        <v>3856</v>
      </c>
      <c r="J1259" s="182" t="str">
        <f>IF(OR(IFERROR(SEARCH("DMZ",tblSegmentationZones[[#This Row],[comment]])&gt;0,FALSE),IFERROR(SEARCH("DMZ",tblSegmentationZones[[#This Row],[SegmentationZone]])&gt;0,FALSE)),"Yes","No")</f>
        <v>No</v>
      </c>
    </row>
    <row r="1260" spans="1:10" x14ac:dyDescent="0.3">
      <c r="A1260" t="s">
        <v>16078</v>
      </c>
      <c r="B1260" t="s">
        <v>3857</v>
      </c>
      <c r="C1260">
        <v>2962</v>
      </c>
      <c r="D1260" t="s">
        <v>2753</v>
      </c>
      <c r="E1260" t="s">
        <v>460</v>
      </c>
      <c r="F1260" t="b">
        <v>1</v>
      </c>
      <c r="G1260">
        <v>183903296</v>
      </c>
      <c r="H1260">
        <v>183903359</v>
      </c>
      <c r="I1260" t="s">
        <v>3858</v>
      </c>
      <c r="J1260" s="182" t="str">
        <f>IF(OR(IFERROR(SEARCH("DMZ",tblSegmentationZones[[#This Row],[comment]])&gt;0,FALSE),IFERROR(SEARCH("DMZ",tblSegmentationZones[[#This Row],[SegmentationZone]])&gt;0,FALSE)),"Yes","No")</f>
        <v>No</v>
      </c>
    </row>
    <row r="1261" spans="1:10" x14ac:dyDescent="0.3">
      <c r="A1261" t="s">
        <v>16079</v>
      </c>
      <c r="B1261" t="s">
        <v>3859</v>
      </c>
      <c r="C1261">
        <v>2965</v>
      </c>
      <c r="D1261" t="s">
        <v>2757</v>
      </c>
      <c r="E1261" t="s">
        <v>460</v>
      </c>
      <c r="F1261" t="b">
        <v>1</v>
      </c>
      <c r="G1261">
        <v>183903488</v>
      </c>
      <c r="H1261">
        <v>183903551</v>
      </c>
      <c r="I1261" t="s">
        <v>3860</v>
      </c>
      <c r="J1261" s="182" t="str">
        <f>IF(OR(IFERROR(SEARCH("DMZ",tblSegmentationZones[[#This Row],[comment]])&gt;0,FALSE),IFERROR(SEARCH("DMZ",tblSegmentationZones[[#This Row],[SegmentationZone]])&gt;0,FALSE)),"Yes","No")</f>
        <v>No</v>
      </c>
    </row>
    <row r="1262" spans="1:10" x14ac:dyDescent="0.3">
      <c r="A1262" t="s">
        <v>16080</v>
      </c>
      <c r="B1262" t="s">
        <v>3861</v>
      </c>
      <c r="C1262">
        <v>2967</v>
      </c>
      <c r="D1262" t="s">
        <v>2761</v>
      </c>
      <c r="E1262" t="s">
        <v>460</v>
      </c>
      <c r="F1262" t="b">
        <v>1</v>
      </c>
      <c r="G1262">
        <v>183903616</v>
      </c>
      <c r="H1262">
        <v>183903679</v>
      </c>
      <c r="I1262" t="s">
        <v>3862</v>
      </c>
      <c r="J1262" s="182" t="str">
        <f>IF(OR(IFERROR(SEARCH("DMZ",tblSegmentationZones[[#This Row],[comment]])&gt;0,FALSE),IFERROR(SEARCH("DMZ",tblSegmentationZones[[#This Row],[SegmentationZone]])&gt;0,FALSE)),"Yes","No")</f>
        <v>No</v>
      </c>
    </row>
    <row r="1263" spans="1:10" x14ac:dyDescent="0.3">
      <c r="A1263" t="s">
        <v>16081</v>
      </c>
      <c r="B1263" t="s">
        <v>3863</v>
      </c>
      <c r="C1263">
        <v>2968</v>
      </c>
      <c r="D1263" t="s">
        <v>2765</v>
      </c>
      <c r="E1263" t="s">
        <v>460</v>
      </c>
      <c r="F1263" t="b">
        <v>1</v>
      </c>
      <c r="G1263">
        <v>183903680</v>
      </c>
      <c r="H1263">
        <v>183903743</v>
      </c>
      <c r="I1263" t="s">
        <v>3864</v>
      </c>
      <c r="J1263" s="182" t="str">
        <f>IF(OR(IFERROR(SEARCH("DMZ",tblSegmentationZones[[#This Row],[comment]])&gt;0,FALSE),IFERROR(SEARCH("DMZ",tblSegmentationZones[[#This Row],[SegmentationZone]])&gt;0,FALSE)),"Yes","No")</f>
        <v>No</v>
      </c>
    </row>
    <row r="1264" spans="1:10" x14ac:dyDescent="0.3">
      <c r="A1264" t="s">
        <v>16082</v>
      </c>
      <c r="B1264" t="s">
        <v>3865</v>
      </c>
      <c r="C1264">
        <v>2966</v>
      </c>
      <c r="D1264" t="s">
        <v>2769</v>
      </c>
      <c r="E1264" t="s">
        <v>460</v>
      </c>
      <c r="F1264" t="b">
        <v>1</v>
      </c>
      <c r="G1264">
        <v>183903552</v>
      </c>
      <c r="H1264">
        <v>183903615</v>
      </c>
      <c r="I1264" t="s">
        <v>3866</v>
      </c>
      <c r="J1264" s="182" t="str">
        <f>IF(OR(IFERROR(SEARCH("DMZ",tblSegmentationZones[[#This Row],[comment]])&gt;0,FALSE),IFERROR(SEARCH("DMZ",tblSegmentationZones[[#This Row],[SegmentationZone]])&gt;0,FALSE)),"Yes","No")</f>
        <v>No</v>
      </c>
    </row>
    <row r="1265" spans="1:10" x14ac:dyDescent="0.3">
      <c r="A1265" t="s">
        <v>16083</v>
      </c>
      <c r="B1265" t="s">
        <v>3867</v>
      </c>
      <c r="C1265">
        <v>2960</v>
      </c>
      <c r="D1265" t="s">
        <v>2773</v>
      </c>
      <c r="E1265" t="s">
        <v>460</v>
      </c>
      <c r="F1265" t="b">
        <v>0</v>
      </c>
      <c r="G1265">
        <v>183903744</v>
      </c>
      <c r="H1265">
        <v>183903807</v>
      </c>
      <c r="I1265" t="s">
        <v>3868</v>
      </c>
      <c r="J1265" s="182" t="str">
        <f>IF(OR(IFERROR(SEARCH("DMZ",tblSegmentationZones[[#This Row],[comment]])&gt;0,FALSE),IFERROR(SEARCH("DMZ",tblSegmentationZones[[#This Row],[SegmentationZone]])&gt;0,FALSE)),"Yes","No")</f>
        <v>No</v>
      </c>
    </row>
    <row r="1266" spans="1:10" x14ac:dyDescent="0.3">
      <c r="A1266" t="s">
        <v>16084</v>
      </c>
      <c r="B1266" t="s">
        <v>3869</v>
      </c>
      <c r="C1266">
        <v>2909</v>
      </c>
      <c r="D1266" t="s">
        <v>2784</v>
      </c>
      <c r="E1266" t="s">
        <v>460</v>
      </c>
      <c r="F1266" t="b">
        <v>1</v>
      </c>
      <c r="G1266">
        <v>183895040</v>
      </c>
      <c r="H1266">
        <v>183895295</v>
      </c>
      <c r="I1266" t="s">
        <v>3870</v>
      </c>
      <c r="J1266" s="182" t="str">
        <f>IF(OR(IFERROR(SEARCH("DMZ",tblSegmentationZones[[#This Row],[comment]])&gt;0,FALSE),IFERROR(SEARCH("DMZ",tblSegmentationZones[[#This Row],[SegmentationZone]])&gt;0,FALSE)),"Yes","No")</f>
        <v>No</v>
      </c>
    </row>
    <row r="1267" spans="1:10" x14ac:dyDescent="0.3">
      <c r="A1267" t="s">
        <v>16085</v>
      </c>
      <c r="B1267" t="s">
        <v>3871</v>
      </c>
      <c r="C1267">
        <v>2915</v>
      </c>
      <c r="D1267" t="s">
        <v>2800</v>
      </c>
      <c r="E1267" t="s">
        <v>460</v>
      </c>
      <c r="F1267" t="b">
        <v>1</v>
      </c>
      <c r="G1267">
        <v>183904256</v>
      </c>
      <c r="H1267">
        <v>183906303</v>
      </c>
      <c r="I1267" t="s">
        <v>3872</v>
      </c>
      <c r="J1267" s="182" t="str">
        <f>IF(OR(IFERROR(SEARCH("DMZ",tblSegmentationZones[[#This Row],[comment]])&gt;0,FALSE),IFERROR(SEARCH("DMZ",tblSegmentationZones[[#This Row],[SegmentationZone]])&gt;0,FALSE)),"Yes","No")</f>
        <v>No</v>
      </c>
    </row>
    <row r="1268" spans="1:10" x14ac:dyDescent="0.3">
      <c r="A1268" t="s">
        <v>16083</v>
      </c>
      <c r="B1268" t="s">
        <v>3873</v>
      </c>
      <c r="C1268">
        <v>2949</v>
      </c>
      <c r="D1268" t="s">
        <v>2773</v>
      </c>
      <c r="E1268" t="s">
        <v>460</v>
      </c>
      <c r="F1268" t="b">
        <v>1</v>
      </c>
      <c r="G1268">
        <v>183906304</v>
      </c>
      <c r="H1268">
        <v>183908351</v>
      </c>
      <c r="I1268" t="s">
        <v>3874</v>
      </c>
      <c r="J1268" s="182" t="str">
        <f>IF(OR(IFERROR(SEARCH("DMZ",tblSegmentationZones[[#This Row],[comment]])&gt;0,FALSE),IFERROR(SEARCH("DMZ",tblSegmentationZones[[#This Row],[SegmentationZone]])&gt;0,FALSE)),"Yes","No")</f>
        <v>No</v>
      </c>
    </row>
    <row r="1269" spans="1:10" x14ac:dyDescent="0.3">
      <c r="A1269" t="s">
        <v>16086</v>
      </c>
      <c r="B1269" t="s">
        <v>3875</v>
      </c>
      <c r="C1269">
        <v>2908</v>
      </c>
      <c r="D1269" t="s">
        <v>2804</v>
      </c>
      <c r="E1269" t="s">
        <v>460</v>
      </c>
      <c r="F1269" t="b">
        <v>1</v>
      </c>
      <c r="G1269">
        <v>183895296</v>
      </c>
      <c r="H1269">
        <v>183895551</v>
      </c>
      <c r="I1269" t="s">
        <v>3876</v>
      </c>
      <c r="J1269" s="182" t="str">
        <f>IF(OR(IFERROR(SEARCH("DMZ",tblSegmentationZones[[#This Row],[comment]])&gt;0,FALSE),IFERROR(SEARCH("DMZ",tblSegmentationZones[[#This Row],[SegmentationZone]])&gt;0,FALSE)),"Yes","No")</f>
        <v>No</v>
      </c>
    </row>
    <row r="1270" spans="1:10" x14ac:dyDescent="0.3">
      <c r="A1270" t="s">
        <v>16087</v>
      </c>
      <c r="B1270" t="s">
        <v>3877</v>
      </c>
      <c r="C1270">
        <v>2972</v>
      </c>
      <c r="D1270" t="s">
        <v>2685</v>
      </c>
      <c r="E1270" t="s">
        <v>460</v>
      </c>
      <c r="F1270" t="b">
        <v>1</v>
      </c>
      <c r="G1270">
        <v>183908352</v>
      </c>
      <c r="H1270">
        <v>183908607</v>
      </c>
      <c r="I1270" t="s">
        <v>3878</v>
      </c>
      <c r="J1270" s="182" t="str">
        <f>IF(OR(IFERROR(SEARCH("DMZ",tblSegmentationZones[[#This Row],[comment]])&gt;0,FALSE),IFERROR(SEARCH("DMZ",tblSegmentationZones[[#This Row],[SegmentationZone]])&gt;0,FALSE)),"Yes","No")</f>
        <v>No</v>
      </c>
    </row>
    <row r="1271" spans="1:10" x14ac:dyDescent="0.3">
      <c r="A1271" t="s">
        <v>16088</v>
      </c>
      <c r="B1271" t="s">
        <v>3879</v>
      </c>
      <c r="C1271">
        <v>2973</v>
      </c>
      <c r="D1271" t="s">
        <v>2689</v>
      </c>
      <c r="E1271" t="s">
        <v>460</v>
      </c>
      <c r="F1271" t="b">
        <v>1</v>
      </c>
      <c r="G1271">
        <v>183908608</v>
      </c>
      <c r="H1271">
        <v>183908863</v>
      </c>
      <c r="I1271" t="s">
        <v>3880</v>
      </c>
      <c r="J1271" s="182" t="str">
        <f>IF(OR(IFERROR(SEARCH("DMZ",tblSegmentationZones[[#This Row],[comment]])&gt;0,FALSE),IFERROR(SEARCH("DMZ",tblSegmentationZones[[#This Row],[SegmentationZone]])&gt;0,FALSE)),"Yes","No")</f>
        <v>No</v>
      </c>
    </row>
    <row r="1272" spans="1:10" x14ac:dyDescent="0.3">
      <c r="A1272" t="s">
        <v>16089</v>
      </c>
      <c r="B1272" t="s">
        <v>3881</v>
      </c>
      <c r="C1272">
        <v>2904</v>
      </c>
      <c r="D1272" t="s">
        <v>2810</v>
      </c>
      <c r="E1272" t="s">
        <v>460</v>
      </c>
      <c r="F1272" t="b">
        <v>1</v>
      </c>
      <c r="G1272">
        <v>183895552</v>
      </c>
      <c r="H1272">
        <v>183895807</v>
      </c>
      <c r="I1272" t="s">
        <v>3882</v>
      </c>
      <c r="J1272" s="182" t="str">
        <f>IF(OR(IFERROR(SEARCH("DMZ",tblSegmentationZones[[#This Row],[comment]])&gt;0,FALSE),IFERROR(SEARCH("DMZ",tblSegmentationZones[[#This Row],[SegmentationZone]])&gt;0,FALSE)),"Yes","No")</f>
        <v>No</v>
      </c>
    </row>
    <row r="1273" spans="1:10" x14ac:dyDescent="0.3">
      <c r="A1273" t="s">
        <v>2812</v>
      </c>
      <c r="B1273" t="s">
        <v>3883</v>
      </c>
      <c r="C1273">
        <v>2995</v>
      </c>
      <c r="D1273" t="s">
        <v>1395</v>
      </c>
      <c r="E1273" t="s">
        <v>460</v>
      </c>
      <c r="F1273" t="b">
        <v>1</v>
      </c>
      <c r="G1273">
        <v>183910400</v>
      </c>
      <c r="H1273">
        <v>183910655</v>
      </c>
      <c r="I1273" t="s">
        <v>3884</v>
      </c>
      <c r="J1273" s="182" t="str">
        <f>IF(OR(IFERROR(SEARCH("DMZ",tblSegmentationZones[[#This Row],[comment]])&gt;0,FALSE),IFERROR(SEARCH("DMZ",tblSegmentationZones[[#This Row],[SegmentationZone]])&gt;0,FALSE)),"Yes","No")</f>
        <v>No</v>
      </c>
    </row>
    <row r="1274" spans="1:10" x14ac:dyDescent="0.3">
      <c r="A1274" t="s">
        <v>2815</v>
      </c>
      <c r="B1274" t="s">
        <v>3885</v>
      </c>
      <c r="C1274">
        <v>2996</v>
      </c>
      <c r="D1274" t="s">
        <v>2817</v>
      </c>
      <c r="E1274" t="s">
        <v>460</v>
      </c>
      <c r="F1274" t="b">
        <v>1</v>
      </c>
      <c r="G1274">
        <v>183911424</v>
      </c>
      <c r="H1274">
        <v>183912447</v>
      </c>
      <c r="I1274" t="s">
        <v>3886</v>
      </c>
      <c r="J1274" s="182" t="str">
        <f>IF(OR(IFERROR(SEARCH("DMZ",tblSegmentationZones[[#This Row],[comment]])&gt;0,FALSE),IFERROR(SEARCH("DMZ",tblSegmentationZones[[#This Row],[SegmentationZone]])&gt;0,FALSE)),"Yes","No")</f>
        <v>No</v>
      </c>
    </row>
    <row r="1275" spans="1:10" x14ac:dyDescent="0.3">
      <c r="A1275" t="s">
        <v>16069</v>
      </c>
      <c r="B1275" t="s">
        <v>3887</v>
      </c>
      <c r="C1275">
        <v>2900</v>
      </c>
      <c r="D1275" t="s">
        <v>2821</v>
      </c>
      <c r="E1275" t="s">
        <v>460</v>
      </c>
      <c r="F1275" t="b">
        <v>1</v>
      </c>
      <c r="G1275">
        <v>183895808</v>
      </c>
      <c r="H1275">
        <v>183896063</v>
      </c>
      <c r="I1275" t="s">
        <v>3888</v>
      </c>
      <c r="J1275" s="182" t="str">
        <f>IF(OR(IFERROR(SEARCH("DMZ",tblSegmentationZones[[#This Row],[comment]])&gt;0,FALSE),IFERROR(SEARCH("DMZ",tblSegmentationZones[[#This Row],[SegmentationZone]])&gt;0,FALSE)),"Yes","No")</f>
        <v>No</v>
      </c>
    </row>
    <row r="1276" spans="1:10" x14ac:dyDescent="0.3">
      <c r="A1276" t="s">
        <v>16069</v>
      </c>
      <c r="B1276" t="s">
        <v>3889</v>
      </c>
      <c r="C1276">
        <v>2900</v>
      </c>
      <c r="D1276" t="s">
        <v>2821</v>
      </c>
      <c r="E1276" t="s">
        <v>460</v>
      </c>
      <c r="F1276" t="b">
        <v>0</v>
      </c>
      <c r="G1276">
        <v>183896064</v>
      </c>
      <c r="H1276">
        <v>183896319</v>
      </c>
      <c r="I1276" t="s">
        <v>3890</v>
      </c>
      <c r="J1276" s="182" t="str">
        <f>IF(OR(IFERROR(SEARCH("DMZ",tblSegmentationZones[[#This Row],[comment]])&gt;0,FALSE),IFERROR(SEARCH("DMZ",tblSegmentationZones[[#This Row],[SegmentationZone]])&gt;0,FALSE)),"Yes","No")</f>
        <v>No</v>
      </c>
    </row>
    <row r="1277" spans="1:10" x14ac:dyDescent="0.3">
      <c r="A1277" t="s">
        <v>16090</v>
      </c>
      <c r="B1277" t="s">
        <v>3891</v>
      </c>
      <c r="C1277">
        <v>2902</v>
      </c>
      <c r="D1277" t="s">
        <v>2827</v>
      </c>
      <c r="E1277" t="s">
        <v>460</v>
      </c>
      <c r="F1277" t="b">
        <v>1</v>
      </c>
      <c r="G1277">
        <v>183896320</v>
      </c>
      <c r="H1277">
        <v>183896575</v>
      </c>
      <c r="I1277" t="s">
        <v>3892</v>
      </c>
      <c r="J1277" s="182" t="str">
        <f>IF(OR(IFERROR(SEARCH("DMZ",tblSegmentationZones[[#This Row],[comment]])&gt;0,FALSE),IFERROR(SEARCH("DMZ",tblSegmentationZones[[#This Row],[SegmentationZone]])&gt;0,FALSE)),"Yes","No")</f>
        <v>No</v>
      </c>
    </row>
    <row r="1278" spans="1:10" x14ac:dyDescent="0.3">
      <c r="A1278" t="s">
        <v>3893</v>
      </c>
      <c r="B1278" t="s">
        <v>3894</v>
      </c>
      <c r="C1278" t="s">
        <v>464</v>
      </c>
      <c r="D1278" t="s">
        <v>1906</v>
      </c>
      <c r="E1278" t="s">
        <v>3895</v>
      </c>
      <c r="F1278" t="b">
        <v>1</v>
      </c>
      <c r="G1278">
        <v>184025088</v>
      </c>
      <c r="H1278">
        <v>184025343</v>
      </c>
      <c r="I1278" t="s">
        <v>3896</v>
      </c>
      <c r="J1278" s="182" t="str">
        <f>IF(OR(IFERROR(SEARCH("DMZ",tblSegmentationZones[[#This Row],[comment]])&gt;0,FALSE),IFERROR(SEARCH("DMZ",tblSegmentationZones[[#This Row],[SegmentationZone]])&gt;0,FALSE)),"Yes","No")</f>
        <v>No</v>
      </c>
    </row>
    <row r="1279" spans="1:10" x14ac:dyDescent="0.3">
      <c r="A1279" t="s">
        <v>3897</v>
      </c>
      <c r="B1279" t="s">
        <v>3898</v>
      </c>
      <c r="C1279" t="s">
        <v>464</v>
      </c>
      <c r="D1279" t="s">
        <v>1384</v>
      </c>
      <c r="E1279" t="s">
        <v>3895</v>
      </c>
      <c r="F1279" t="b">
        <v>0</v>
      </c>
      <c r="G1279">
        <v>184028160</v>
      </c>
      <c r="H1279">
        <v>184028415</v>
      </c>
      <c r="I1279" t="s">
        <v>3899</v>
      </c>
      <c r="J1279" s="182" t="str">
        <f>IF(OR(IFERROR(SEARCH("DMZ",tblSegmentationZones[[#This Row],[comment]])&gt;0,FALSE),IFERROR(SEARCH("DMZ",tblSegmentationZones[[#This Row],[SegmentationZone]])&gt;0,FALSE)),"Yes","No")</f>
        <v>No</v>
      </c>
    </row>
    <row r="1280" spans="1:10" x14ac:dyDescent="0.3">
      <c r="A1280" t="s">
        <v>3897</v>
      </c>
      <c r="B1280" t="s">
        <v>3900</v>
      </c>
      <c r="C1280" t="s">
        <v>464</v>
      </c>
      <c r="D1280" t="s">
        <v>1384</v>
      </c>
      <c r="E1280" t="s">
        <v>3895</v>
      </c>
      <c r="F1280" t="b">
        <v>1</v>
      </c>
      <c r="G1280">
        <v>184028416</v>
      </c>
      <c r="H1280">
        <v>184028671</v>
      </c>
      <c r="I1280" t="s">
        <v>3901</v>
      </c>
      <c r="J1280" s="182" t="str">
        <f>IF(OR(IFERROR(SEARCH("DMZ",tblSegmentationZones[[#This Row],[comment]])&gt;0,FALSE),IFERROR(SEARCH("DMZ",tblSegmentationZones[[#This Row],[SegmentationZone]])&gt;0,FALSE)),"Yes","No")</f>
        <v>No</v>
      </c>
    </row>
    <row r="1281" spans="1:10" x14ac:dyDescent="0.3">
      <c r="A1281" t="s">
        <v>3897</v>
      </c>
      <c r="B1281" t="s">
        <v>3902</v>
      </c>
      <c r="C1281" t="s">
        <v>464</v>
      </c>
      <c r="D1281" t="s">
        <v>1384</v>
      </c>
      <c r="E1281" t="s">
        <v>3895</v>
      </c>
      <c r="F1281" t="b">
        <v>0</v>
      </c>
      <c r="G1281">
        <v>184028672</v>
      </c>
      <c r="H1281">
        <v>184028927</v>
      </c>
      <c r="I1281" t="s">
        <v>3903</v>
      </c>
      <c r="J1281" s="182" t="str">
        <f>IF(OR(IFERROR(SEARCH("DMZ",tblSegmentationZones[[#This Row],[comment]])&gt;0,FALSE),IFERROR(SEARCH("DMZ",tblSegmentationZones[[#This Row],[SegmentationZone]])&gt;0,FALSE)),"Yes","No")</f>
        <v>No</v>
      </c>
    </row>
    <row r="1282" spans="1:10" x14ac:dyDescent="0.3">
      <c r="A1282" t="s">
        <v>3904</v>
      </c>
      <c r="B1282" t="s">
        <v>3905</v>
      </c>
      <c r="C1282" t="s">
        <v>464</v>
      </c>
      <c r="D1282" t="s">
        <v>1388</v>
      </c>
      <c r="E1282" t="s">
        <v>3895</v>
      </c>
      <c r="F1282" t="b">
        <v>0</v>
      </c>
      <c r="G1282">
        <v>184029184</v>
      </c>
      <c r="H1282">
        <v>184029439</v>
      </c>
      <c r="I1282" t="s">
        <v>3906</v>
      </c>
      <c r="J1282" s="182" t="str">
        <f>IF(OR(IFERROR(SEARCH("DMZ",tblSegmentationZones[[#This Row],[comment]])&gt;0,FALSE),IFERROR(SEARCH("DMZ",tblSegmentationZones[[#This Row],[SegmentationZone]])&gt;0,FALSE)),"Yes","No")</f>
        <v>No</v>
      </c>
    </row>
    <row r="1283" spans="1:10" x14ac:dyDescent="0.3">
      <c r="A1283" t="s">
        <v>3904</v>
      </c>
      <c r="B1283" t="s">
        <v>3907</v>
      </c>
      <c r="C1283" t="s">
        <v>464</v>
      </c>
      <c r="D1283" t="s">
        <v>1388</v>
      </c>
      <c r="E1283" t="s">
        <v>3895</v>
      </c>
      <c r="F1283" t="b">
        <v>0</v>
      </c>
      <c r="G1283">
        <v>184029440</v>
      </c>
      <c r="H1283">
        <v>184029695</v>
      </c>
      <c r="I1283" t="s">
        <v>3908</v>
      </c>
      <c r="J1283" s="182" t="str">
        <f>IF(OR(IFERROR(SEARCH("DMZ",tblSegmentationZones[[#This Row],[comment]])&gt;0,FALSE),IFERROR(SEARCH("DMZ",tblSegmentationZones[[#This Row],[SegmentationZone]])&gt;0,FALSE)),"Yes","No")</f>
        <v>No</v>
      </c>
    </row>
    <row r="1284" spans="1:10" x14ac:dyDescent="0.3">
      <c r="A1284" t="s">
        <v>3904</v>
      </c>
      <c r="B1284" t="s">
        <v>3909</v>
      </c>
      <c r="C1284" t="s">
        <v>464</v>
      </c>
      <c r="D1284" t="s">
        <v>1388</v>
      </c>
      <c r="E1284" t="s">
        <v>3895</v>
      </c>
      <c r="F1284" t="b">
        <v>1</v>
      </c>
      <c r="G1284">
        <v>184029696</v>
      </c>
      <c r="H1284">
        <v>184029951</v>
      </c>
      <c r="I1284" t="s">
        <v>3910</v>
      </c>
      <c r="J1284" s="182" t="str">
        <f>IF(OR(IFERROR(SEARCH("DMZ",tblSegmentationZones[[#This Row],[comment]])&gt;0,FALSE),IFERROR(SEARCH("DMZ",tblSegmentationZones[[#This Row],[SegmentationZone]])&gt;0,FALSE)),"Yes","No")</f>
        <v>No</v>
      </c>
    </row>
    <row r="1285" spans="1:10" x14ac:dyDescent="0.3">
      <c r="A1285" t="s">
        <v>3911</v>
      </c>
      <c r="B1285" t="s">
        <v>3912</v>
      </c>
      <c r="C1285" t="s">
        <v>464</v>
      </c>
      <c r="D1285" t="s">
        <v>1452</v>
      </c>
      <c r="E1285" t="s">
        <v>3895</v>
      </c>
      <c r="F1285" t="b">
        <v>1</v>
      </c>
      <c r="G1285">
        <v>184030208</v>
      </c>
      <c r="H1285">
        <v>184030463</v>
      </c>
      <c r="I1285" t="s">
        <v>3913</v>
      </c>
      <c r="J1285" s="182" t="str">
        <f>IF(OR(IFERROR(SEARCH("DMZ",tblSegmentationZones[[#This Row],[comment]])&gt;0,FALSE),IFERROR(SEARCH("DMZ",tblSegmentationZones[[#This Row],[SegmentationZone]])&gt;0,FALSE)),"Yes","No")</f>
        <v>No</v>
      </c>
    </row>
    <row r="1286" spans="1:10" x14ac:dyDescent="0.3">
      <c r="A1286" t="s">
        <v>3914</v>
      </c>
      <c r="B1286" t="s">
        <v>3915</v>
      </c>
      <c r="C1286" t="s">
        <v>464</v>
      </c>
      <c r="D1286" t="s">
        <v>1456</v>
      </c>
      <c r="E1286" t="s">
        <v>3895</v>
      </c>
      <c r="F1286" t="b">
        <v>1</v>
      </c>
      <c r="G1286">
        <v>184030464</v>
      </c>
      <c r="H1286">
        <v>184030719</v>
      </c>
      <c r="I1286" t="s">
        <v>3916</v>
      </c>
      <c r="J1286" s="182" t="str">
        <f>IF(OR(IFERROR(SEARCH("DMZ",tblSegmentationZones[[#This Row],[comment]])&gt;0,FALSE),IFERROR(SEARCH("DMZ",tblSegmentationZones[[#This Row],[SegmentationZone]])&gt;0,FALSE)),"Yes","No")</f>
        <v>No</v>
      </c>
    </row>
    <row r="1287" spans="1:10" x14ac:dyDescent="0.3">
      <c r="A1287" t="s">
        <v>3917</v>
      </c>
      <c r="B1287" t="s">
        <v>3918</v>
      </c>
      <c r="C1287" t="s">
        <v>464</v>
      </c>
      <c r="D1287" t="s">
        <v>1436</v>
      </c>
      <c r="E1287" t="s">
        <v>3895</v>
      </c>
      <c r="F1287" t="b">
        <v>1</v>
      </c>
      <c r="G1287">
        <v>184030720</v>
      </c>
      <c r="H1287">
        <v>184030975</v>
      </c>
      <c r="I1287" t="s">
        <v>3919</v>
      </c>
      <c r="J1287" s="182" t="str">
        <f>IF(OR(IFERROR(SEARCH("DMZ",tblSegmentationZones[[#This Row],[comment]])&gt;0,FALSE),IFERROR(SEARCH("DMZ",tblSegmentationZones[[#This Row],[SegmentationZone]])&gt;0,FALSE)),"Yes","No")</f>
        <v>No</v>
      </c>
    </row>
    <row r="1288" spans="1:10" x14ac:dyDescent="0.3">
      <c r="A1288" t="s">
        <v>3920</v>
      </c>
      <c r="B1288" t="s">
        <v>3921</v>
      </c>
      <c r="C1288" t="s">
        <v>464</v>
      </c>
      <c r="D1288" t="s">
        <v>1418</v>
      </c>
      <c r="E1288" t="s">
        <v>3895</v>
      </c>
      <c r="F1288" t="b">
        <v>1</v>
      </c>
      <c r="G1288">
        <v>184030976</v>
      </c>
      <c r="H1288">
        <v>184031231</v>
      </c>
      <c r="I1288" t="s">
        <v>3922</v>
      </c>
      <c r="J1288" s="182" t="str">
        <f>IF(OR(IFERROR(SEARCH("DMZ",tblSegmentationZones[[#This Row],[comment]])&gt;0,FALSE),IFERROR(SEARCH("DMZ",tblSegmentationZones[[#This Row],[SegmentationZone]])&gt;0,FALSE)),"Yes","No")</f>
        <v>No</v>
      </c>
    </row>
    <row r="1289" spans="1:10" x14ac:dyDescent="0.3">
      <c r="A1289" t="s">
        <v>3923</v>
      </c>
      <c r="B1289" t="s">
        <v>3924</v>
      </c>
      <c r="C1289" t="s">
        <v>464</v>
      </c>
      <c r="D1289" t="s">
        <v>612</v>
      </c>
      <c r="E1289" t="s">
        <v>3895</v>
      </c>
      <c r="F1289" t="b">
        <v>1</v>
      </c>
      <c r="G1289">
        <v>184031232</v>
      </c>
      <c r="H1289">
        <v>184031487</v>
      </c>
      <c r="I1289" t="s">
        <v>3925</v>
      </c>
      <c r="J1289" s="182" t="str">
        <f>IF(OR(IFERROR(SEARCH("DMZ",tblSegmentationZones[[#This Row],[comment]])&gt;0,FALSE),IFERROR(SEARCH("DMZ",tblSegmentationZones[[#This Row],[SegmentationZone]])&gt;0,FALSE)),"Yes","No")</f>
        <v>No</v>
      </c>
    </row>
    <row r="1290" spans="1:10" x14ac:dyDescent="0.3">
      <c r="A1290" t="s">
        <v>3926</v>
      </c>
      <c r="B1290" t="s">
        <v>3927</v>
      </c>
      <c r="C1290" t="s">
        <v>464</v>
      </c>
      <c r="D1290" t="s">
        <v>1425</v>
      </c>
      <c r="E1290" t="s">
        <v>3895</v>
      </c>
      <c r="F1290" t="b">
        <v>1</v>
      </c>
      <c r="G1290">
        <v>184031488</v>
      </c>
      <c r="H1290">
        <v>184031743</v>
      </c>
      <c r="I1290" t="s">
        <v>3928</v>
      </c>
      <c r="J1290" s="182" t="str">
        <f>IF(OR(IFERROR(SEARCH("DMZ",tblSegmentationZones[[#This Row],[comment]])&gt;0,FALSE),IFERROR(SEARCH("DMZ",tblSegmentationZones[[#This Row],[SegmentationZone]])&gt;0,FALSE)),"Yes","No")</f>
        <v>No</v>
      </c>
    </row>
    <row r="1291" spans="1:10" x14ac:dyDescent="0.3">
      <c r="A1291" t="s">
        <v>3929</v>
      </c>
      <c r="B1291" t="s">
        <v>3930</v>
      </c>
      <c r="C1291" t="s">
        <v>464</v>
      </c>
      <c r="D1291" t="s">
        <v>3472</v>
      </c>
      <c r="E1291" t="s">
        <v>3895</v>
      </c>
      <c r="F1291" t="b">
        <v>1</v>
      </c>
      <c r="G1291">
        <v>184031744</v>
      </c>
      <c r="H1291">
        <v>184031999</v>
      </c>
      <c r="I1291" t="s">
        <v>3931</v>
      </c>
      <c r="J1291" s="182" t="str">
        <f>IF(OR(IFERROR(SEARCH("DMZ",tblSegmentationZones[[#This Row],[comment]])&gt;0,FALSE),IFERROR(SEARCH("DMZ",tblSegmentationZones[[#This Row],[SegmentationZone]])&gt;0,FALSE)),"Yes","No")</f>
        <v>No</v>
      </c>
    </row>
    <row r="1292" spans="1:10" x14ac:dyDescent="0.3">
      <c r="A1292" t="s">
        <v>3932</v>
      </c>
      <c r="B1292" t="s">
        <v>3933</v>
      </c>
      <c r="C1292" t="s">
        <v>464</v>
      </c>
      <c r="D1292" t="s">
        <v>1440</v>
      </c>
      <c r="E1292" t="s">
        <v>3895</v>
      </c>
      <c r="F1292" t="b">
        <v>1</v>
      </c>
      <c r="G1292">
        <v>184032000</v>
      </c>
      <c r="H1292">
        <v>184032255</v>
      </c>
      <c r="I1292" t="s">
        <v>3934</v>
      </c>
      <c r="J1292" s="182" t="str">
        <f>IF(OR(IFERROR(SEARCH("DMZ",tblSegmentationZones[[#This Row],[comment]])&gt;0,FALSE),IFERROR(SEARCH("DMZ",tblSegmentationZones[[#This Row],[SegmentationZone]])&gt;0,FALSE)),"Yes","No")</f>
        <v>No</v>
      </c>
    </row>
    <row r="1293" spans="1:10" x14ac:dyDescent="0.3">
      <c r="A1293" t="s">
        <v>3935</v>
      </c>
      <c r="B1293" t="s">
        <v>3936</v>
      </c>
      <c r="C1293" t="s">
        <v>464</v>
      </c>
      <c r="D1293" t="s">
        <v>3331</v>
      </c>
      <c r="E1293" t="s">
        <v>3895</v>
      </c>
      <c r="F1293" t="b">
        <v>1</v>
      </c>
      <c r="G1293">
        <v>184032256</v>
      </c>
      <c r="H1293">
        <v>184033279</v>
      </c>
      <c r="I1293" t="s">
        <v>3937</v>
      </c>
      <c r="J1293" s="182" t="str">
        <f>IF(OR(IFERROR(SEARCH("DMZ",tblSegmentationZones[[#This Row],[comment]])&gt;0,FALSE),IFERROR(SEARCH("DMZ",tblSegmentationZones[[#This Row],[SegmentationZone]])&gt;0,FALSE)),"Yes","No")</f>
        <v>No</v>
      </c>
    </row>
    <row r="1294" spans="1:10" x14ac:dyDescent="0.3">
      <c r="A1294" t="s">
        <v>3938</v>
      </c>
      <c r="B1294" t="s">
        <v>3939</v>
      </c>
      <c r="C1294" t="s">
        <v>464</v>
      </c>
      <c r="D1294" t="s">
        <v>3940</v>
      </c>
      <c r="E1294" t="s">
        <v>3895</v>
      </c>
      <c r="F1294" t="b">
        <v>1</v>
      </c>
      <c r="G1294">
        <v>184033280</v>
      </c>
      <c r="H1294">
        <v>184034303</v>
      </c>
      <c r="I1294" t="s">
        <v>3941</v>
      </c>
      <c r="J1294" s="182" t="str">
        <f>IF(OR(IFERROR(SEARCH("DMZ",tblSegmentationZones[[#This Row],[comment]])&gt;0,FALSE),IFERROR(SEARCH("DMZ",tblSegmentationZones[[#This Row],[SegmentationZone]])&gt;0,FALSE)),"Yes","No")</f>
        <v>No</v>
      </c>
    </row>
    <row r="1295" spans="1:10" x14ac:dyDescent="0.3">
      <c r="A1295" t="s">
        <v>15946</v>
      </c>
      <c r="B1295" t="s">
        <v>15947</v>
      </c>
      <c r="C1295" t="s">
        <v>464</v>
      </c>
      <c r="D1295" t="s">
        <v>1411</v>
      </c>
      <c r="E1295" t="s">
        <v>15948</v>
      </c>
      <c r="F1295" t="b">
        <v>1</v>
      </c>
      <c r="G1295">
        <v>184034304</v>
      </c>
      <c r="H1295">
        <v>184034559</v>
      </c>
      <c r="I1295" t="s">
        <v>15949</v>
      </c>
      <c r="J1295" s="182" t="str">
        <f>IF(OR(IFERROR(SEARCH("DMZ",tblSegmentationZones[[#This Row],[comment]])&gt;0,FALSE),IFERROR(SEARCH("DMZ",tblSegmentationZones[[#This Row],[SegmentationZone]])&gt;0,FALSE)),"Yes","No")</f>
        <v>No</v>
      </c>
    </row>
    <row r="1296" spans="1:10" x14ac:dyDescent="0.3">
      <c r="A1296" t="s">
        <v>15950</v>
      </c>
      <c r="B1296" t="s">
        <v>15951</v>
      </c>
      <c r="C1296" t="s">
        <v>464</v>
      </c>
      <c r="D1296" t="s">
        <v>1400</v>
      </c>
      <c r="E1296" t="s">
        <v>15948</v>
      </c>
      <c r="F1296" t="b">
        <v>1</v>
      </c>
      <c r="G1296">
        <v>184034560</v>
      </c>
      <c r="H1296">
        <v>184034815</v>
      </c>
      <c r="I1296" t="s">
        <v>15952</v>
      </c>
      <c r="J1296" s="182" t="str">
        <f>IF(OR(IFERROR(SEARCH("DMZ",tblSegmentationZones[[#This Row],[comment]])&gt;0,FALSE),IFERROR(SEARCH("DMZ",tblSegmentationZones[[#This Row],[SegmentationZone]])&gt;0,FALSE)),"Yes","No")</f>
        <v>No</v>
      </c>
    </row>
    <row r="1297" spans="1:10" x14ac:dyDescent="0.3">
      <c r="A1297" t="s">
        <v>15953</v>
      </c>
      <c r="B1297" t="s">
        <v>15954</v>
      </c>
      <c r="C1297" t="s">
        <v>464</v>
      </c>
      <c r="D1297" t="s">
        <v>1384</v>
      </c>
      <c r="E1297" t="s">
        <v>15948</v>
      </c>
      <c r="F1297" t="b">
        <v>1</v>
      </c>
      <c r="G1297">
        <v>184034816</v>
      </c>
      <c r="H1297">
        <v>184035071</v>
      </c>
      <c r="I1297" t="s">
        <v>15955</v>
      </c>
      <c r="J1297" s="182" t="str">
        <f>IF(OR(IFERROR(SEARCH("DMZ",tblSegmentationZones[[#This Row],[comment]])&gt;0,FALSE),IFERROR(SEARCH("DMZ",tblSegmentationZones[[#This Row],[SegmentationZone]])&gt;0,FALSE)),"Yes","No")</f>
        <v>No</v>
      </c>
    </row>
    <row r="1298" spans="1:10" x14ac:dyDescent="0.3">
      <c r="A1298" t="s">
        <v>15956</v>
      </c>
      <c r="B1298" t="s">
        <v>15957</v>
      </c>
      <c r="C1298" t="s">
        <v>464</v>
      </c>
      <c r="D1298" t="s">
        <v>1388</v>
      </c>
      <c r="E1298" t="s">
        <v>15948</v>
      </c>
      <c r="F1298" t="b">
        <v>1</v>
      </c>
      <c r="G1298">
        <v>184035072</v>
      </c>
      <c r="H1298">
        <v>184035327</v>
      </c>
      <c r="I1298" t="s">
        <v>15958</v>
      </c>
      <c r="J1298" s="182" t="str">
        <f>IF(OR(IFERROR(SEARCH("DMZ",tblSegmentationZones[[#This Row],[comment]])&gt;0,FALSE),IFERROR(SEARCH("DMZ",tblSegmentationZones[[#This Row],[SegmentationZone]])&gt;0,FALSE)),"Yes","No")</f>
        <v>No</v>
      </c>
    </row>
    <row r="1299" spans="1:10" x14ac:dyDescent="0.3">
      <c r="A1299" t="s">
        <v>3942</v>
      </c>
      <c r="B1299" t="s">
        <v>3943</v>
      </c>
      <c r="C1299" t="s">
        <v>464</v>
      </c>
      <c r="D1299" t="s">
        <v>1411</v>
      </c>
      <c r="E1299" t="s">
        <v>3895</v>
      </c>
      <c r="F1299" t="b">
        <v>1</v>
      </c>
      <c r="G1299">
        <v>184026112</v>
      </c>
      <c r="H1299">
        <v>184026367</v>
      </c>
      <c r="I1299" t="s">
        <v>3944</v>
      </c>
      <c r="J1299" s="182" t="str">
        <f>IF(OR(IFERROR(SEARCH("DMZ",tblSegmentationZones[[#This Row],[comment]])&gt;0,FALSE),IFERROR(SEARCH("DMZ",tblSegmentationZones[[#This Row],[SegmentationZone]])&gt;0,FALSE)),"Yes","No")</f>
        <v>No</v>
      </c>
    </row>
    <row r="1300" spans="1:10" x14ac:dyDescent="0.3">
      <c r="A1300" t="s">
        <v>15959</v>
      </c>
      <c r="B1300" t="s">
        <v>15960</v>
      </c>
      <c r="C1300" t="s">
        <v>464</v>
      </c>
      <c r="D1300" t="s">
        <v>1411</v>
      </c>
      <c r="E1300" t="s">
        <v>15961</v>
      </c>
      <c r="F1300" t="b">
        <v>1</v>
      </c>
      <c r="G1300">
        <v>184035328</v>
      </c>
      <c r="H1300">
        <v>184035583</v>
      </c>
      <c r="I1300" t="s">
        <v>15962</v>
      </c>
      <c r="J1300" s="182" t="str">
        <f>IF(OR(IFERROR(SEARCH("DMZ",tblSegmentationZones[[#This Row],[comment]])&gt;0,FALSE),IFERROR(SEARCH("DMZ",tblSegmentationZones[[#This Row],[SegmentationZone]])&gt;0,FALSE)),"Yes","No")</f>
        <v>No</v>
      </c>
    </row>
    <row r="1301" spans="1:10" x14ac:dyDescent="0.3">
      <c r="A1301" t="s">
        <v>15963</v>
      </c>
      <c r="B1301" t="s">
        <v>15964</v>
      </c>
      <c r="C1301" t="s">
        <v>464</v>
      </c>
      <c r="D1301" t="s">
        <v>1400</v>
      </c>
      <c r="E1301" t="s">
        <v>15961</v>
      </c>
      <c r="F1301" t="b">
        <v>1</v>
      </c>
      <c r="G1301">
        <v>184035584</v>
      </c>
      <c r="H1301">
        <v>184035839</v>
      </c>
      <c r="I1301" t="s">
        <v>15965</v>
      </c>
      <c r="J1301" s="182" t="str">
        <f>IF(OR(IFERROR(SEARCH("DMZ",tblSegmentationZones[[#This Row],[comment]])&gt;0,FALSE),IFERROR(SEARCH("DMZ",tblSegmentationZones[[#This Row],[SegmentationZone]])&gt;0,FALSE)),"Yes","No")</f>
        <v>No</v>
      </c>
    </row>
    <row r="1302" spans="1:10" x14ac:dyDescent="0.3">
      <c r="A1302" t="s">
        <v>15966</v>
      </c>
      <c r="B1302" t="s">
        <v>15967</v>
      </c>
      <c r="C1302" t="s">
        <v>464</v>
      </c>
      <c r="D1302" t="s">
        <v>1384</v>
      </c>
      <c r="E1302" t="s">
        <v>15961</v>
      </c>
      <c r="F1302" t="b">
        <v>1</v>
      </c>
      <c r="G1302">
        <v>184035840</v>
      </c>
      <c r="H1302">
        <v>184036095</v>
      </c>
      <c r="I1302" t="s">
        <v>15968</v>
      </c>
      <c r="J1302" s="182" t="str">
        <f>IF(OR(IFERROR(SEARCH("DMZ",tblSegmentationZones[[#This Row],[comment]])&gt;0,FALSE),IFERROR(SEARCH("DMZ",tblSegmentationZones[[#This Row],[SegmentationZone]])&gt;0,FALSE)),"Yes","No")</f>
        <v>No</v>
      </c>
    </row>
    <row r="1303" spans="1:10" x14ac:dyDescent="0.3">
      <c r="A1303" t="s">
        <v>15969</v>
      </c>
      <c r="B1303" t="s">
        <v>15970</v>
      </c>
      <c r="C1303" t="s">
        <v>464</v>
      </c>
      <c r="D1303" t="s">
        <v>1388</v>
      </c>
      <c r="E1303" t="s">
        <v>15961</v>
      </c>
      <c r="F1303" t="b">
        <v>1</v>
      </c>
      <c r="G1303">
        <v>184036096</v>
      </c>
      <c r="H1303">
        <v>184036351</v>
      </c>
      <c r="I1303" t="s">
        <v>15971</v>
      </c>
      <c r="J1303" s="182" t="str">
        <f>IF(OR(IFERROR(SEARCH("DMZ",tblSegmentationZones[[#This Row],[comment]])&gt;0,FALSE),IFERROR(SEARCH("DMZ",tblSegmentationZones[[#This Row],[SegmentationZone]])&gt;0,FALSE)),"Yes","No")</f>
        <v>No</v>
      </c>
    </row>
    <row r="1304" spans="1:10" x14ac:dyDescent="0.3">
      <c r="A1304" t="s">
        <v>15972</v>
      </c>
      <c r="B1304" t="s">
        <v>15973</v>
      </c>
      <c r="C1304" t="s">
        <v>464</v>
      </c>
      <c r="D1304" t="s">
        <v>1411</v>
      </c>
      <c r="E1304" t="s">
        <v>15974</v>
      </c>
      <c r="F1304" t="b">
        <v>1</v>
      </c>
      <c r="G1304">
        <v>184036352</v>
      </c>
      <c r="H1304">
        <v>184036607</v>
      </c>
      <c r="I1304" t="s">
        <v>15975</v>
      </c>
      <c r="J1304" s="182" t="str">
        <f>IF(OR(IFERROR(SEARCH("DMZ",tblSegmentationZones[[#This Row],[comment]])&gt;0,FALSE),IFERROR(SEARCH("DMZ",tblSegmentationZones[[#This Row],[SegmentationZone]])&gt;0,FALSE)),"Yes","No")</f>
        <v>No</v>
      </c>
    </row>
    <row r="1305" spans="1:10" x14ac:dyDescent="0.3">
      <c r="A1305" t="s">
        <v>15976</v>
      </c>
      <c r="B1305" t="s">
        <v>15977</v>
      </c>
      <c r="C1305" t="s">
        <v>464</v>
      </c>
      <c r="D1305" t="s">
        <v>1400</v>
      </c>
      <c r="E1305" t="s">
        <v>15974</v>
      </c>
      <c r="F1305" t="b">
        <v>1</v>
      </c>
      <c r="G1305">
        <v>184036608</v>
      </c>
      <c r="H1305">
        <v>184036863</v>
      </c>
      <c r="I1305" t="s">
        <v>15978</v>
      </c>
      <c r="J1305" s="182" t="str">
        <f>IF(OR(IFERROR(SEARCH("DMZ",tblSegmentationZones[[#This Row],[comment]])&gt;0,FALSE),IFERROR(SEARCH("DMZ",tblSegmentationZones[[#This Row],[SegmentationZone]])&gt;0,FALSE)),"Yes","No")</f>
        <v>No</v>
      </c>
    </row>
    <row r="1306" spans="1:10" x14ac:dyDescent="0.3">
      <c r="A1306" t="s">
        <v>15979</v>
      </c>
      <c r="B1306" t="s">
        <v>15980</v>
      </c>
      <c r="C1306" t="s">
        <v>464</v>
      </c>
      <c r="D1306" t="s">
        <v>1384</v>
      </c>
      <c r="E1306" t="s">
        <v>15974</v>
      </c>
      <c r="F1306" t="b">
        <v>1</v>
      </c>
      <c r="G1306">
        <v>184036864</v>
      </c>
      <c r="H1306">
        <v>184037119</v>
      </c>
      <c r="I1306" t="s">
        <v>15981</v>
      </c>
      <c r="J1306" s="182" t="str">
        <f>IF(OR(IFERROR(SEARCH("DMZ",tblSegmentationZones[[#This Row],[comment]])&gt;0,FALSE),IFERROR(SEARCH("DMZ",tblSegmentationZones[[#This Row],[SegmentationZone]])&gt;0,FALSE)),"Yes","No")</f>
        <v>No</v>
      </c>
    </row>
    <row r="1307" spans="1:10" x14ac:dyDescent="0.3">
      <c r="A1307" t="s">
        <v>15982</v>
      </c>
      <c r="B1307" t="s">
        <v>15983</v>
      </c>
      <c r="C1307" t="s">
        <v>464</v>
      </c>
      <c r="D1307" t="s">
        <v>1388</v>
      </c>
      <c r="E1307" t="s">
        <v>15974</v>
      </c>
      <c r="F1307" t="b">
        <v>1</v>
      </c>
      <c r="G1307">
        <v>184037120</v>
      </c>
      <c r="H1307">
        <v>184037375</v>
      </c>
      <c r="I1307" t="s">
        <v>15984</v>
      </c>
      <c r="J1307" s="182" t="str">
        <f>IF(OR(IFERROR(SEARCH("DMZ",tblSegmentationZones[[#This Row],[comment]])&gt;0,FALSE),IFERROR(SEARCH("DMZ",tblSegmentationZones[[#This Row],[SegmentationZone]])&gt;0,FALSE)),"Yes","No")</f>
        <v>No</v>
      </c>
    </row>
    <row r="1308" spans="1:10" x14ac:dyDescent="0.3">
      <c r="A1308" t="s">
        <v>15985</v>
      </c>
      <c r="B1308" t="s">
        <v>15986</v>
      </c>
      <c r="C1308" t="s">
        <v>464</v>
      </c>
      <c r="D1308" t="s">
        <v>1411</v>
      </c>
      <c r="E1308" t="s">
        <v>15987</v>
      </c>
      <c r="F1308" t="b">
        <v>1</v>
      </c>
      <c r="G1308">
        <v>184037376</v>
      </c>
      <c r="H1308">
        <v>184037631</v>
      </c>
      <c r="I1308" t="s">
        <v>15988</v>
      </c>
      <c r="J1308" s="182" t="str">
        <f>IF(OR(IFERROR(SEARCH("DMZ",tblSegmentationZones[[#This Row],[comment]])&gt;0,FALSE),IFERROR(SEARCH("DMZ",tblSegmentationZones[[#This Row],[SegmentationZone]])&gt;0,FALSE)),"Yes","No")</f>
        <v>No</v>
      </c>
    </row>
    <row r="1309" spans="1:10" x14ac:dyDescent="0.3">
      <c r="A1309" t="s">
        <v>15989</v>
      </c>
      <c r="B1309" t="s">
        <v>15990</v>
      </c>
      <c r="C1309" t="s">
        <v>464</v>
      </c>
      <c r="D1309" t="s">
        <v>1400</v>
      </c>
      <c r="E1309" t="s">
        <v>15987</v>
      </c>
      <c r="F1309" t="b">
        <v>1</v>
      </c>
      <c r="G1309">
        <v>184037632</v>
      </c>
      <c r="H1309">
        <v>184037887</v>
      </c>
      <c r="I1309" t="s">
        <v>15991</v>
      </c>
      <c r="J1309" s="182" t="str">
        <f>IF(OR(IFERROR(SEARCH("DMZ",tblSegmentationZones[[#This Row],[comment]])&gt;0,FALSE),IFERROR(SEARCH("DMZ",tblSegmentationZones[[#This Row],[SegmentationZone]])&gt;0,FALSE)),"Yes","No")</f>
        <v>No</v>
      </c>
    </row>
    <row r="1310" spans="1:10" x14ac:dyDescent="0.3">
      <c r="A1310" t="s">
        <v>15992</v>
      </c>
      <c r="B1310" t="s">
        <v>15993</v>
      </c>
      <c r="C1310" t="s">
        <v>464</v>
      </c>
      <c r="D1310" t="s">
        <v>1384</v>
      </c>
      <c r="E1310" t="s">
        <v>15987</v>
      </c>
      <c r="F1310" t="b">
        <v>1</v>
      </c>
      <c r="G1310">
        <v>184037888</v>
      </c>
      <c r="H1310">
        <v>184038143</v>
      </c>
      <c r="I1310" t="s">
        <v>15994</v>
      </c>
      <c r="J1310" s="182" t="str">
        <f>IF(OR(IFERROR(SEARCH("DMZ",tblSegmentationZones[[#This Row],[comment]])&gt;0,FALSE),IFERROR(SEARCH("DMZ",tblSegmentationZones[[#This Row],[SegmentationZone]])&gt;0,FALSE)),"Yes","No")</f>
        <v>No</v>
      </c>
    </row>
    <row r="1311" spans="1:10" x14ac:dyDescent="0.3">
      <c r="A1311" t="s">
        <v>15995</v>
      </c>
      <c r="B1311" t="s">
        <v>15996</v>
      </c>
      <c r="C1311" t="s">
        <v>464</v>
      </c>
      <c r="D1311" t="s">
        <v>1388</v>
      </c>
      <c r="E1311" t="s">
        <v>15987</v>
      </c>
      <c r="F1311" t="b">
        <v>1</v>
      </c>
      <c r="G1311">
        <v>184038144</v>
      </c>
      <c r="H1311">
        <v>184038399</v>
      </c>
      <c r="I1311" t="s">
        <v>15997</v>
      </c>
      <c r="J1311" s="182" t="str">
        <f>IF(OR(IFERROR(SEARCH("DMZ",tblSegmentationZones[[#This Row],[comment]])&gt;0,FALSE),IFERROR(SEARCH("DMZ",tblSegmentationZones[[#This Row],[SegmentationZone]])&gt;0,FALSE)),"Yes","No")</f>
        <v>No</v>
      </c>
    </row>
    <row r="1312" spans="1:10" x14ac:dyDescent="0.3">
      <c r="A1312" t="s">
        <v>3945</v>
      </c>
      <c r="B1312" t="s">
        <v>3946</v>
      </c>
      <c r="C1312" t="s">
        <v>464</v>
      </c>
      <c r="D1312" t="s">
        <v>1384</v>
      </c>
      <c r="E1312" t="s">
        <v>3947</v>
      </c>
      <c r="F1312" t="b">
        <v>1</v>
      </c>
      <c r="G1312">
        <v>184039680</v>
      </c>
      <c r="H1312">
        <v>184039935</v>
      </c>
      <c r="I1312" t="s">
        <v>3948</v>
      </c>
      <c r="J1312" s="182" t="str">
        <f>IF(OR(IFERROR(SEARCH("DMZ",tblSegmentationZones[[#This Row],[comment]])&gt;0,FALSE),IFERROR(SEARCH("DMZ",tblSegmentationZones[[#This Row],[SegmentationZone]])&gt;0,FALSE)),"Yes","No")</f>
        <v>No</v>
      </c>
    </row>
    <row r="1313" spans="1:10" x14ac:dyDescent="0.3">
      <c r="A1313" t="s">
        <v>3949</v>
      </c>
      <c r="B1313" t="s">
        <v>3950</v>
      </c>
      <c r="C1313" t="s">
        <v>464</v>
      </c>
      <c r="D1313" t="s">
        <v>1411</v>
      </c>
      <c r="E1313" t="s">
        <v>3947</v>
      </c>
      <c r="F1313" t="b">
        <v>1</v>
      </c>
      <c r="G1313">
        <v>184039936</v>
      </c>
      <c r="H1313">
        <v>184040191</v>
      </c>
      <c r="I1313" t="s">
        <v>3951</v>
      </c>
      <c r="J1313" s="182" t="str">
        <f>IF(OR(IFERROR(SEARCH("DMZ",tblSegmentationZones[[#This Row],[comment]])&gt;0,FALSE),IFERROR(SEARCH("DMZ",tblSegmentationZones[[#This Row],[SegmentationZone]])&gt;0,FALSE)),"Yes","No")</f>
        <v>No</v>
      </c>
    </row>
    <row r="1314" spans="1:10" x14ac:dyDescent="0.3">
      <c r="A1314" t="s">
        <v>3952</v>
      </c>
      <c r="B1314" t="s">
        <v>3953</v>
      </c>
      <c r="C1314" t="s">
        <v>464</v>
      </c>
      <c r="D1314" t="s">
        <v>1384</v>
      </c>
      <c r="E1314" t="s">
        <v>3954</v>
      </c>
      <c r="F1314" t="b">
        <v>1</v>
      </c>
      <c r="G1314">
        <v>184040192</v>
      </c>
      <c r="H1314">
        <v>184040447</v>
      </c>
      <c r="I1314" t="s">
        <v>3955</v>
      </c>
      <c r="J1314" s="182" t="str">
        <f>IF(OR(IFERROR(SEARCH("DMZ",tblSegmentationZones[[#This Row],[comment]])&gt;0,FALSE),IFERROR(SEARCH("DMZ",tblSegmentationZones[[#This Row],[SegmentationZone]])&gt;0,FALSE)),"Yes","No")</f>
        <v>No</v>
      </c>
    </row>
    <row r="1315" spans="1:10" x14ac:dyDescent="0.3">
      <c r="A1315" t="s">
        <v>3956</v>
      </c>
      <c r="B1315" t="s">
        <v>3957</v>
      </c>
      <c r="C1315" t="s">
        <v>464</v>
      </c>
      <c r="D1315" t="s">
        <v>3958</v>
      </c>
      <c r="E1315" t="s">
        <v>3895</v>
      </c>
      <c r="F1315" t="b">
        <v>1</v>
      </c>
      <c r="G1315">
        <v>184040448</v>
      </c>
      <c r="H1315">
        <v>184040703</v>
      </c>
      <c r="I1315" t="s">
        <v>3959</v>
      </c>
      <c r="J1315" s="182" t="str">
        <f>IF(OR(IFERROR(SEARCH("DMZ",tblSegmentationZones[[#This Row],[comment]])&gt;0,FALSE),IFERROR(SEARCH("DMZ",tblSegmentationZones[[#This Row],[SegmentationZone]])&gt;0,FALSE)),"Yes","No")</f>
        <v>No</v>
      </c>
    </row>
    <row r="1316" spans="1:10" x14ac:dyDescent="0.3">
      <c r="A1316" t="s">
        <v>3960</v>
      </c>
      <c r="B1316" t="s">
        <v>3961</v>
      </c>
      <c r="C1316" t="s">
        <v>464</v>
      </c>
      <c r="D1316" t="s">
        <v>3199</v>
      </c>
      <c r="E1316" t="s">
        <v>3895</v>
      </c>
      <c r="F1316" t="b">
        <v>1</v>
      </c>
      <c r="G1316">
        <v>184040704</v>
      </c>
      <c r="H1316">
        <v>184040959</v>
      </c>
      <c r="I1316" t="s">
        <v>3962</v>
      </c>
      <c r="J1316" s="182" t="str">
        <f>IF(OR(IFERROR(SEARCH("DMZ",tblSegmentationZones[[#This Row],[comment]])&gt;0,FALSE),IFERROR(SEARCH("DMZ",tblSegmentationZones[[#This Row],[SegmentationZone]])&gt;0,FALSE)),"Yes","No")</f>
        <v>No</v>
      </c>
    </row>
    <row r="1317" spans="1:10" x14ac:dyDescent="0.3">
      <c r="A1317" t="s">
        <v>3963</v>
      </c>
      <c r="B1317" t="s">
        <v>3964</v>
      </c>
      <c r="C1317" t="s">
        <v>464</v>
      </c>
      <c r="D1317" t="s">
        <v>1958</v>
      </c>
      <c r="E1317" t="s">
        <v>3895</v>
      </c>
      <c r="F1317" t="b">
        <v>1</v>
      </c>
      <c r="G1317">
        <v>184040960</v>
      </c>
      <c r="H1317">
        <v>184041215</v>
      </c>
      <c r="I1317" t="s">
        <v>3965</v>
      </c>
      <c r="J1317" s="182" t="str">
        <f>IF(OR(IFERROR(SEARCH("DMZ",tblSegmentationZones[[#This Row],[comment]])&gt;0,FALSE),IFERROR(SEARCH("DMZ",tblSegmentationZones[[#This Row],[SegmentationZone]])&gt;0,FALSE)),"Yes","No")</f>
        <v>No</v>
      </c>
    </row>
    <row r="1318" spans="1:10" x14ac:dyDescent="0.3">
      <c r="A1318" t="s">
        <v>3966</v>
      </c>
      <c r="B1318" t="s">
        <v>3967</v>
      </c>
      <c r="C1318" t="s">
        <v>464</v>
      </c>
      <c r="D1318" t="s">
        <v>3509</v>
      </c>
      <c r="E1318" t="s">
        <v>3895</v>
      </c>
      <c r="F1318" t="b">
        <v>1</v>
      </c>
      <c r="G1318">
        <v>184041216</v>
      </c>
      <c r="H1318">
        <v>184041471</v>
      </c>
      <c r="I1318" t="s">
        <v>3968</v>
      </c>
      <c r="J1318" s="182" t="str">
        <f>IF(OR(IFERROR(SEARCH("DMZ",tblSegmentationZones[[#This Row],[comment]])&gt;0,FALSE),IFERROR(SEARCH("DMZ",tblSegmentationZones[[#This Row],[SegmentationZone]])&gt;0,FALSE)),"Yes","No")</f>
        <v>No</v>
      </c>
    </row>
    <row r="1319" spans="1:10" x14ac:dyDescent="0.3">
      <c r="A1319" t="s">
        <v>3969</v>
      </c>
      <c r="B1319" t="s">
        <v>3970</v>
      </c>
      <c r="C1319" t="s">
        <v>464</v>
      </c>
      <c r="D1319" t="s">
        <v>902</v>
      </c>
      <c r="E1319" t="s">
        <v>3895</v>
      </c>
      <c r="F1319" t="b">
        <v>1</v>
      </c>
      <c r="G1319">
        <v>184041472</v>
      </c>
      <c r="H1319">
        <v>184041535</v>
      </c>
      <c r="I1319" t="s">
        <v>3971</v>
      </c>
      <c r="J1319" s="182" t="str">
        <f>IF(OR(IFERROR(SEARCH("DMZ",tblSegmentationZones[[#This Row],[comment]])&gt;0,FALSE),IFERROR(SEARCH("DMZ",tblSegmentationZones[[#This Row],[SegmentationZone]])&gt;0,FALSE)),"Yes","No")</f>
        <v>No</v>
      </c>
    </row>
    <row r="1320" spans="1:10" x14ac:dyDescent="0.3">
      <c r="A1320" t="s">
        <v>3972</v>
      </c>
      <c r="B1320" t="s">
        <v>3973</v>
      </c>
      <c r="C1320" t="s">
        <v>464</v>
      </c>
      <c r="D1320" t="s">
        <v>902</v>
      </c>
      <c r="E1320" t="s">
        <v>3895</v>
      </c>
      <c r="F1320" t="b">
        <v>1</v>
      </c>
      <c r="G1320">
        <v>184041600</v>
      </c>
      <c r="H1320">
        <v>184041663</v>
      </c>
      <c r="I1320" t="s">
        <v>3974</v>
      </c>
      <c r="J1320" s="182" t="str">
        <f>IF(OR(IFERROR(SEARCH("DMZ",tblSegmentationZones[[#This Row],[comment]])&gt;0,FALSE),IFERROR(SEARCH("DMZ",tblSegmentationZones[[#This Row],[SegmentationZone]])&gt;0,FALSE)),"Yes","No")</f>
        <v>No</v>
      </c>
    </row>
    <row r="1321" spans="1:10" x14ac:dyDescent="0.3">
      <c r="A1321" t="s">
        <v>3975</v>
      </c>
      <c r="B1321" t="s">
        <v>3976</v>
      </c>
      <c r="C1321" t="s">
        <v>464</v>
      </c>
      <c r="D1321" t="s">
        <v>902</v>
      </c>
      <c r="E1321" t="s">
        <v>3895</v>
      </c>
      <c r="F1321" t="b">
        <v>1</v>
      </c>
      <c r="G1321">
        <v>184041664</v>
      </c>
      <c r="H1321">
        <v>184041727</v>
      </c>
      <c r="I1321" t="s">
        <v>3977</v>
      </c>
      <c r="J1321" s="182" t="str">
        <f>IF(OR(IFERROR(SEARCH("DMZ",tblSegmentationZones[[#This Row],[comment]])&gt;0,FALSE),IFERROR(SEARCH("DMZ",tblSegmentationZones[[#This Row],[SegmentationZone]])&gt;0,FALSE)),"Yes","No")</f>
        <v>No</v>
      </c>
    </row>
    <row r="1322" spans="1:10" x14ac:dyDescent="0.3">
      <c r="A1322" t="s">
        <v>3978</v>
      </c>
      <c r="B1322" t="s">
        <v>3979</v>
      </c>
      <c r="C1322" t="s">
        <v>464</v>
      </c>
      <c r="D1322" t="s">
        <v>902</v>
      </c>
      <c r="E1322" t="s">
        <v>3895</v>
      </c>
      <c r="F1322" t="b">
        <v>1</v>
      </c>
      <c r="G1322">
        <v>184041536</v>
      </c>
      <c r="H1322">
        <v>184041599</v>
      </c>
      <c r="I1322" t="s">
        <v>3980</v>
      </c>
      <c r="J1322" s="182" t="str">
        <f>IF(OR(IFERROR(SEARCH("DMZ",tblSegmentationZones[[#This Row],[comment]])&gt;0,FALSE),IFERROR(SEARCH("DMZ",tblSegmentationZones[[#This Row],[SegmentationZone]])&gt;0,FALSE)),"Yes","No")</f>
        <v>No</v>
      </c>
    </row>
    <row r="1323" spans="1:10" x14ac:dyDescent="0.3">
      <c r="A1323" t="s">
        <v>3981</v>
      </c>
      <c r="B1323" t="s">
        <v>3982</v>
      </c>
      <c r="C1323" t="s">
        <v>464</v>
      </c>
      <c r="D1323" t="s">
        <v>902</v>
      </c>
      <c r="E1323" t="s">
        <v>3895</v>
      </c>
      <c r="F1323" t="b">
        <v>1</v>
      </c>
      <c r="G1323">
        <v>184041728</v>
      </c>
      <c r="H1323">
        <v>184041791</v>
      </c>
      <c r="I1323" t="s">
        <v>3983</v>
      </c>
      <c r="J1323" s="182" t="str">
        <f>IF(OR(IFERROR(SEARCH("DMZ",tblSegmentationZones[[#This Row],[comment]])&gt;0,FALSE),IFERROR(SEARCH("DMZ",tblSegmentationZones[[#This Row],[SegmentationZone]])&gt;0,FALSE)),"Yes","No")</f>
        <v>No</v>
      </c>
    </row>
    <row r="1324" spans="1:10" x14ac:dyDescent="0.3">
      <c r="A1324" t="s">
        <v>3984</v>
      </c>
      <c r="B1324" t="s">
        <v>3985</v>
      </c>
      <c r="C1324" t="s">
        <v>464</v>
      </c>
      <c r="D1324" t="s">
        <v>902</v>
      </c>
      <c r="E1324" t="s">
        <v>3895</v>
      </c>
      <c r="F1324" t="b">
        <v>1</v>
      </c>
      <c r="G1324">
        <v>184041856</v>
      </c>
      <c r="H1324">
        <v>184041919</v>
      </c>
      <c r="I1324" t="s">
        <v>3986</v>
      </c>
      <c r="J1324" s="182" t="str">
        <f>IF(OR(IFERROR(SEARCH("DMZ",tblSegmentationZones[[#This Row],[comment]])&gt;0,FALSE),IFERROR(SEARCH("DMZ",tblSegmentationZones[[#This Row],[SegmentationZone]])&gt;0,FALSE)),"Yes","No")</f>
        <v>No</v>
      </c>
    </row>
    <row r="1325" spans="1:10" x14ac:dyDescent="0.3">
      <c r="A1325" t="s">
        <v>3987</v>
      </c>
      <c r="B1325" t="s">
        <v>3988</v>
      </c>
      <c r="C1325" t="s">
        <v>464</v>
      </c>
      <c r="D1325" t="s">
        <v>902</v>
      </c>
      <c r="E1325" t="s">
        <v>3895</v>
      </c>
      <c r="F1325" t="b">
        <v>1</v>
      </c>
      <c r="G1325">
        <v>184041920</v>
      </c>
      <c r="H1325">
        <v>184041983</v>
      </c>
      <c r="I1325" t="s">
        <v>3989</v>
      </c>
      <c r="J1325" s="182" t="str">
        <f>IF(OR(IFERROR(SEARCH("DMZ",tblSegmentationZones[[#This Row],[comment]])&gt;0,FALSE),IFERROR(SEARCH("DMZ",tblSegmentationZones[[#This Row],[SegmentationZone]])&gt;0,FALSE)),"Yes","No")</f>
        <v>No</v>
      </c>
    </row>
    <row r="1326" spans="1:10" x14ac:dyDescent="0.3">
      <c r="A1326" t="s">
        <v>3990</v>
      </c>
      <c r="B1326" t="s">
        <v>3991</v>
      </c>
      <c r="C1326" t="s">
        <v>464</v>
      </c>
      <c r="D1326" t="s">
        <v>902</v>
      </c>
      <c r="E1326" t="s">
        <v>3895</v>
      </c>
      <c r="F1326" t="b">
        <v>1</v>
      </c>
      <c r="G1326">
        <v>184041792</v>
      </c>
      <c r="H1326">
        <v>184041855</v>
      </c>
      <c r="I1326" t="s">
        <v>3992</v>
      </c>
      <c r="J1326" s="182" t="str">
        <f>IF(OR(IFERROR(SEARCH("DMZ",tblSegmentationZones[[#This Row],[comment]])&gt;0,FALSE),IFERROR(SEARCH("DMZ",tblSegmentationZones[[#This Row],[SegmentationZone]])&gt;0,FALSE)),"Yes","No")</f>
        <v>No</v>
      </c>
    </row>
    <row r="1327" spans="1:10" x14ac:dyDescent="0.3">
      <c r="A1327" t="s">
        <v>3993</v>
      </c>
      <c r="B1327" t="s">
        <v>3994</v>
      </c>
      <c r="C1327" t="s">
        <v>464</v>
      </c>
      <c r="D1327" t="s">
        <v>902</v>
      </c>
      <c r="E1327" t="s">
        <v>3895</v>
      </c>
      <c r="F1327" t="b">
        <v>1</v>
      </c>
      <c r="G1327">
        <v>184041984</v>
      </c>
      <c r="H1327">
        <v>184042047</v>
      </c>
      <c r="I1327" t="s">
        <v>3995</v>
      </c>
      <c r="J1327" s="182" t="str">
        <f>IF(OR(IFERROR(SEARCH("DMZ",tblSegmentationZones[[#This Row],[comment]])&gt;0,FALSE),IFERROR(SEARCH("DMZ",tblSegmentationZones[[#This Row],[SegmentationZone]])&gt;0,FALSE)),"Yes","No")</f>
        <v>No</v>
      </c>
    </row>
    <row r="1328" spans="1:10" x14ac:dyDescent="0.3">
      <c r="A1328" t="s">
        <v>3996</v>
      </c>
      <c r="B1328" t="s">
        <v>3997</v>
      </c>
      <c r="C1328" t="s">
        <v>464</v>
      </c>
      <c r="D1328" t="s">
        <v>902</v>
      </c>
      <c r="E1328" t="s">
        <v>3895</v>
      </c>
      <c r="F1328" t="b">
        <v>1</v>
      </c>
      <c r="G1328">
        <v>184042112</v>
      </c>
      <c r="H1328">
        <v>184042175</v>
      </c>
      <c r="I1328" t="s">
        <v>3998</v>
      </c>
      <c r="J1328" s="182" t="str">
        <f>IF(OR(IFERROR(SEARCH("DMZ",tblSegmentationZones[[#This Row],[comment]])&gt;0,FALSE),IFERROR(SEARCH("DMZ",tblSegmentationZones[[#This Row],[SegmentationZone]])&gt;0,FALSE)),"Yes","No")</f>
        <v>No</v>
      </c>
    </row>
    <row r="1329" spans="1:10" x14ac:dyDescent="0.3">
      <c r="A1329" t="s">
        <v>15998</v>
      </c>
      <c r="B1329" t="s">
        <v>15999</v>
      </c>
      <c r="C1329" t="s">
        <v>464</v>
      </c>
      <c r="D1329" t="s">
        <v>902</v>
      </c>
      <c r="E1329" t="s">
        <v>3895</v>
      </c>
      <c r="F1329" t="b">
        <v>1</v>
      </c>
      <c r="G1329">
        <v>184042176</v>
      </c>
      <c r="H1329">
        <v>184042239</v>
      </c>
      <c r="I1329" t="s">
        <v>16000</v>
      </c>
      <c r="J1329" s="182" t="str">
        <f>IF(OR(IFERROR(SEARCH("DMZ",tblSegmentationZones[[#This Row],[comment]])&gt;0,FALSE),IFERROR(SEARCH("DMZ",tblSegmentationZones[[#This Row],[SegmentationZone]])&gt;0,FALSE)),"Yes","No")</f>
        <v>No</v>
      </c>
    </row>
    <row r="1330" spans="1:10" x14ac:dyDescent="0.3">
      <c r="A1330" t="s">
        <v>3999</v>
      </c>
      <c r="B1330" t="s">
        <v>4000</v>
      </c>
      <c r="C1330" t="s">
        <v>464</v>
      </c>
      <c r="D1330" t="s">
        <v>902</v>
      </c>
      <c r="E1330" t="s">
        <v>3895</v>
      </c>
      <c r="F1330" t="b">
        <v>1</v>
      </c>
      <c r="G1330">
        <v>184042048</v>
      </c>
      <c r="H1330">
        <v>184042111</v>
      </c>
      <c r="I1330" t="s">
        <v>4001</v>
      </c>
      <c r="J1330" s="182" t="str">
        <f>IF(OR(IFERROR(SEARCH("DMZ",tblSegmentationZones[[#This Row],[comment]])&gt;0,FALSE),IFERROR(SEARCH("DMZ",tblSegmentationZones[[#This Row],[SegmentationZone]])&gt;0,FALSE)),"Yes","No")</f>
        <v>No</v>
      </c>
    </row>
    <row r="1331" spans="1:10" x14ac:dyDescent="0.3">
      <c r="A1331" t="s">
        <v>4002</v>
      </c>
      <c r="B1331" t="s">
        <v>4003</v>
      </c>
      <c r="C1331" t="s">
        <v>464</v>
      </c>
      <c r="D1331" t="s">
        <v>1400</v>
      </c>
      <c r="E1331" t="s">
        <v>3895</v>
      </c>
      <c r="F1331" t="b">
        <v>1</v>
      </c>
      <c r="G1331">
        <v>184027136</v>
      </c>
      <c r="H1331">
        <v>184027391</v>
      </c>
      <c r="I1331" t="s">
        <v>4004</v>
      </c>
      <c r="J1331" s="182" t="str">
        <f>IF(OR(IFERROR(SEARCH("DMZ",tblSegmentationZones[[#This Row],[comment]])&gt;0,FALSE),IFERROR(SEARCH("DMZ",tblSegmentationZones[[#This Row],[SegmentationZone]])&gt;0,FALSE)),"Yes","No")</f>
        <v>No</v>
      </c>
    </row>
    <row r="1332" spans="1:10" x14ac:dyDescent="0.3">
      <c r="A1332" t="s">
        <v>3557</v>
      </c>
      <c r="B1332" t="s">
        <v>4005</v>
      </c>
      <c r="C1332" t="s">
        <v>464</v>
      </c>
      <c r="D1332" t="s">
        <v>2804</v>
      </c>
      <c r="E1332" t="s">
        <v>3895</v>
      </c>
      <c r="F1332" t="b">
        <v>1</v>
      </c>
      <c r="G1332">
        <v>184049664</v>
      </c>
      <c r="H1332">
        <v>184049919</v>
      </c>
      <c r="I1332" t="s">
        <v>4006</v>
      </c>
      <c r="J1332" s="182" t="str">
        <f>IF(OR(IFERROR(SEARCH("DMZ",tblSegmentationZones[[#This Row],[comment]])&gt;0,FALSE),IFERROR(SEARCH("DMZ",tblSegmentationZones[[#This Row],[SegmentationZone]])&gt;0,FALSE)),"Yes","No")</f>
        <v>No</v>
      </c>
    </row>
    <row r="1333" spans="1:10" x14ac:dyDescent="0.3">
      <c r="A1333" t="s">
        <v>4007</v>
      </c>
      <c r="B1333" t="s">
        <v>4008</v>
      </c>
      <c r="C1333">
        <v>0</v>
      </c>
      <c r="D1333" t="s">
        <v>1510</v>
      </c>
      <c r="E1333" t="s">
        <v>1404</v>
      </c>
      <c r="F1333" t="b">
        <v>0</v>
      </c>
      <c r="G1333">
        <v>170328064</v>
      </c>
      <c r="H1333">
        <v>170329087</v>
      </c>
      <c r="I1333" t="s">
        <v>4009</v>
      </c>
      <c r="J1333" s="182" t="str">
        <f>IF(OR(IFERROR(SEARCH("DMZ",tblSegmentationZones[[#This Row],[comment]])&gt;0,FALSE),IFERROR(SEARCH("DMZ",tblSegmentationZones[[#This Row],[SegmentationZone]])&gt;0,FALSE)),"Yes","No")</f>
        <v>No</v>
      </c>
    </row>
    <row r="1334" spans="1:10" x14ac:dyDescent="0.3">
      <c r="A1334" t="s">
        <v>4010</v>
      </c>
      <c r="B1334" t="s">
        <v>4011</v>
      </c>
      <c r="C1334" t="s">
        <v>464</v>
      </c>
      <c r="D1334" t="s">
        <v>1958</v>
      </c>
      <c r="E1334" t="s">
        <v>1631</v>
      </c>
      <c r="F1334" t="b">
        <v>0</v>
      </c>
      <c r="G1334">
        <v>170331136</v>
      </c>
      <c r="H1334">
        <v>170332159</v>
      </c>
      <c r="I1334" t="s">
        <v>4012</v>
      </c>
      <c r="J1334" s="182" t="str">
        <f>IF(OR(IFERROR(SEARCH("DMZ",tblSegmentationZones[[#This Row],[comment]])&gt;0,FALSE),IFERROR(SEARCH("DMZ",tblSegmentationZones[[#This Row],[SegmentationZone]])&gt;0,FALSE)),"Yes","No")</f>
        <v>No</v>
      </c>
    </row>
    <row r="1335" spans="1:10" x14ac:dyDescent="0.3">
      <c r="A1335" t="s">
        <v>4013</v>
      </c>
      <c r="B1335" t="s">
        <v>4014</v>
      </c>
      <c r="C1335">
        <v>0</v>
      </c>
      <c r="D1335" t="s">
        <v>1958</v>
      </c>
      <c r="E1335" t="s">
        <v>1404</v>
      </c>
      <c r="F1335" t="b">
        <v>0</v>
      </c>
      <c r="G1335">
        <v>170329088</v>
      </c>
      <c r="H1335">
        <v>170330111</v>
      </c>
      <c r="I1335" t="s">
        <v>4015</v>
      </c>
      <c r="J1335" s="182" t="str">
        <f>IF(OR(IFERROR(SEARCH("DMZ",tblSegmentationZones[[#This Row],[comment]])&gt;0,FALSE),IFERROR(SEARCH("DMZ",tblSegmentationZones[[#This Row],[SegmentationZone]])&gt;0,FALSE)),"Yes","No")</f>
        <v>No</v>
      </c>
    </row>
    <row r="1336" spans="1:10" x14ac:dyDescent="0.3">
      <c r="A1336" t="s">
        <v>4016</v>
      </c>
      <c r="B1336" t="s">
        <v>4017</v>
      </c>
      <c r="C1336">
        <v>0</v>
      </c>
      <c r="D1336" t="s">
        <v>3454</v>
      </c>
      <c r="E1336" t="s">
        <v>464</v>
      </c>
      <c r="F1336" t="b">
        <v>1</v>
      </c>
      <c r="G1336">
        <v>168034304</v>
      </c>
      <c r="H1336">
        <v>168034559</v>
      </c>
      <c r="I1336" t="s">
        <v>4018</v>
      </c>
      <c r="J1336" s="182" t="str">
        <f>IF(OR(IFERROR(SEARCH("DMZ",tblSegmentationZones[[#This Row],[comment]])&gt;0,FALSE),IFERROR(SEARCH("DMZ",tblSegmentationZones[[#This Row],[SegmentationZone]])&gt;0,FALSE)),"Yes","No")</f>
        <v>No</v>
      </c>
    </row>
    <row r="1337" spans="1:10" x14ac:dyDescent="0.3">
      <c r="A1337" t="s">
        <v>4019</v>
      </c>
      <c r="B1337" t="s">
        <v>4020</v>
      </c>
      <c r="C1337">
        <v>0</v>
      </c>
      <c r="D1337" t="s">
        <v>3454</v>
      </c>
      <c r="E1337" t="s">
        <v>464</v>
      </c>
      <c r="F1337" t="b">
        <v>1</v>
      </c>
      <c r="G1337">
        <v>168034560</v>
      </c>
      <c r="H1337">
        <v>168034815</v>
      </c>
      <c r="I1337" t="s">
        <v>4021</v>
      </c>
      <c r="J1337" s="182" t="str">
        <f>IF(OR(IFERROR(SEARCH("DMZ",tblSegmentationZones[[#This Row],[comment]])&gt;0,FALSE),IFERROR(SEARCH("DMZ",tblSegmentationZones[[#This Row],[SegmentationZone]])&gt;0,FALSE)),"Yes","No")</f>
        <v>No</v>
      </c>
    </row>
    <row r="1338" spans="1:10" x14ac:dyDescent="0.3">
      <c r="A1338" t="s">
        <v>4022</v>
      </c>
      <c r="B1338" t="s">
        <v>4023</v>
      </c>
      <c r="C1338" t="s">
        <v>464</v>
      </c>
      <c r="D1338" t="s">
        <v>3454</v>
      </c>
      <c r="E1338" t="s">
        <v>464</v>
      </c>
      <c r="F1338" t="b">
        <v>1</v>
      </c>
      <c r="G1338">
        <v>168067072</v>
      </c>
      <c r="H1338">
        <v>168067327</v>
      </c>
      <c r="I1338" t="s">
        <v>4024</v>
      </c>
      <c r="J1338" s="182" t="str">
        <f>IF(OR(IFERROR(SEARCH("DMZ",tblSegmentationZones[[#This Row],[comment]])&gt;0,FALSE),IFERROR(SEARCH("DMZ",tblSegmentationZones[[#This Row],[SegmentationZone]])&gt;0,FALSE)),"Yes","No")</f>
        <v>No</v>
      </c>
    </row>
    <row r="1339" spans="1:10" x14ac:dyDescent="0.3">
      <c r="A1339" t="s">
        <v>4025</v>
      </c>
      <c r="B1339" t="s">
        <v>4026</v>
      </c>
      <c r="C1339" t="s">
        <v>464</v>
      </c>
      <c r="D1339" t="s">
        <v>3454</v>
      </c>
      <c r="E1339" t="s">
        <v>464</v>
      </c>
      <c r="F1339" t="b">
        <v>1</v>
      </c>
      <c r="G1339">
        <v>168067328</v>
      </c>
      <c r="H1339">
        <v>168067583</v>
      </c>
      <c r="I1339" t="s">
        <v>4027</v>
      </c>
      <c r="J1339" s="182" t="str">
        <f>IF(OR(IFERROR(SEARCH("DMZ",tblSegmentationZones[[#This Row],[comment]])&gt;0,FALSE),IFERROR(SEARCH("DMZ",tblSegmentationZones[[#This Row],[SegmentationZone]])&gt;0,FALSE)),"Yes","No")</f>
        <v>No</v>
      </c>
    </row>
    <row r="1340" spans="1:10" x14ac:dyDescent="0.3">
      <c r="A1340" t="s">
        <v>4028</v>
      </c>
      <c r="B1340" t="s">
        <v>4029</v>
      </c>
      <c r="C1340" t="s">
        <v>464</v>
      </c>
      <c r="D1340" t="s">
        <v>3165</v>
      </c>
      <c r="E1340" t="s">
        <v>1631</v>
      </c>
      <c r="F1340" t="b">
        <v>1</v>
      </c>
      <c r="G1340">
        <v>168067584</v>
      </c>
      <c r="H1340">
        <v>168068095</v>
      </c>
      <c r="I1340" t="s">
        <v>4030</v>
      </c>
      <c r="J1340" s="182" t="str">
        <f>IF(OR(IFERROR(SEARCH("DMZ",tblSegmentationZones[[#This Row],[comment]])&gt;0,FALSE),IFERROR(SEARCH("DMZ",tblSegmentationZones[[#This Row],[SegmentationZone]])&gt;0,FALSE)),"Yes","No")</f>
        <v>No</v>
      </c>
    </row>
    <row r="1341" spans="1:10" x14ac:dyDescent="0.3">
      <c r="A1341" t="s">
        <v>4031</v>
      </c>
      <c r="B1341" t="s">
        <v>4032</v>
      </c>
      <c r="C1341">
        <v>794</v>
      </c>
      <c r="D1341" t="s">
        <v>4033</v>
      </c>
      <c r="E1341" t="s">
        <v>1631</v>
      </c>
      <c r="F1341" t="b">
        <v>1</v>
      </c>
      <c r="G1341">
        <v>168083456</v>
      </c>
      <c r="H1341">
        <v>168083711</v>
      </c>
      <c r="I1341" t="s">
        <v>4034</v>
      </c>
      <c r="J1341" s="182" t="str">
        <f>IF(OR(IFERROR(SEARCH("DMZ",tblSegmentationZones[[#This Row],[comment]])&gt;0,FALSE),IFERROR(SEARCH("DMZ",tblSegmentationZones[[#This Row],[SegmentationZone]])&gt;0,FALSE)),"Yes","No")</f>
        <v>No</v>
      </c>
    </row>
    <row r="1342" spans="1:10" x14ac:dyDescent="0.3">
      <c r="A1342" t="s">
        <v>4035</v>
      </c>
      <c r="B1342" t="s">
        <v>4036</v>
      </c>
      <c r="C1342" t="s">
        <v>464</v>
      </c>
      <c r="D1342" t="s">
        <v>1456</v>
      </c>
      <c r="E1342" t="s">
        <v>1631</v>
      </c>
      <c r="F1342" t="b">
        <v>1</v>
      </c>
      <c r="G1342">
        <v>168083712</v>
      </c>
      <c r="H1342">
        <v>168083967</v>
      </c>
      <c r="I1342" t="s">
        <v>4037</v>
      </c>
      <c r="J1342" s="182" t="str">
        <f>IF(OR(IFERROR(SEARCH("DMZ",tblSegmentationZones[[#This Row],[comment]])&gt;0,FALSE),IFERROR(SEARCH("DMZ",tblSegmentationZones[[#This Row],[SegmentationZone]])&gt;0,FALSE)),"Yes","No")</f>
        <v>No</v>
      </c>
    </row>
    <row r="1343" spans="1:10" x14ac:dyDescent="0.3">
      <c r="A1343" t="s">
        <v>4038</v>
      </c>
      <c r="B1343" t="s">
        <v>4039</v>
      </c>
      <c r="C1343">
        <v>0</v>
      </c>
      <c r="D1343" t="s">
        <v>4040</v>
      </c>
      <c r="E1343" t="s">
        <v>1631</v>
      </c>
      <c r="F1343" t="b">
        <v>1</v>
      </c>
      <c r="G1343">
        <v>168083968</v>
      </c>
      <c r="H1343">
        <v>168084223</v>
      </c>
      <c r="I1343" t="s">
        <v>4041</v>
      </c>
      <c r="J1343" s="182" t="str">
        <f>IF(OR(IFERROR(SEARCH("DMZ",tblSegmentationZones[[#This Row],[comment]])&gt;0,FALSE),IFERROR(SEARCH("DMZ",tblSegmentationZones[[#This Row],[SegmentationZone]])&gt;0,FALSE)),"Yes","No")</f>
        <v>No</v>
      </c>
    </row>
    <row r="1344" spans="1:10" x14ac:dyDescent="0.3">
      <c r="A1344" t="s">
        <v>4042</v>
      </c>
      <c r="B1344" t="s">
        <v>4043</v>
      </c>
      <c r="C1344" t="s">
        <v>464</v>
      </c>
      <c r="D1344" t="s">
        <v>1452</v>
      </c>
      <c r="E1344" t="s">
        <v>1631</v>
      </c>
      <c r="F1344" t="b">
        <v>1</v>
      </c>
      <c r="G1344">
        <v>168084480</v>
      </c>
      <c r="H1344">
        <v>168085503</v>
      </c>
      <c r="I1344" t="s">
        <v>4044</v>
      </c>
      <c r="J1344" s="182" t="str">
        <f>IF(OR(IFERROR(SEARCH("DMZ",tblSegmentationZones[[#This Row],[comment]])&gt;0,FALSE),IFERROR(SEARCH("DMZ",tblSegmentationZones[[#This Row],[SegmentationZone]])&gt;0,FALSE)),"Yes","No")</f>
        <v>No</v>
      </c>
    </row>
    <row r="1345" spans="1:10" x14ac:dyDescent="0.3">
      <c r="A1345" t="s">
        <v>4045</v>
      </c>
      <c r="B1345" t="s">
        <v>4046</v>
      </c>
      <c r="C1345">
        <v>0</v>
      </c>
      <c r="D1345" t="s">
        <v>3165</v>
      </c>
      <c r="E1345" t="s">
        <v>464</v>
      </c>
      <c r="F1345" t="b">
        <v>1</v>
      </c>
      <c r="G1345">
        <v>168034816</v>
      </c>
      <c r="H1345">
        <v>168035327</v>
      </c>
      <c r="I1345" t="s">
        <v>4047</v>
      </c>
      <c r="J1345" s="182" t="str">
        <f>IF(OR(IFERROR(SEARCH("DMZ",tblSegmentationZones[[#This Row],[comment]])&gt;0,FALSE),IFERROR(SEARCH("DMZ",tblSegmentationZones[[#This Row],[SegmentationZone]])&gt;0,FALSE)),"Yes","No")</f>
        <v>No</v>
      </c>
    </row>
    <row r="1346" spans="1:10" x14ac:dyDescent="0.3">
      <c r="A1346" t="s">
        <v>4048</v>
      </c>
      <c r="B1346" t="s">
        <v>4049</v>
      </c>
      <c r="C1346" t="s">
        <v>464</v>
      </c>
      <c r="D1346" t="s">
        <v>3454</v>
      </c>
      <c r="E1346" t="s">
        <v>1108</v>
      </c>
      <c r="F1346" t="b">
        <v>1</v>
      </c>
      <c r="G1346">
        <v>168042496</v>
      </c>
      <c r="H1346">
        <v>168042751</v>
      </c>
      <c r="I1346" t="s">
        <v>4050</v>
      </c>
      <c r="J1346" s="182" t="str">
        <f>IF(OR(IFERROR(SEARCH("DMZ",tblSegmentationZones[[#This Row],[comment]])&gt;0,FALSE),IFERROR(SEARCH("DMZ",tblSegmentationZones[[#This Row],[SegmentationZone]])&gt;0,FALSE)),"Yes","No")</f>
        <v>No</v>
      </c>
    </row>
    <row r="1347" spans="1:10" x14ac:dyDescent="0.3">
      <c r="A1347" t="s">
        <v>4051</v>
      </c>
      <c r="B1347" t="s">
        <v>4052</v>
      </c>
      <c r="C1347" t="s">
        <v>464</v>
      </c>
      <c r="D1347" t="s">
        <v>3454</v>
      </c>
      <c r="E1347" t="s">
        <v>1108</v>
      </c>
      <c r="F1347" t="b">
        <v>1</v>
      </c>
      <c r="G1347">
        <v>168042752</v>
      </c>
      <c r="H1347">
        <v>168043007</v>
      </c>
      <c r="I1347" t="s">
        <v>4053</v>
      </c>
      <c r="J1347" s="182" t="str">
        <f>IF(OR(IFERROR(SEARCH("DMZ",tblSegmentationZones[[#This Row],[comment]])&gt;0,FALSE),IFERROR(SEARCH("DMZ",tblSegmentationZones[[#This Row],[SegmentationZone]])&gt;0,FALSE)),"Yes","No")</f>
        <v>No</v>
      </c>
    </row>
    <row r="1348" spans="1:10" x14ac:dyDescent="0.3">
      <c r="A1348" t="s">
        <v>4054</v>
      </c>
      <c r="B1348" t="s">
        <v>4055</v>
      </c>
      <c r="C1348" t="s">
        <v>464</v>
      </c>
      <c r="D1348" t="s">
        <v>3165</v>
      </c>
      <c r="E1348" t="s">
        <v>1108</v>
      </c>
      <c r="F1348" t="b">
        <v>1</v>
      </c>
      <c r="G1348">
        <v>168043008</v>
      </c>
      <c r="H1348">
        <v>168043519</v>
      </c>
      <c r="I1348" t="s">
        <v>4056</v>
      </c>
      <c r="J1348" s="182" t="str">
        <f>IF(OR(IFERROR(SEARCH("DMZ",tblSegmentationZones[[#This Row],[comment]])&gt;0,FALSE),IFERROR(SEARCH("DMZ",tblSegmentationZones[[#This Row],[SegmentationZone]])&gt;0,FALSE)),"Yes","No")</f>
        <v>No</v>
      </c>
    </row>
    <row r="1349" spans="1:10" x14ac:dyDescent="0.3">
      <c r="A1349" t="s">
        <v>3452</v>
      </c>
      <c r="B1349" t="s">
        <v>4057</v>
      </c>
      <c r="C1349">
        <v>0</v>
      </c>
      <c r="D1349" t="s">
        <v>3454</v>
      </c>
      <c r="E1349" t="s">
        <v>464</v>
      </c>
      <c r="F1349" t="b">
        <v>1</v>
      </c>
      <c r="G1349">
        <v>168050688</v>
      </c>
      <c r="H1349">
        <v>168050943</v>
      </c>
      <c r="I1349" t="s">
        <v>4058</v>
      </c>
      <c r="J1349" s="182" t="str">
        <f>IF(OR(IFERROR(SEARCH("DMZ",tblSegmentationZones[[#This Row],[comment]])&gt;0,FALSE),IFERROR(SEARCH("DMZ",tblSegmentationZones[[#This Row],[SegmentationZone]])&gt;0,FALSE)),"Yes","No")</f>
        <v>No</v>
      </c>
    </row>
    <row r="1350" spans="1:10" x14ac:dyDescent="0.3">
      <c r="A1350" t="s">
        <v>3456</v>
      </c>
      <c r="B1350" t="s">
        <v>4059</v>
      </c>
      <c r="C1350">
        <v>0</v>
      </c>
      <c r="D1350" t="s">
        <v>3454</v>
      </c>
      <c r="E1350" t="s">
        <v>464</v>
      </c>
      <c r="F1350" t="b">
        <v>1</v>
      </c>
      <c r="G1350">
        <v>168050944</v>
      </c>
      <c r="H1350">
        <v>168051199</v>
      </c>
      <c r="I1350" t="s">
        <v>4060</v>
      </c>
      <c r="J1350" s="182" t="str">
        <f>IF(OR(IFERROR(SEARCH("DMZ",tblSegmentationZones[[#This Row],[comment]])&gt;0,FALSE),IFERROR(SEARCH("DMZ",tblSegmentationZones[[#This Row],[SegmentationZone]])&gt;0,FALSE)),"Yes","No")</f>
        <v>No</v>
      </c>
    </row>
    <row r="1351" spans="1:10" x14ac:dyDescent="0.3">
      <c r="A1351" t="s">
        <v>3461</v>
      </c>
      <c r="B1351" t="s">
        <v>4061</v>
      </c>
      <c r="C1351">
        <v>0</v>
      </c>
      <c r="D1351" t="s">
        <v>3165</v>
      </c>
      <c r="E1351" t="s">
        <v>464</v>
      </c>
      <c r="F1351" t="b">
        <v>1</v>
      </c>
      <c r="G1351">
        <v>168051200</v>
      </c>
      <c r="H1351">
        <v>168051711</v>
      </c>
      <c r="I1351" t="s">
        <v>4062</v>
      </c>
      <c r="J1351" s="182" t="str">
        <f>IF(OR(IFERROR(SEARCH("DMZ",tblSegmentationZones[[#This Row],[comment]])&gt;0,FALSE),IFERROR(SEARCH("DMZ",tblSegmentationZones[[#This Row],[SegmentationZone]])&gt;0,FALSE)),"Yes","No")</f>
        <v>No</v>
      </c>
    </row>
    <row r="1352" spans="1:10" x14ac:dyDescent="0.3">
      <c r="A1352" t="s">
        <v>3464</v>
      </c>
      <c r="B1352" t="s">
        <v>4063</v>
      </c>
      <c r="C1352">
        <v>0</v>
      </c>
      <c r="D1352" t="s">
        <v>3165</v>
      </c>
      <c r="E1352" t="s">
        <v>464</v>
      </c>
      <c r="F1352" t="b">
        <v>1</v>
      </c>
      <c r="G1352">
        <v>168051712</v>
      </c>
      <c r="H1352">
        <v>168052223</v>
      </c>
      <c r="I1352" t="s">
        <v>4064</v>
      </c>
      <c r="J1352" s="182" t="str">
        <f>IF(OR(IFERROR(SEARCH("DMZ",tblSegmentationZones[[#This Row],[comment]])&gt;0,FALSE),IFERROR(SEARCH("DMZ",tblSegmentationZones[[#This Row],[SegmentationZone]])&gt;0,FALSE)),"Yes","No")</f>
        <v>No</v>
      </c>
    </row>
    <row r="1353" spans="1:10" x14ac:dyDescent="0.3">
      <c r="A1353" t="s">
        <v>3467</v>
      </c>
      <c r="B1353" t="s">
        <v>4065</v>
      </c>
      <c r="C1353">
        <v>0</v>
      </c>
      <c r="D1353" t="s">
        <v>3165</v>
      </c>
      <c r="E1353" t="s">
        <v>464</v>
      </c>
      <c r="F1353" t="b">
        <v>1</v>
      </c>
      <c r="G1353">
        <v>168052224</v>
      </c>
      <c r="H1353">
        <v>168052735</v>
      </c>
      <c r="I1353" t="s">
        <v>4066</v>
      </c>
      <c r="J1353" s="182" t="str">
        <f>IF(OR(IFERROR(SEARCH("DMZ",tblSegmentationZones[[#This Row],[comment]])&gt;0,FALSE),IFERROR(SEARCH("DMZ",tblSegmentationZones[[#This Row],[SegmentationZone]])&gt;0,FALSE)),"Yes","No")</f>
        <v>No</v>
      </c>
    </row>
    <row r="1354" spans="1:10" x14ac:dyDescent="0.3">
      <c r="A1354" t="s">
        <v>4067</v>
      </c>
      <c r="B1354" t="s">
        <v>4068</v>
      </c>
      <c r="C1354">
        <v>100</v>
      </c>
      <c r="D1354" t="s">
        <v>465</v>
      </c>
      <c r="E1354" t="s">
        <v>4069</v>
      </c>
      <c r="F1354" t="b">
        <v>0</v>
      </c>
      <c r="G1354">
        <v>170419200</v>
      </c>
      <c r="H1354">
        <v>170419455</v>
      </c>
      <c r="I1354" t="s">
        <v>4070</v>
      </c>
      <c r="J1354" s="182" t="str">
        <f>IF(OR(IFERROR(SEARCH("DMZ",tblSegmentationZones[[#This Row],[comment]])&gt;0,FALSE),IFERROR(SEARCH("DMZ",tblSegmentationZones[[#This Row],[SegmentationZone]])&gt;0,FALSE)),"Yes","No")</f>
        <v>No</v>
      </c>
    </row>
    <row r="1355" spans="1:10" x14ac:dyDescent="0.3">
      <c r="A1355" t="s">
        <v>4071</v>
      </c>
      <c r="B1355" t="s">
        <v>4072</v>
      </c>
      <c r="C1355">
        <v>105</v>
      </c>
      <c r="D1355" t="s">
        <v>465</v>
      </c>
      <c r="E1355" t="s">
        <v>4069</v>
      </c>
      <c r="F1355" t="b">
        <v>0</v>
      </c>
      <c r="G1355">
        <v>170420480</v>
      </c>
      <c r="H1355">
        <v>170420735</v>
      </c>
      <c r="I1355" t="s">
        <v>4073</v>
      </c>
      <c r="J1355" s="182" t="str">
        <f>IF(OR(IFERROR(SEARCH("DMZ",tblSegmentationZones[[#This Row],[comment]])&gt;0,FALSE),IFERROR(SEARCH("DMZ",tblSegmentationZones[[#This Row],[SegmentationZone]])&gt;0,FALSE)),"Yes","No")</f>
        <v>No</v>
      </c>
    </row>
    <row r="1356" spans="1:10" x14ac:dyDescent="0.3">
      <c r="A1356" t="s">
        <v>4074</v>
      </c>
      <c r="B1356" t="s">
        <v>4075</v>
      </c>
      <c r="C1356">
        <v>110</v>
      </c>
      <c r="D1356" t="s">
        <v>465</v>
      </c>
      <c r="E1356" t="s">
        <v>4069</v>
      </c>
      <c r="F1356" t="b">
        <v>0</v>
      </c>
      <c r="G1356">
        <v>170421760</v>
      </c>
      <c r="H1356">
        <v>170422015</v>
      </c>
      <c r="I1356" t="s">
        <v>4076</v>
      </c>
      <c r="J1356" s="182" t="str">
        <f>IF(OR(IFERROR(SEARCH("DMZ",tblSegmentationZones[[#This Row],[comment]])&gt;0,FALSE),IFERROR(SEARCH("DMZ",tblSegmentationZones[[#This Row],[SegmentationZone]])&gt;0,FALSE)),"Yes","No")</f>
        <v>No</v>
      </c>
    </row>
    <row r="1357" spans="1:10" x14ac:dyDescent="0.3">
      <c r="A1357" t="s">
        <v>4077</v>
      </c>
      <c r="B1357" t="s">
        <v>4078</v>
      </c>
      <c r="C1357">
        <v>114</v>
      </c>
      <c r="D1357" t="s">
        <v>465</v>
      </c>
      <c r="E1357" t="s">
        <v>4069</v>
      </c>
      <c r="F1357" t="b">
        <v>1</v>
      </c>
      <c r="G1357">
        <v>170422784</v>
      </c>
      <c r="H1357">
        <v>170423039</v>
      </c>
      <c r="I1357" t="s">
        <v>4079</v>
      </c>
      <c r="J1357" s="182" t="str">
        <f>IF(OR(IFERROR(SEARCH("DMZ",tblSegmentationZones[[#This Row],[comment]])&gt;0,FALSE),IFERROR(SEARCH("DMZ",tblSegmentationZones[[#This Row],[SegmentationZone]])&gt;0,FALSE)),"Yes","No")</f>
        <v>No</v>
      </c>
    </row>
    <row r="1358" spans="1:10" x14ac:dyDescent="0.3">
      <c r="A1358" t="s">
        <v>4080</v>
      </c>
      <c r="B1358" t="s">
        <v>4081</v>
      </c>
      <c r="C1358">
        <v>115</v>
      </c>
      <c r="D1358" t="s">
        <v>465</v>
      </c>
      <c r="E1358" t="s">
        <v>4069</v>
      </c>
      <c r="F1358" t="b">
        <v>0</v>
      </c>
      <c r="G1358">
        <v>170423040</v>
      </c>
      <c r="H1358">
        <v>170423295</v>
      </c>
      <c r="I1358" t="s">
        <v>4082</v>
      </c>
      <c r="J1358" s="182" t="str">
        <f>IF(OR(IFERROR(SEARCH("DMZ",tblSegmentationZones[[#This Row],[comment]])&gt;0,FALSE),IFERROR(SEARCH("DMZ",tblSegmentationZones[[#This Row],[SegmentationZone]])&gt;0,FALSE)),"Yes","No")</f>
        <v>No</v>
      </c>
    </row>
    <row r="1359" spans="1:10" x14ac:dyDescent="0.3">
      <c r="A1359" t="s">
        <v>4083</v>
      </c>
      <c r="B1359" t="s">
        <v>4084</v>
      </c>
      <c r="C1359">
        <v>116</v>
      </c>
      <c r="D1359" t="s">
        <v>465</v>
      </c>
      <c r="E1359" t="s">
        <v>4069</v>
      </c>
      <c r="F1359" t="b">
        <v>0</v>
      </c>
      <c r="G1359">
        <v>170423296</v>
      </c>
      <c r="H1359">
        <v>170423551</v>
      </c>
      <c r="I1359" t="s">
        <v>4085</v>
      </c>
      <c r="J1359" s="182" t="str">
        <f>IF(OR(IFERROR(SEARCH("DMZ",tblSegmentationZones[[#This Row],[comment]])&gt;0,FALSE),IFERROR(SEARCH("DMZ",tblSegmentationZones[[#This Row],[SegmentationZone]])&gt;0,FALSE)),"Yes","No")</f>
        <v>No</v>
      </c>
    </row>
    <row r="1360" spans="1:10" x14ac:dyDescent="0.3">
      <c r="A1360" t="s">
        <v>4086</v>
      </c>
      <c r="B1360" t="s">
        <v>4087</v>
      </c>
      <c r="C1360">
        <v>500</v>
      </c>
      <c r="D1360" t="s">
        <v>465</v>
      </c>
      <c r="E1360" t="s">
        <v>4069</v>
      </c>
      <c r="F1360" t="b">
        <v>0</v>
      </c>
      <c r="G1360">
        <v>170425600</v>
      </c>
      <c r="H1360">
        <v>170425855</v>
      </c>
      <c r="I1360" t="s">
        <v>4088</v>
      </c>
      <c r="J1360" s="182" t="str">
        <f>IF(OR(IFERROR(SEARCH("DMZ",tblSegmentationZones[[#This Row],[comment]])&gt;0,FALSE),IFERROR(SEARCH("DMZ",tblSegmentationZones[[#This Row],[SegmentationZone]])&gt;0,FALSE)),"Yes","No")</f>
        <v>No</v>
      </c>
    </row>
    <row r="1361" spans="1:10" x14ac:dyDescent="0.3">
      <c r="A1361" t="s">
        <v>4089</v>
      </c>
      <c r="B1361" t="s">
        <v>4090</v>
      </c>
      <c r="C1361">
        <v>150</v>
      </c>
      <c r="D1361" t="s">
        <v>465</v>
      </c>
      <c r="E1361" t="s">
        <v>4069</v>
      </c>
      <c r="F1361" t="b">
        <v>0</v>
      </c>
      <c r="G1361">
        <v>170432000</v>
      </c>
      <c r="H1361">
        <v>170432255</v>
      </c>
      <c r="I1361" t="s">
        <v>4091</v>
      </c>
      <c r="J1361" s="182" t="str">
        <f>IF(OR(IFERROR(SEARCH("DMZ",tblSegmentationZones[[#This Row],[comment]])&gt;0,FALSE),IFERROR(SEARCH("DMZ",tblSegmentationZones[[#This Row],[SegmentationZone]])&gt;0,FALSE)),"Yes","No")</f>
        <v>No</v>
      </c>
    </row>
    <row r="1362" spans="1:10" x14ac:dyDescent="0.3">
      <c r="A1362" t="s">
        <v>4092</v>
      </c>
      <c r="B1362" t="s">
        <v>4093</v>
      </c>
      <c r="C1362">
        <v>151</v>
      </c>
      <c r="D1362" t="s">
        <v>465</v>
      </c>
      <c r="E1362" t="s">
        <v>4069</v>
      </c>
      <c r="F1362" t="b">
        <v>0</v>
      </c>
      <c r="G1362">
        <v>170432256</v>
      </c>
      <c r="H1362">
        <v>170432511</v>
      </c>
      <c r="I1362" t="s">
        <v>4094</v>
      </c>
      <c r="J1362" s="182" t="str">
        <f>IF(OR(IFERROR(SEARCH("DMZ",tblSegmentationZones[[#This Row],[comment]])&gt;0,FALSE),IFERROR(SEARCH("DMZ",tblSegmentationZones[[#This Row],[SegmentationZone]])&gt;0,FALSE)),"Yes","No")</f>
        <v>No</v>
      </c>
    </row>
    <row r="1363" spans="1:10" x14ac:dyDescent="0.3">
      <c r="A1363" t="s">
        <v>4095</v>
      </c>
      <c r="B1363" t="s">
        <v>4096</v>
      </c>
      <c r="C1363">
        <v>175</v>
      </c>
      <c r="D1363" t="s">
        <v>465</v>
      </c>
      <c r="E1363" t="s">
        <v>4069</v>
      </c>
      <c r="F1363" t="b">
        <v>0</v>
      </c>
      <c r="G1363">
        <v>170438400</v>
      </c>
      <c r="H1363">
        <v>170438655</v>
      </c>
      <c r="I1363" t="s">
        <v>4097</v>
      </c>
      <c r="J1363" s="182" t="str">
        <f>IF(OR(IFERROR(SEARCH("DMZ",tblSegmentationZones[[#This Row],[comment]])&gt;0,FALSE),IFERROR(SEARCH("DMZ",tblSegmentationZones[[#This Row],[SegmentationZone]])&gt;0,FALSE)),"Yes","No")</f>
        <v>No</v>
      </c>
    </row>
    <row r="1364" spans="1:10" x14ac:dyDescent="0.3">
      <c r="A1364" t="s">
        <v>4098</v>
      </c>
      <c r="B1364" t="s">
        <v>4099</v>
      </c>
      <c r="C1364">
        <v>300</v>
      </c>
      <c r="D1364" t="s">
        <v>465</v>
      </c>
      <c r="E1364" t="s">
        <v>4069</v>
      </c>
      <c r="F1364" t="b">
        <v>0</v>
      </c>
      <c r="G1364">
        <v>170439680</v>
      </c>
      <c r="H1364">
        <v>170439935</v>
      </c>
      <c r="I1364" t="s">
        <v>4100</v>
      </c>
      <c r="J1364" s="182" t="str">
        <f>IF(OR(IFERROR(SEARCH("DMZ",tblSegmentationZones[[#This Row],[comment]])&gt;0,FALSE),IFERROR(SEARCH("DMZ",tblSegmentationZones[[#This Row],[SegmentationZone]])&gt;0,FALSE)),"Yes","No")</f>
        <v>No</v>
      </c>
    </row>
    <row r="1365" spans="1:10" x14ac:dyDescent="0.3">
      <c r="A1365" t="s">
        <v>4101</v>
      </c>
      <c r="B1365" t="s">
        <v>4102</v>
      </c>
      <c r="C1365">
        <v>301</v>
      </c>
      <c r="D1365" t="s">
        <v>465</v>
      </c>
      <c r="E1365" t="s">
        <v>4069</v>
      </c>
      <c r="F1365" t="b">
        <v>0</v>
      </c>
      <c r="G1365">
        <v>170439936</v>
      </c>
      <c r="H1365">
        <v>170440191</v>
      </c>
      <c r="I1365" t="s">
        <v>4103</v>
      </c>
      <c r="J1365" s="182" t="str">
        <f>IF(OR(IFERROR(SEARCH("DMZ",tblSegmentationZones[[#This Row],[comment]])&gt;0,FALSE),IFERROR(SEARCH("DMZ",tblSegmentationZones[[#This Row],[SegmentationZone]])&gt;0,FALSE)),"Yes","No")</f>
        <v>No</v>
      </c>
    </row>
    <row r="1366" spans="1:10" x14ac:dyDescent="0.3">
      <c r="A1366" t="s">
        <v>4104</v>
      </c>
      <c r="B1366" t="s">
        <v>4105</v>
      </c>
      <c r="C1366">
        <v>200</v>
      </c>
      <c r="D1366" t="s">
        <v>4106</v>
      </c>
      <c r="E1366" t="s">
        <v>4069</v>
      </c>
      <c r="F1366" t="b">
        <v>0</v>
      </c>
      <c r="G1366">
        <v>170444800</v>
      </c>
      <c r="H1366">
        <v>170445055</v>
      </c>
      <c r="I1366" t="s">
        <v>4107</v>
      </c>
      <c r="J1366" s="182" t="str">
        <f>IF(OR(IFERROR(SEARCH("DMZ",tblSegmentationZones[[#This Row],[comment]])&gt;0,FALSE),IFERROR(SEARCH("DMZ",tblSegmentationZones[[#This Row],[SegmentationZone]])&gt;0,FALSE)),"Yes","No")</f>
        <v>No</v>
      </c>
    </row>
    <row r="1367" spans="1:10" x14ac:dyDescent="0.3">
      <c r="A1367" t="s">
        <v>4108</v>
      </c>
      <c r="B1367" t="s">
        <v>4109</v>
      </c>
      <c r="C1367">
        <v>201</v>
      </c>
      <c r="D1367" t="s">
        <v>465</v>
      </c>
      <c r="E1367" t="s">
        <v>4069</v>
      </c>
      <c r="F1367" t="b">
        <v>0</v>
      </c>
      <c r="G1367">
        <v>170445056</v>
      </c>
      <c r="H1367">
        <v>170445311</v>
      </c>
      <c r="I1367" t="s">
        <v>4110</v>
      </c>
      <c r="J1367" s="182" t="str">
        <f>IF(OR(IFERROR(SEARCH("DMZ",tblSegmentationZones[[#This Row],[comment]])&gt;0,FALSE),IFERROR(SEARCH("DMZ",tblSegmentationZones[[#This Row],[SegmentationZone]])&gt;0,FALSE)),"Yes","No")</f>
        <v>No</v>
      </c>
    </row>
    <row r="1368" spans="1:10" x14ac:dyDescent="0.3">
      <c r="A1368" t="s">
        <v>4111</v>
      </c>
      <c r="B1368" t="s">
        <v>4112</v>
      </c>
      <c r="C1368" t="s">
        <v>4113</v>
      </c>
      <c r="D1368" t="s">
        <v>465</v>
      </c>
      <c r="E1368" t="s">
        <v>4069</v>
      </c>
      <c r="F1368" t="b">
        <v>1</v>
      </c>
      <c r="G1368">
        <v>170445312</v>
      </c>
      <c r="H1368">
        <v>170445343</v>
      </c>
      <c r="I1368" t="s">
        <v>4114</v>
      </c>
      <c r="J1368" s="182" t="str">
        <f>IF(OR(IFERROR(SEARCH("DMZ",tblSegmentationZones[[#This Row],[comment]])&gt;0,FALSE),IFERROR(SEARCH("DMZ",tblSegmentationZones[[#This Row],[SegmentationZone]])&gt;0,FALSE)),"Yes","No")</f>
        <v>No</v>
      </c>
    </row>
    <row r="1369" spans="1:10" x14ac:dyDescent="0.3">
      <c r="A1369" t="s">
        <v>4115</v>
      </c>
      <c r="B1369" t="s">
        <v>4116</v>
      </c>
      <c r="C1369">
        <v>203</v>
      </c>
      <c r="D1369" t="s">
        <v>465</v>
      </c>
      <c r="E1369" t="s">
        <v>4069</v>
      </c>
      <c r="F1369" t="b">
        <v>0</v>
      </c>
      <c r="G1369">
        <v>170445568</v>
      </c>
      <c r="H1369">
        <v>170445823</v>
      </c>
      <c r="I1369" t="s">
        <v>4117</v>
      </c>
      <c r="J1369" s="182" t="str">
        <f>IF(OR(IFERROR(SEARCH("DMZ",tblSegmentationZones[[#This Row],[comment]])&gt;0,FALSE),IFERROR(SEARCH("DMZ",tblSegmentationZones[[#This Row],[SegmentationZone]])&gt;0,FALSE)),"Yes","No")</f>
        <v>No</v>
      </c>
    </row>
    <row r="1370" spans="1:10" x14ac:dyDescent="0.3">
      <c r="A1370" t="s">
        <v>4118</v>
      </c>
      <c r="B1370" t="s">
        <v>4119</v>
      </c>
      <c r="C1370">
        <v>205</v>
      </c>
      <c r="D1370" t="s">
        <v>465</v>
      </c>
      <c r="E1370" t="s">
        <v>4069</v>
      </c>
      <c r="F1370" t="b">
        <v>0</v>
      </c>
      <c r="G1370">
        <v>170446080</v>
      </c>
      <c r="H1370">
        <v>170446335</v>
      </c>
      <c r="I1370" t="s">
        <v>4120</v>
      </c>
      <c r="J1370" s="182" t="str">
        <f>IF(OR(IFERROR(SEARCH("DMZ",tblSegmentationZones[[#This Row],[comment]])&gt;0,FALSE),IFERROR(SEARCH("DMZ",tblSegmentationZones[[#This Row],[SegmentationZone]])&gt;0,FALSE)),"Yes","No")</f>
        <v>No</v>
      </c>
    </row>
    <row r="1371" spans="1:10" x14ac:dyDescent="0.3">
      <c r="A1371" t="s">
        <v>4121</v>
      </c>
      <c r="B1371" t="s">
        <v>4122</v>
      </c>
      <c r="C1371">
        <v>220</v>
      </c>
      <c r="D1371" t="s">
        <v>465</v>
      </c>
      <c r="E1371" t="s">
        <v>4069</v>
      </c>
      <c r="F1371" t="b">
        <v>0</v>
      </c>
      <c r="G1371">
        <v>170449920</v>
      </c>
      <c r="H1371">
        <v>170450175</v>
      </c>
      <c r="I1371" t="s">
        <v>4123</v>
      </c>
      <c r="J1371" s="182" t="str">
        <f>IF(OR(IFERROR(SEARCH("DMZ",tblSegmentationZones[[#This Row],[comment]])&gt;0,FALSE),IFERROR(SEARCH("DMZ",tblSegmentationZones[[#This Row],[SegmentationZone]])&gt;0,FALSE)),"Yes","No")</f>
        <v>No</v>
      </c>
    </row>
    <row r="1372" spans="1:10" x14ac:dyDescent="0.3">
      <c r="A1372" t="s">
        <v>4121</v>
      </c>
      <c r="B1372" t="s">
        <v>4124</v>
      </c>
      <c r="C1372">
        <v>221</v>
      </c>
      <c r="D1372" t="s">
        <v>465</v>
      </c>
      <c r="E1372" t="s">
        <v>4069</v>
      </c>
      <c r="F1372" t="b">
        <v>0</v>
      </c>
      <c r="G1372">
        <v>170450176</v>
      </c>
      <c r="H1372">
        <v>170450431</v>
      </c>
      <c r="I1372" t="s">
        <v>4125</v>
      </c>
      <c r="J1372" s="182" t="str">
        <f>IF(OR(IFERROR(SEARCH("DMZ",tblSegmentationZones[[#This Row],[comment]])&gt;0,FALSE),IFERROR(SEARCH("DMZ",tblSegmentationZones[[#This Row],[SegmentationZone]])&gt;0,FALSE)),"Yes","No")</f>
        <v>No</v>
      </c>
    </row>
    <row r="1373" spans="1:10" x14ac:dyDescent="0.3">
      <c r="A1373" t="s">
        <v>4126</v>
      </c>
      <c r="B1373" t="s">
        <v>4127</v>
      </c>
      <c r="C1373">
        <v>901</v>
      </c>
      <c r="D1373" t="s">
        <v>465</v>
      </c>
      <c r="E1373" t="s">
        <v>4069</v>
      </c>
      <c r="F1373" t="b">
        <v>1</v>
      </c>
      <c r="G1373">
        <v>170457856</v>
      </c>
      <c r="H1373">
        <v>170458111</v>
      </c>
      <c r="I1373" t="s">
        <v>4128</v>
      </c>
      <c r="J1373" s="182" t="str">
        <f>IF(OR(IFERROR(SEARCH("DMZ",tblSegmentationZones[[#This Row],[comment]])&gt;0,FALSE),IFERROR(SEARCH("DMZ",tblSegmentationZones[[#This Row],[SegmentationZone]])&gt;0,FALSE)),"Yes","No")</f>
        <v>No</v>
      </c>
    </row>
    <row r="1374" spans="1:10" x14ac:dyDescent="0.3">
      <c r="A1374" t="s">
        <v>4129</v>
      </c>
      <c r="B1374" t="s">
        <v>4130</v>
      </c>
      <c r="C1374">
        <v>9</v>
      </c>
      <c r="D1374" t="s">
        <v>465</v>
      </c>
      <c r="E1374" t="s">
        <v>4069</v>
      </c>
      <c r="F1374" t="b">
        <v>1</v>
      </c>
      <c r="G1374">
        <v>170395904</v>
      </c>
      <c r="H1374">
        <v>170396159</v>
      </c>
      <c r="I1374" t="s">
        <v>4131</v>
      </c>
      <c r="J1374" s="182" t="str">
        <f>IF(OR(IFERROR(SEARCH("DMZ",tblSegmentationZones[[#This Row],[comment]])&gt;0,FALSE),IFERROR(SEARCH("DMZ",tblSegmentationZones[[#This Row],[SegmentationZone]])&gt;0,FALSE)),"Yes","No")</f>
        <v>No</v>
      </c>
    </row>
    <row r="1375" spans="1:10" x14ac:dyDescent="0.3">
      <c r="A1375" t="s">
        <v>4132</v>
      </c>
      <c r="B1375" t="s">
        <v>4133</v>
      </c>
      <c r="C1375" t="s">
        <v>464</v>
      </c>
      <c r="D1375" t="s">
        <v>465</v>
      </c>
      <c r="E1375" t="s">
        <v>3801</v>
      </c>
      <c r="F1375" t="b">
        <v>0</v>
      </c>
      <c r="G1375">
        <v>170705664</v>
      </c>
      <c r="H1375">
        <v>170705919</v>
      </c>
      <c r="I1375" t="s">
        <v>4134</v>
      </c>
      <c r="J1375" s="182" t="str">
        <f>IF(OR(IFERROR(SEARCH("DMZ",tblSegmentationZones[[#This Row],[comment]])&gt;0,FALSE),IFERROR(SEARCH("DMZ",tblSegmentationZones[[#This Row],[SegmentationZone]])&gt;0,FALSE)),"Yes","No")</f>
        <v>No</v>
      </c>
    </row>
    <row r="1376" spans="1:10" x14ac:dyDescent="0.3">
      <c r="A1376" t="s">
        <v>4135</v>
      </c>
      <c r="B1376" t="s">
        <v>4136</v>
      </c>
      <c r="C1376" t="s">
        <v>464</v>
      </c>
      <c r="D1376" t="s">
        <v>4137</v>
      </c>
      <c r="E1376" t="s">
        <v>3801</v>
      </c>
      <c r="F1376" t="b">
        <v>0</v>
      </c>
      <c r="G1376">
        <v>170657024</v>
      </c>
      <c r="H1376">
        <v>170657279</v>
      </c>
      <c r="I1376" t="s">
        <v>4138</v>
      </c>
      <c r="J1376" s="182" t="str">
        <f>IF(OR(IFERROR(SEARCH("DMZ",tblSegmentationZones[[#This Row],[comment]])&gt;0,FALSE),IFERROR(SEARCH("DMZ",tblSegmentationZones[[#This Row],[SegmentationZone]])&gt;0,FALSE)),"Yes","No")</f>
        <v>Yes</v>
      </c>
    </row>
    <row r="1377" spans="1:10" x14ac:dyDescent="0.3">
      <c r="A1377" t="s">
        <v>4139</v>
      </c>
      <c r="B1377" t="s">
        <v>4140</v>
      </c>
      <c r="C1377" t="s">
        <v>464</v>
      </c>
      <c r="D1377" t="s">
        <v>465</v>
      </c>
      <c r="E1377" t="s">
        <v>3801</v>
      </c>
      <c r="F1377" t="b">
        <v>0</v>
      </c>
      <c r="G1377">
        <v>171095040</v>
      </c>
      <c r="H1377">
        <v>171095295</v>
      </c>
      <c r="I1377" t="s">
        <v>4141</v>
      </c>
      <c r="J1377" s="182" t="str">
        <f>IF(OR(IFERROR(SEARCH("DMZ",tblSegmentationZones[[#This Row],[comment]])&gt;0,FALSE),IFERROR(SEARCH("DMZ",tblSegmentationZones[[#This Row],[SegmentationZone]])&gt;0,FALSE)),"Yes","No")</f>
        <v>No</v>
      </c>
    </row>
    <row r="1378" spans="1:10" x14ac:dyDescent="0.3">
      <c r="A1378" t="s">
        <v>4142</v>
      </c>
      <c r="B1378" t="s">
        <v>4143</v>
      </c>
      <c r="C1378" t="s">
        <v>464</v>
      </c>
      <c r="D1378" t="s">
        <v>465</v>
      </c>
      <c r="E1378" t="s">
        <v>3801</v>
      </c>
      <c r="F1378" t="b">
        <v>0</v>
      </c>
      <c r="G1378">
        <v>171097088</v>
      </c>
      <c r="H1378">
        <v>171097343</v>
      </c>
      <c r="I1378" t="s">
        <v>4144</v>
      </c>
      <c r="J1378" s="182" t="str">
        <f>IF(OR(IFERROR(SEARCH("DMZ",tblSegmentationZones[[#This Row],[comment]])&gt;0,FALSE),IFERROR(SEARCH("DMZ",tblSegmentationZones[[#This Row],[SegmentationZone]])&gt;0,FALSE)),"Yes","No")</f>
        <v>No</v>
      </c>
    </row>
    <row r="1379" spans="1:10" x14ac:dyDescent="0.3">
      <c r="A1379" t="s">
        <v>4121</v>
      </c>
      <c r="B1379" t="s">
        <v>4145</v>
      </c>
      <c r="C1379" t="s">
        <v>464</v>
      </c>
      <c r="D1379" t="s">
        <v>465</v>
      </c>
      <c r="E1379" t="s">
        <v>3801</v>
      </c>
      <c r="F1379" t="b">
        <v>0</v>
      </c>
      <c r="G1379">
        <v>171105280</v>
      </c>
      <c r="H1379">
        <v>171105535</v>
      </c>
      <c r="I1379" t="s">
        <v>4146</v>
      </c>
      <c r="J1379" s="182" t="str">
        <f>IF(OR(IFERROR(SEARCH("DMZ",tblSegmentationZones[[#This Row],[comment]])&gt;0,FALSE),IFERROR(SEARCH("DMZ",tblSegmentationZones[[#This Row],[SegmentationZone]])&gt;0,FALSE)),"Yes","No")</f>
        <v>No</v>
      </c>
    </row>
    <row r="1380" spans="1:10" x14ac:dyDescent="0.3">
      <c r="A1380" t="s">
        <v>4147</v>
      </c>
      <c r="B1380" t="s">
        <v>4148</v>
      </c>
      <c r="C1380">
        <v>601</v>
      </c>
      <c r="D1380" t="s">
        <v>1384</v>
      </c>
      <c r="E1380" t="s">
        <v>460</v>
      </c>
      <c r="F1380" t="b">
        <v>1</v>
      </c>
      <c r="G1380">
        <v>171114496</v>
      </c>
      <c r="H1380">
        <v>171115519</v>
      </c>
      <c r="I1380" t="s">
        <v>4149</v>
      </c>
      <c r="J1380" s="182" t="str">
        <f>IF(OR(IFERROR(SEARCH("DMZ",tblSegmentationZones[[#This Row],[comment]])&gt;0,FALSE),IFERROR(SEARCH("DMZ",tblSegmentationZones[[#This Row],[SegmentationZone]])&gt;0,FALSE)),"Yes","No")</f>
        <v>No</v>
      </c>
    </row>
    <row r="1381" spans="1:10" x14ac:dyDescent="0.3">
      <c r="A1381" t="s">
        <v>4150</v>
      </c>
      <c r="B1381" t="s">
        <v>4151</v>
      </c>
      <c r="C1381">
        <v>663</v>
      </c>
      <c r="D1381" t="s">
        <v>1937</v>
      </c>
      <c r="E1381" t="s">
        <v>460</v>
      </c>
      <c r="F1381" t="b">
        <v>0</v>
      </c>
      <c r="G1381">
        <v>171140096</v>
      </c>
      <c r="H1381">
        <v>171141119</v>
      </c>
      <c r="I1381" t="s">
        <v>4152</v>
      </c>
      <c r="J1381" s="182" t="str">
        <f>IF(OR(IFERROR(SEARCH("DMZ",tblSegmentationZones[[#This Row],[comment]])&gt;0,FALSE),IFERROR(SEARCH("DMZ",tblSegmentationZones[[#This Row],[SegmentationZone]])&gt;0,FALSE)),"Yes","No")</f>
        <v>No</v>
      </c>
    </row>
    <row r="1382" spans="1:10" x14ac:dyDescent="0.3">
      <c r="A1382" t="s">
        <v>4153</v>
      </c>
      <c r="B1382" t="s">
        <v>4154</v>
      </c>
      <c r="C1382">
        <v>665</v>
      </c>
      <c r="D1382" t="s">
        <v>1735</v>
      </c>
      <c r="E1382" t="s">
        <v>460</v>
      </c>
      <c r="F1382" t="b">
        <v>1</v>
      </c>
      <c r="G1382">
        <v>171141120</v>
      </c>
      <c r="H1382">
        <v>171142143</v>
      </c>
      <c r="I1382" t="s">
        <v>4155</v>
      </c>
      <c r="J1382" s="182" t="str">
        <f>IF(OR(IFERROR(SEARCH("DMZ",tblSegmentationZones[[#This Row],[comment]])&gt;0,FALSE),IFERROR(SEARCH("DMZ",tblSegmentationZones[[#This Row],[SegmentationZone]])&gt;0,FALSE)),"Yes","No")</f>
        <v>No</v>
      </c>
    </row>
    <row r="1383" spans="1:10" x14ac:dyDescent="0.3">
      <c r="A1383" t="s">
        <v>4156</v>
      </c>
      <c r="B1383" t="s">
        <v>4157</v>
      </c>
      <c r="C1383">
        <v>612</v>
      </c>
      <c r="D1383" t="s">
        <v>1988</v>
      </c>
      <c r="E1383" t="s">
        <v>460</v>
      </c>
      <c r="F1383" t="b">
        <v>1</v>
      </c>
      <c r="G1383">
        <v>171142144</v>
      </c>
      <c r="H1383">
        <v>171142399</v>
      </c>
      <c r="I1383" t="s">
        <v>4158</v>
      </c>
      <c r="J1383" s="182" t="str">
        <f>IF(OR(IFERROR(SEARCH("DMZ",tblSegmentationZones[[#This Row],[comment]])&gt;0,FALSE),IFERROR(SEARCH("DMZ",tblSegmentationZones[[#This Row],[SegmentationZone]])&gt;0,FALSE)),"Yes","No")</f>
        <v>No</v>
      </c>
    </row>
    <row r="1384" spans="1:10" x14ac:dyDescent="0.3">
      <c r="A1384" t="s">
        <v>4159</v>
      </c>
      <c r="B1384" t="s">
        <v>4160</v>
      </c>
      <c r="C1384">
        <v>613</v>
      </c>
      <c r="D1384" t="s">
        <v>1992</v>
      </c>
      <c r="E1384" t="s">
        <v>460</v>
      </c>
      <c r="F1384" t="b">
        <v>1</v>
      </c>
      <c r="G1384">
        <v>171142400</v>
      </c>
      <c r="H1384">
        <v>171142655</v>
      </c>
      <c r="I1384" t="s">
        <v>4161</v>
      </c>
      <c r="J1384" s="182" t="str">
        <f>IF(OR(IFERROR(SEARCH("DMZ",tblSegmentationZones[[#This Row],[comment]])&gt;0,FALSE),IFERROR(SEARCH("DMZ",tblSegmentationZones[[#This Row],[SegmentationZone]])&gt;0,FALSE)),"Yes","No")</f>
        <v>No</v>
      </c>
    </row>
    <row r="1385" spans="1:10" x14ac:dyDescent="0.3">
      <c r="A1385" t="s">
        <v>4162</v>
      </c>
      <c r="B1385" t="s">
        <v>4163</v>
      </c>
      <c r="C1385">
        <v>614</v>
      </c>
      <c r="D1385" t="s">
        <v>1996</v>
      </c>
      <c r="E1385" t="s">
        <v>460</v>
      </c>
      <c r="F1385" t="b">
        <v>1</v>
      </c>
      <c r="G1385">
        <v>171142656</v>
      </c>
      <c r="H1385">
        <v>171142911</v>
      </c>
      <c r="I1385" t="s">
        <v>4164</v>
      </c>
      <c r="J1385" s="182" t="str">
        <f>IF(OR(IFERROR(SEARCH("DMZ",tblSegmentationZones[[#This Row],[comment]])&gt;0,FALSE),IFERROR(SEARCH("DMZ",tblSegmentationZones[[#This Row],[SegmentationZone]])&gt;0,FALSE)),"Yes","No")</f>
        <v>No</v>
      </c>
    </row>
    <row r="1386" spans="1:10" x14ac:dyDescent="0.3">
      <c r="A1386" t="s">
        <v>4165</v>
      </c>
      <c r="B1386" t="s">
        <v>4166</v>
      </c>
      <c r="C1386">
        <v>615</v>
      </c>
      <c r="D1386" t="s">
        <v>2000</v>
      </c>
      <c r="E1386" t="s">
        <v>460</v>
      </c>
      <c r="F1386" t="b">
        <v>1</v>
      </c>
      <c r="G1386">
        <v>171142912</v>
      </c>
      <c r="H1386">
        <v>171143167</v>
      </c>
      <c r="I1386" t="s">
        <v>4167</v>
      </c>
      <c r="J1386" s="182" t="str">
        <f>IF(OR(IFERROR(SEARCH("DMZ",tblSegmentationZones[[#This Row],[comment]])&gt;0,FALSE),IFERROR(SEARCH("DMZ",tblSegmentationZones[[#This Row],[SegmentationZone]])&gt;0,FALSE)),"Yes","No")</f>
        <v>No</v>
      </c>
    </row>
    <row r="1387" spans="1:10" x14ac:dyDescent="0.3">
      <c r="A1387" t="s">
        <v>4168</v>
      </c>
      <c r="B1387" t="s">
        <v>4169</v>
      </c>
      <c r="C1387">
        <v>616</v>
      </c>
      <c r="D1387" t="s">
        <v>2004</v>
      </c>
      <c r="E1387" t="s">
        <v>460</v>
      </c>
      <c r="F1387" t="b">
        <v>1</v>
      </c>
      <c r="G1387">
        <v>171143168</v>
      </c>
      <c r="H1387">
        <v>171143423</v>
      </c>
      <c r="I1387" t="s">
        <v>4170</v>
      </c>
      <c r="J1387" s="182" t="str">
        <f>IF(OR(IFERROR(SEARCH("DMZ",tblSegmentationZones[[#This Row],[comment]])&gt;0,FALSE),IFERROR(SEARCH("DMZ",tblSegmentationZones[[#This Row],[SegmentationZone]])&gt;0,FALSE)),"Yes","No")</f>
        <v>No</v>
      </c>
    </row>
    <row r="1388" spans="1:10" x14ac:dyDescent="0.3">
      <c r="A1388" t="s">
        <v>4171</v>
      </c>
      <c r="B1388" t="s">
        <v>4172</v>
      </c>
      <c r="C1388">
        <v>604</v>
      </c>
      <c r="D1388" t="s">
        <v>1400</v>
      </c>
      <c r="E1388" t="s">
        <v>460</v>
      </c>
      <c r="F1388" t="b">
        <v>1</v>
      </c>
      <c r="G1388">
        <v>171117568</v>
      </c>
      <c r="H1388">
        <v>171118591</v>
      </c>
      <c r="I1388" t="s">
        <v>4173</v>
      </c>
      <c r="J1388" s="182" t="str">
        <f>IF(OR(IFERROR(SEARCH("DMZ",tblSegmentationZones[[#This Row],[comment]])&gt;0,FALSE),IFERROR(SEARCH("DMZ",tblSegmentationZones[[#This Row],[SegmentationZone]])&gt;0,FALSE)),"Yes","No")</f>
        <v>No</v>
      </c>
    </row>
    <row r="1389" spans="1:10" x14ac:dyDescent="0.3">
      <c r="A1389" t="s">
        <v>4174</v>
      </c>
      <c r="B1389" t="s">
        <v>4175</v>
      </c>
      <c r="C1389" t="s">
        <v>464</v>
      </c>
      <c r="D1389" t="s">
        <v>1591</v>
      </c>
      <c r="E1389" t="s">
        <v>460</v>
      </c>
      <c r="F1389" t="b">
        <v>1</v>
      </c>
      <c r="G1389">
        <v>171147264</v>
      </c>
      <c r="H1389">
        <v>171147327</v>
      </c>
      <c r="I1389" t="s">
        <v>4176</v>
      </c>
      <c r="J1389" s="182" t="str">
        <f>IF(OR(IFERROR(SEARCH("DMZ",tblSegmentationZones[[#This Row],[comment]])&gt;0,FALSE),IFERROR(SEARCH("DMZ",tblSegmentationZones[[#This Row],[SegmentationZone]])&gt;0,FALSE)),"Yes","No")</f>
        <v>No</v>
      </c>
    </row>
    <row r="1390" spans="1:10" x14ac:dyDescent="0.3">
      <c r="A1390" t="s">
        <v>4177</v>
      </c>
      <c r="B1390" t="s">
        <v>4178</v>
      </c>
      <c r="C1390" t="s">
        <v>464</v>
      </c>
      <c r="D1390" t="s">
        <v>1591</v>
      </c>
      <c r="E1390" t="s">
        <v>460</v>
      </c>
      <c r="F1390" t="b">
        <v>1</v>
      </c>
      <c r="G1390">
        <v>171147392</v>
      </c>
      <c r="H1390">
        <v>171147455</v>
      </c>
      <c r="I1390" t="s">
        <v>4179</v>
      </c>
      <c r="J1390" s="182" t="str">
        <f>IF(OR(IFERROR(SEARCH("DMZ",tblSegmentationZones[[#This Row],[comment]])&gt;0,FALSE),IFERROR(SEARCH("DMZ",tblSegmentationZones[[#This Row],[SegmentationZone]])&gt;0,FALSE)),"Yes","No")</f>
        <v>No</v>
      </c>
    </row>
    <row r="1391" spans="1:10" x14ac:dyDescent="0.3">
      <c r="A1391" t="s">
        <v>4180</v>
      </c>
      <c r="B1391" t="s">
        <v>4181</v>
      </c>
      <c r="C1391" t="s">
        <v>464</v>
      </c>
      <c r="D1391" t="s">
        <v>1591</v>
      </c>
      <c r="E1391" t="s">
        <v>460</v>
      </c>
      <c r="F1391" t="b">
        <v>1</v>
      </c>
      <c r="G1391">
        <v>171147456</v>
      </c>
      <c r="H1391">
        <v>171147519</v>
      </c>
      <c r="I1391" t="s">
        <v>4182</v>
      </c>
      <c r="J1391" s="182" t="str">
        <f>IF(OR(IFERROR(SEARCH("DMZ",tblSegmentationZones[[#This Row],[comment]])&gt;0,FALSE),IFERROR(SEARCH("DMZ",tblSegmentationZones[[#This Row],[SegmentationZone]])&gt;0,FALSE)),"Yes","No")</f>
        <v>No</v>
      </c>
    </row>
    <row r="1392" spans="1:10" x14ac:dyDescent="0.3">
      <c r="A1392" t="s">
        <v>4183</v>
      </c>
      <c r="B1392" t="s">
        <v>4184</v>
      </c>
      <c r="C1392" t="s">
        <v>464</v>
      </c>
      <c r="D1392" t="s">
        <v>1591</v>
      </c>
      <c r="E1392" t="s">
        <v>460</v>
      </c>
      <c r="F1392" t="b">
        <v>1</v>
      </c>
      <c r="G1392">
        <v>171147328</v>
      </c>
      <c r="H1392">
        <v>171147391</v>
      </c>
      <c r="I1392" t="s">
        <v>4185</v>
      </c>
      <c r="J1392" s="182" t="str">
        <f>IF(OR(IFERROR(SEARCH("DMZ",tblSegmentationZones[[#This Row],[comment]])&gt;0,FALSE),IFERROR(SEARCH("DMZ",tblSegmentationZones[[#This Row],[SegmentationZone]])&gt;0,FALSE)),"Yes","No")</f>
        <v>No</v>
      </c>
    </row>
    <row r="1393" spans="1:10" x14ac:dyDescent="0.3">
      <c r="A1393" t="s">
        <v>4186</v>
      </c>
      <c r="B1393" t="s">
        <v>4187</v>
      </c>
      <c r="C1393" t="s">
        <v>464</v>
      </c>
      <c r="D1393" t="s">
        <v>1591</v>
      </c>
      <c r="E1393" t="s">
        <v>460</v>
      </c>
      <c r="F1393" t="b">
        <v>1</v>
      </c>
      <c r="G1393">
        <v>171147520</v>
      </c>
      <c r="H1393">
        <v>171147583</v>
      </c>
      <c r="I1393" t="s">
        <v>4188</v>
      </c>
      <c r="J1393" s="182" t="str">
        <f>IF(OR(IFERROR(SEARCH("DMZ",tblSegmentationZones[[#This Row],[comment]])&gt;0,FALSE),IFERROR(SEARCH("DMZ",tblSegmentationZones[[#This Row],[SegmentationZone]])&gt;0,FALSE)),"Yes","No")</f>
        <v>No</v>
      </c>
    </row>
    <row r="1394" spans="1:10" x14ac:dyDescent="0.3">
      <c r="A1394" t="s">
        <v>4189</v>
      </c>
      <c r="B1394" t="s">
        <v>4190</v>
      </c>
      <c r="C1394" t="s">
        <v>464</v>
      </c>
      <c r="D1394" t="s">
        <v>1591</v>
      </c>
      <c r="E1394" t="s">
        <v>460</v>
      </c>
      <c r="F1394" t="b">
        <v>1</v>
      </c>
      <c r="G1394">
        <v>171147648</v>
      </c>
      <c r="H1394">
        <v>171147711</v>
      </c>
      <c r="I1394" t="s">
        <v>4191</v>
      </c>
      <c r="J1394" s="182" t="str">
        <f>IF(OR(IFERROR(SEARCH("DMZ",tblSegmentationZones[[#This Row],[comment]])&gt;0,FALSE),IFERROR(SEARCH("DMZ",tblSegmentationZones[[#This Row],[SegmentationZone]])&gt;0,FALSE)),"Yes","No")</f>
        <v>No</v>
      </c>
    </row>
    <row r="1395" spans="1:10" x14ac:dyDescent="0.3">
      <c r="A1395" t="s">
        <v>4192</v>
      </c>
      <c r="B1395" t="s">
        <v>4193</v>
      </c>
      <c r="C1395" t="s">
        <v>464</v>
      </c>
      <c r="D1395" t="s">
        <v>1591</v>
      </c>
      <c r="E1395" t="s">
        <v>460</v>
      </c>
      <c r="F1395" t="b">
        <v>1</v>
      </c>
      <c r="G1395">
        <v>171147712</v>
      </c>
      <c r="H1395">
        <v>171147775</v>
      </c>
      <c r="I1395" t="s">
        <v>4194</v>
      </c>
      <c r="J1395" s="182" t="str">
        <f>IF(OR(IFERROR(SEARCH("DMZ",tblSegmentationZones[[#This Row],[comment]])&gt;0,FALSE),IFERROR(SEARCH("DMZ",tblSegmentationZones[[#This Row],[SegmentationZone]])&gt;0,FALSE)),"Yes","No")</f>
        <v>No</v>
      </c>
    </row>
    <row r="1396" spans="1:10" x14ac:dyDescent="0.3">
      <c r="A1396" t="s">
        <v>4195</v>
      </c>
      <c r="B1396" t="s">
        <v>4196</v>
      </c>
      <c r="C1396" t="s">
        <v>464</v>
      </c>
      <c r="D1396" t="s">
        <v>1591</v>
      </c>
      <c r="E1396" t="s">
        <v>460</v>
      </c>
      <c r="F1396" t="b">
        <v>1</v>
      </c>
      <c r="G1396">
        <v>171147584</v>
      </c>
      <c r="H1396">
        <v>171147647</v>
      </c>
      <c r="I1396" t="s">
        <v>4197</v>
      </c>
      <c r="J1396" s="182" t="str">
        <f>IF(OR(IFERROR(SEARCH("DMZ",tblSegmentationZones[[#This Row],[comment]])&gt;0,FALSE),IFERROR(SEARCH("DMZ",tblSegmentationZones[[#This Row],[SegmentationZone]])&gt;0,FALSE)),"Yes","No")</f>
        <v>No</v>
      </c>
    </row>
    <row r="1397" spans="1:10" x14ac:dyDescent="0.3">
      <c r="A1397" t="s">
        <v>4198</v>
      </c>
      <c r="B1397" t="s">
        <v>4199</v>
      </c>
      <c r="C1397" t="s">
        <v>464</v>
      </c>
      <c r="D1397" t="s">
        <v>1591</v>
      </c>
      <c r="E1397" t="s">
        <v>460</v>
      </c>
      <c r="F1397" t="b">
        <v>1</v>
      </c>
      <c r="G1397">
        <v>171147776</v>
      </c>
      <c r="H1397">
        <v>171147839</v>
      </c>
      <c r="I1397" t="s">
        <v>4200</v>
      </c>
      <c r="J1397" s="182" t="str">
        <f>IF(OR(IFERROR(SEARCH("DMZ",tblSegmentationZones[[#This Row],[comment]])&gt;0,FALSE),IFERROR(SEARCH("DMZ",tblSegmentationZones[[#This Row],[SegmentationZone]])&gt;0,FALSE)),"Yes","No")</f>
        <v>No</v>
      </c>
    </row>
    <row r="1398" spans="1:10" x14ac:dyDescent="0.3">
      <c r="A1398" t="s">
        <v>4201</v>
      </c>
      <c r="B1398" t="s">
        <v>4202</v>
      </c>
      <c r="C1398" t="s">
        <v>464</v>
      </c>
      <c r="D1398" t="s">
        <v>1591</v>
      </c>
      <c r="E1398" t="s">
        <v>460</v>
      </c>
      <c r="F1398" t="b">
        <v>1</v>
      </c>
      <c r="G1398">
        <v>171147904</v>
      </c>
      <c r="H1398">
        <v>171147967</v>
      </c>
      <c r="I1398" t="s">
        <v>4203</v>
      </c>
      <c r="J1398" s="182" t="str">
        <f>IF(OR(IFERROR(SEARCH("DMZ",tblSegmentationZones[[#This Row],[comment]])&gt;0,FALSE),IFERROR(SEARCH("DMZ",tblSegmentationZones[[#This Row],[SegmentationZone]])&gt;0,FALSE)),"Yes","No")</f>
        <v>No</v>
      </c>
    </row>
    <row r="1399" spans="1:10" x14ac:dyDescent="0.3">
      <c r="A1399" t="s">
        <v>4204</v>
      </c>
      <c r="B1399" t="s">
        <v>4205</v>
      </c>
      <c r="C1399" t="s">
        <v>464</v>
      </c>
      <c r="D1399" t="s">
        <v>1591</v>
      </c>
      <c r="E1399" t="s">
        <v>460</v>
      </c>
      <c r="F1399" t="b">
        <v>1</v>
      </c>
      <c r="G1399">
        <v>171147968</v>
      </c>
      <c r="H1399">
        <v>171148031</v>
      </c>
      <c r="I1399" t="s">
        <v>4206</v>
      </c>
      <c r="J1399" s="182" t="str">
        <f>IF(OR(IFERROR(SEARCH("DMZ",tblSegmentationZones[[#This Row],[comment]])&gt;0,FALSE),IFERROR(SEARCH("DMZ",tblSegmentationZones[[#This Row],[SegmentationZone]])&gt;0,FALSE)),"Yes","No")</f>
        <v>No</v>
      </c>
    </row>
    <row r="1400" spans="1:10" x14ac:dyDescent="0.3">
      <c r="A1400" t="s">
        <v>4207</v>
      </c>
      <c r="B1400" t="s">
        <v>4208</v>
      </c>
      <c r="C1400" t="s">
        <v>464</v>
      </c>
      <c r="D1400" t="s">
        <v>1591</v>
      </c>
      <c r="E1400" t="s">
        <v>460</v>
      </c>
      <c r="F1400" t="b">
        <v>1</v>
      </c>
      <c r="G1400">
        <v>171147840</v>
      </c>
      <c r="H1400">
        <v>171147903</v>
      </c>
      <c r="I1400" t="s">
        <v>4209</v>
      </c>
      <c r="J1400" s="182" t="str">
        <f>IF(OR(IFERROR(SEARCH("DMZ",tblSegmentationZones[[#This Row],[comment]])&gt;0,FALSE),IFERROR(SEARCH("DMZ",tblSegmentationZones[[#This Row],[SegmentationZone]])&gt;0,FALSE)),"Yes","No")</f>
        <v>No</v>
      </c>
    </row>
    <row r="1401" spans="1:10" x14ac:dyDescent="0.3">
      <c r="A1401" t="s">
        <v>4210</v>
      </c>
      <c r="B1401" t="s">
        <v>4211</v>
      </c>
      <c r="C1401" t="s">
        <v>464</v>
      </c>
      <c r="D1401" t="s">
        <v>1591</v>
      </c>
      <c r="E1401" t="s">
        <v>460</v>
      </c>
      <c r="F1401" t="b">
        <v>1</v>
      </c>
      <c r="G1401">
        <v>171148032</v>
      </c>
      <c r="H1401">
        <v>171148095</v>
      </c>
      <c r="I1401" t="s">
        <v>4212</v>
      </c>
      <c r="J1401" s="182" t="str">
        <f>IF(OR(IFERROR(SEARCH("DMZ",tblSegmentationZones[[#This Row],[comment]])&gt;0,FALSE),IFERROR(SEARCH("DMZ",tblSegmentationZones[[#This Row],[SegmentationZone]])&gt;0,FALSE)),"Yes","No")</f>
        <v>No</v>
      </c>
    </row>
    <row r="1402" spans="1:10" x14ac:dyDescent="0.3">
      <c r="A1402" t="s">
        <v>4213</v>
      </c>
      <c r="B1402" t="s">
        <v>4214</v>
      </c>
      <c r="C1402" t="s">
        <v>464</v>
      </c>
      <c r="D1402" t="s">
        <v>1591</v>
      </c>
      <c r="E1402" t="s">
        <v>460</v>
      </c>
      <c r="F1402" t="b">
        <v>1</v>
      </c>
      <c r="G1402">
        <v>171148160</v>
      </c>
      <c r="H1402">
        <v>171148223</v>
      </c>
      <c r="I1402" t="s">
        <v>4215</v>
      </c>
      <c r="J1402" s="182" t="str">
        <f>IF(OR(IFERROR(SEARCH("DMZ",tblSegmentationZones[[#This Row],[comment]])&gt;0,FALSE),IFERROR(SEARCH("DMZ",tblSegmentationZones[[#This Row],[SegmentationZone]])&gt;0,FALSE)),"Yes","No")</f>
        <v>No</v>
      </c>
    </row>
    <row r="1403" spans="1:10" x14ac:dyDescent="0.3">
      <c r="A1403" t="s">
        <v>4216</v>
      </c>
      <c r="B1403" t="s">
        <v>4217</v>
      </c>
      <c r="C1403" t="s">
        <v>464</v>
      </c>
      <c r="D1403" t="s">
        <v>1591</v>
      </c>
      <c r="E1403" t="s">
        <v>460</v>
      </c>
      <c r="F1403" t="b">
        <v>1</v>
      </c>
      <c r="G1403">
        <v>171148224</v>
      </c>
      <c r="H1403">
        <v>171148287</v>
      </c>
      <c r="I1403" t="s">
        <v>4218</v>
      </c>
      <c r="J1403" s="182" t="str">
        <f>IF(OR(IFERROR(SEARCH("DMZ",tblSegmentationZones[[#This Row],[comment]])&gt;0,FALSE),IFERROR(SEARCH("DMZ",tblSegmentationZones[[#This Row],[SegmentationZone]])&gt;0,FALSE)),"Yes","No")</f>
        <v>No</v>
      </c>
    </row>
    <row r="1404" spans="1:10" x14ac:dyDescent="0.3">
      <c r="A1404" t="s">
        <v>4219</v>
      </c>
      <c r="B1404" t="s">
        <v>4220</v>
      </c>
      <c r="C1404" t="s">
        <v>464</v>
      </c>
      <c r="D1404" t="s">
        <v>1591</v>
      </c>
      <c r="E1404" t="s">
        <v>460</v>
      </c>
      <c r="F1404" t="b">
        <v>1</v>
      </c>
      <c r="G1404">
        <v>171148096</v>
      </c>
      <c r="H1404">
        <v>171148159</v>
      </c>
      <c r="I1404" t="s">
        <v>4221</v>
      </c>
      <c r="J1404" s="182" t="str">
        <f>IF(OR(IFERROR(SEARCH("DMZ",tblSegmentationZones[[#This Row],[comment]])&gt;0,FALSE),IFERROR(SEARCH("DMZ",tblSegmentationZones[[#This Row],[SegmentationZone]])&gt;0,FALSE)),"Yes","No")</f>
        <v>No</v>
      </c>
    </row>
    <row r="1405" spans="1:10" x14ac:dyDescent="0.3">
      <c r="A1405" t="s">
        <v>4222</v>
      </c>
      <c r="B1405" t="s">
        <v>4223</v>
      </c>
      <c r="C1405" t="s">
        <v>464</v>
      </c>
      <c r="D1405" t="s">
        <v>1591</v>
      </c>
      <c r="E1405" t="s">
        <v>460</v>
      </c>
      <c r="F1405" t="b">
        <v>1</v>
      </c>
      <c r="G1405">
        <v>171148288</v>
      </c>
      <c r="H1405">
        <v>171148351</v>
      </c>
      <c r="I1405" t="s">
        <v>4224</v>
      </c>
      <c r="J1405" s="182" t="str">
        <f>IF(OR(IFERROR(SEARCH("DMZ",tblSegmentationZones[[#This Row],[comment]])&gt;0,FALSE),IFERROR(SEARCH("DMZ",tblSegmentationZones[[#This Row],[SegmentationZone]])&gt;0,FALSE)),"Yes","No")</f>
        <v>No</v>
      </c>
    </row>
    <row r="1406" spans="1:10" x14ac:dyDescent="0.3">
      <c r="A1406" t="s">
        <v>4225</v>
      </c>
      <c r="B1406" t="s">
        <v>4226</v>
      </c>
      <c r="C1406" t="s">
        <v>464</v>
      </c>
      <c r="D1406" t="s">
        <v>1591</v>
      </c>
      <c r="E1406" t="s">
        <v>460</v>
      </c>
      <c r="F1406" t="b">
        <v>1</v>
      </c>
      <c r="G1406">
        <v>171148416</v>
      </c>
      <c r="H1406">
        <v>171148479</v>
      </c>
      <c r="I1406" t="s">
        <v>4227</v>
      </c>
      <c r="J1406" s="182" t="str">
        <f>IF(OR(IFERROR(SEARCH("DMZ",tblSegmentationZones[[#This Row],[comment]])&gt;0,FALSE),IFERROR(SEARCH("DMZ",tblSegmentationZones[[#This Row],[SegmentationZone]])&gt;0,FALSE)),"Yes","No")</f>
        <v>No</v>
      </c>
    </row>
    <row r="1407" spans="1:10" x14ac:dyDescent="0.3">
      <c r="A1407" t="s">
        <v>4228</v>
      </c>
      <c r="B1407" t="s">
        <v>4229</v>
      </c>
      <c r="C1407" t="s">
        <v>464</v>
      </c>
      <c r="D1407" t="s">
        <v>1591</v>
      </c>
      <c r="E1407" t="s">
        <v>460</v>
      </c>
      <c r="F1407" t="b">
        <v>1</v>
      </c>
      <c r="G1407">
        <v>171148480</v>
      </c>
      <c r="H1407">
        <v>171148543</v>
      </c>
      <c r="I1407" t="s">
        <v>4230</v>
      </c>
      <c r="J1407" s="182" t="str">
        <f>IF(OR(IFERROR(SEARCH("DMZ",tblSegmentationZones[[#This Row],[comment]])&gt;0,FALSE),IFERROR(SEARCH("DMZ",tblSegmentationZones[[#This Row],[SegmentationZone]])&gt;0,FALSE)),"Yes","No")</f>
        <v>No</v>
      </c>
    </row>
    <row r="1408" spans="1:10" x14ac:dyDescent="0.3">
      <c r="A1408" t="s">
        <v>4231</v>
      </c>
      <c r="B1408" t="s">
        <v>4232</v>
      </c>
      <c r="C1408" t="s">
        <v>464</v>
      </c>
      <c r="D1408" t="s">
        <v>1591</v>
      </c>
      <c r="E1408" t="s">
        <v>460</v>
      </c>
      <c r="F1408" t="b">
        <v>1</v>
      </c>
      <c r="G1408">
        <v>171148352</v>
      </c>
      <c r="H1408">
        <v>171148415</v>
      </c>
      <c r="I1408" t="s">
        <v>4233</v>
      </c>
      <c r="J1408" s="182" t="str">
        <f>IF(OR(IFERROR(SEARCH("DMZ",tblSegmentationZones[[#This Row],[comment]])&gt;0,FALSE),IFERROR(SEARCH("DMZ",tblSegmentationZones[[#This Row],[SegmentationZone]])&gt;0,FALSE)),"Yes","No")</f>
        <v>No</v>
      </c>
    </row>
    <row r="1409" spans="1:10" x14ac:dyDescent="0.3">
      <c r="A1409" t="s">
        <v>4234</v>
      </c>
      <c r="B1409" t="s">
        <v>4235</v>
      </c>
      <c r="C1409" t="s">
        <v>464</v>
      </c>
      <c r="D1409" t="s">
        <v>1591</v>
      </c>
      <c r="E1409" t="s">
        <v>460</v>
      </c>
      <c r="F1409" t="b">
        <v>1</v>
      </c>
      <c r="G1409">
        <v>171148544</v>
      </c>
      <c r="H1409">
        <v>171148607</v>
      </c>
      <c r="I1409" t="s">
        <v>4236</v>
      </c>
      <c r="J1409" s="182" t="str">
        <f>IF(OR(IFERROR(SEARCH("DMZ",tblSegmentationZones[[#This Row],[comment]])&gt;0,FALSE),IFERROR(SEARCH("DMZ",tblSegmentationZones[[#This Row],[SegmentationZone]])&gt;0,FALSE)),"Yes","No")</f>
        <v>No</v>
      </c>
    </row>
    <row r="1410" spans="1:10" x14ac:dyDescent="0.3">
      <c r="A1410" t="s">
        <v>4237</v>
      </c>
      <c r="B1410" t="s">
        <v>4238</v>
      </c>
      <c r="C1410" t="s">
        <v>464</v>
      </c>
      <c r="D1410" t="s">
        <v>1591</v>
      </c>
      <c r="E1410" t="s">
        <v>460</v>
      </c>
      <c r="F1410" t="b">
        <v>1</v>
      </c>
      <c r="G1410">
        <v>171148672</v>
      </c>
      <c r="H1410">
        <v>171148735</v>
      </c>
      <c r="I1410" t="s">
        <v>4239</v>
      </c>
      <c r="J1410" s="182" t="str">
        <f>IF(OR(IFERROR(SEARCH("DMZ",tblSegmentationZones[[#This Row],[comment]])&gt;0,FALSE),IFERROR(SEARCH("DMZ",tblSegmentationZones[[#This Row],[SegmentationZone]])&gt;0,FALSE)),"Yes","No")</f>
        <v>No</v>
      </c>
    </row>
    <row r="1411" spans="1:10" x14ac:dyDescent="0.3">
      <c r="A1411" t="s">
        <v>4240</v>
      </c>
      <c r="B1411" t="s">
        <v>4241</v>
      </c>
      <c r="C1411" t="s">
        <v>464</v>
      </c>
      <c r="D1411" t="s">
        <v>1591</v>
      </c>
      <c r="E1411" t="s">
        <v>460</v>
      </c>
      <c r="F1411" t="b">
        <v>1</v>
      </c>
      <c r="G1411">
        <v>171148736</v>
      </c>
      <c r="H1411">
        <v>171148799</v>
      </c>
      <c r="I1411" t="s">
        <v>4242</v>
      </c>
      <c r="J1411" s="182" t="str">
        <f>IF(OR(IFERROR(SEARCH("DMZ",tblSegmentationZones[[#This Row],[comment]])&gt;0,FALSE),IFERROR(SEARCH("DMZ",tblSegmentationZones[[#This Row],[SegmentationZone]])&gt;0,FALSE)),"Yes","No")</f>
        <v>No</v>
      </c>
    </row>
    <row r="1412" spans="1:10" x14ac:dyDescent="0.3">
      <c r="A1412" t="s">
        <v>4243</v>
      </c>
      <c r="B1412" t="s">
        <v>4244</v>
      </c>
      <c r="C1412" t="s">
        <v>464</v>
      </c>
      <c r="D1412" t="s">
        <v>1591</v>
      </c>
      <c r="E1412" t="s">
        <v>460</v>
      </c>
      <c r="F1412" t="b">
        <v>1</v>
      </c>
      <c r="G1412">
        <v>171148608</v>
      </c>
      <c r="H1412">
        <v>171148671</v>
      </c>
      <c r="I1412" t="s">
        <v>4245</v>
      </c>
      <c r="J1412" s="182" t="str">
        <f>IF(OR(IFERROR(SEARCH("DMZ",tblSegmentationZones[[#This Row],[comment]])&gt;0,FALSE),IFERROR(SEARCH("DMZ",tblSegmentationZones[[#This Row],[SegmentationZone]])&gt;0,FALSE)),"Yes","No")</f>
        <v>No</v>
      </c>
    </row>
    <row r="1413" spans="1:10" x14ac:dyDescent="0.3">
      <c r="A1413" t="s">
        <v>2083</v>
      </c>
      <c r="B1413" t="s">
        <v>4246</v>
      </c>
      <c r="C1413" t="s">
        <v>464</v>
      </c>
      <c r="D1413" t="s">
        <v>1591</v>
      </c>
      <c r="E1413" t="s">
        <v>460</v>
      </c>
      <c r="F1413" t="b">
        <v>1</v>
      </c>
      <c r="G1413">
        <v>171148800</v>
      </c>
      <c r="H1413">
        <v>171148863</v>
      </c>
      <c r="I1413" t="s">
        <v>4247</v>
      </c>
      <c r="J1413" s="182" t="str">
        <f>IF(OR(IFERROR(SEARCH("DMZ",tblSegmentationZones[[#This Row],[comment]])&gt;0,FALSE),IFERROR(SEARCH("DMZ",tblSegmentationZones[[#This Row],[SegmentationZone]])&gt;0,FALSE)),"Yes","No")</f>
        <v>No</v>
      </c>
    </row>
    <row r="1414" spans="1:10" x14ac:dyDescent="0.3">
      <c r="A1414" t="s">
        <v>4248</v>
      </c>
      <c r="B1414" t="s">
        <v>4249</v>
      </c>
      <c r="C1414" t="s">
        <v>464</v>
      </c>
      <c r="D1414" t="s">
        <v>902</v>
      </c>
      <c r="E1414" t="s">
        <v>460</v>
      </c>
      <c r="F1414" t="b">
        <v>1</v>
      </c>
      <c r="G1414">
        <v>171148928</v>
      </c>
      <c r="H1414">
        <v>171148991</v>
      </c>
      <c r="I1414" t="s">
        <v>4251</v>
      </c>
      <c r="J1414" s="182" t="str">
        <f>IF(OR(IFERROR(SEARCH("DMZ",tblSegmentationZones[[#This Row],[comment]])&gt;0,FALSE),IFERROR(SEARCH("DMZ",tblSegmentationZones[[#This Row],[SegmentationZone]])&gt;0,FALSE)),"Yes","No")</f>
        <v>No</v>
      </c>
    </row>
    <row r="1415" spans="1:10" x14ac:dyDescent="0.3">
      <c r="A1415" t="s">
        <v>4252</v>
      </c>
      <c r="B1415" t="s">
        <v>4253</v>
      </c>
      <c r="C1415" t="s">
        <v>464</v>
      </c>
      <c r="D1415" t="s">
        <v>902</v>
      </c>
      <c r="E1415" t="s">
        <v>460</v>
      </c>
      <c r="F1415" t="b">
        <v>1</v>
      </c>
      <c r="G1415">
        <v>171148992</v>
      </c>
      <c r="H1415">
        <v>171149055</v>
      </c>
      <c r="I1415" t="s">
        <v>4254</v>
      </c>
      <c r="J1415" s="182" t="str">
        <f>IF(OR(IFERROR(SEARCH("DMZ",tblSegmentationZones[[#This Row],[comment]])&gt;0,FALSE),IFERROR(SEARCH("DMZ",tblSegmentationZones[[#This Row],[SegmentationZone]])&gt;0,FALSE)),"Yes","No")</f>
        <v>No</v>
      </c>
    </row>
    <row r="1416" spans="1:10" x14ac:dyDescent="0.3">
      <c r="A1416" t="s">
        <v>4255</v>
      </c>
      <c r="B1416" t="s">
        <v>4256</v>
      </c>
      <c r="C1416" t="s">
        <v>464</v>
      </c>
      <c r="D1416" t="s">
        <v>1591</v>
      </c>
      <c r="E1416" t="s">
        <v>460</v>
      </c>
      <c r="F1416" t="b">
        <v>1</v>
      </c>
      <c r="G1416">
        <v>171148864</v>
      </c>
      <c r="H1416">
        <v>171148927</v>
      </c>
      <c r="I1416" t="s">
        <v>4257</v>
      </c>
      <c r="J1416" s="182" t="str">
        <f>IF(OR(IFERROR(SEARCH("DMZ",tblSegmentationZones[[#This Row],[comment]])&gt;0,FALSE),IFERROR(SEARCH("DMZ",tblSegmentationZones[[#This Row],[SegmentationZone]])&gt;0,FALSE)),"Yes","No")</f>
        <v>No</v>
      </c>
    </row>
    <row r="1417" spans="1:10" x14ac:dyDescent="0.3">
      <c r="A1417" t="s">
        <v>1510</v>
      </c>
      <c r="B1417" t="s">
        <v>4258</v>
      </c>
      <c r="C1417" t="s">
        <v>464</v>
      </c>
      <c r="D1417" t="s">
        <v>1591</v>
      </c>
      <c r="E1417" t="s">
        <v>460</v>
      </c>
      <c r="F1417" t="b">
        <v>1</v>
      </c>
      <c r="G1417">
        <v>171149056</v>
      </c>
      <c r="H1417">
        <v>171149119</v>
      </c>
      <c r="I1417" t="s">
        <v>4259</v>
      </c>
      <c r="J1417" s="182" t="str">
        <f>IF(OR(IFERROR(SEARCH("DMZ",tblSegmentationZones[[#This Row],[comment]])&gt;0,FALSE),IFERROR(SEARCH("DMZ",tblSegmentationZones[[#This Row],[SegmentationZone]])&gt;0,FALSE)),"Yes","No")</f>
        <v>No</v>
      </c>
    </row>
    <row r="1418" spans="1:10" x14ac:dyDescent="0.3">
      <c r="A1418" t="s">
        <v>2106</v>
      </c>
      <c r="B1418" t="s">
        <v>4260</v>
      </c>
      <c r="C1418" t="s">
        <v>464</v>
      </c>
      <c r="D1418" t="s">
        <v>1591</v>
      </c>
      <c r="E1418" t="s">
        <v>460</v>
      </c>
      <c r="F1418" t="b">
        <v>0</v>
      </c>
      <c r="G1418">
        <v>171150848</v>
      </c>
      <c r="H1418">
        <v>171150911</v>
      </c>
      <c r="I1418" t="s">
        <v>4261</v>
      </c>
      <c r="J1418" s="182" t="str">
        <f>IF(OR(IFERROR(SEARCH("DMZ",tblSegmentationZones[[#This Row],[comment]])&gt;0,FALSE),IFERROR(SEARCH("DMZ",tblSegmentationZones[[#This Row],[SegmentationZone]])&gt;0,FALSE)),"Yes","No")</f>
        <v>No</v>
      </c>
    </row>
    <row r="1419" spans="1:10" x14ac:dyDescent="0.3">
      <c r="A1419" t="s">
        <v>4262</v>
      </c>
      <c r="B1419" t="s">
        <v>4263</v>
      </c>
      <c r="C1419">
        <v>644</v>
      </c>
      <c r="D1419" t="s">
        <v>2137</v>
      </c>
      <c r="E1419" t="s">
        <v>460</v>
      </c>
      <c r="F1419" t="b">
        <v>1</v>
      </c>
      <c r="G1419">
        <v>171118592</v>
      </c>
      <c r="H1419">
        <v>171118847</v>
      </c>
      <c r="I1419" t="s">
        <v>4264</v>
      </c>
      <c r="J1419" s="182" t="str">
        <f>IF(OR(IFERROR(SEARCH("DMZ",tblSegmentationZones[[#This Row],[comment]])&gt;0,FALSE),IFERROR(SEARCH("DMZ",tblSegmentationZones[[#This Row],[SegmentationZone]])&gt;0,FALSE)),"Yes","No")</f>
        <v>No</v>
      </c>
    </row>
    <row r="1420" spans="1:10" x14ac:dyDescent="0.3">
      <c r="A1420" t="s">
        <v>4265</v>
      </c>
      <c r="B1420" t="s">
        <v>4266</v>
      </c>
      <c r="C1420" t="s">
        <v>464</v>
      </c>
      <c r="D1420" t="s">
        <v>1591</v>
      </c>
      <c r="E1420" t="s">
        <v>460</v>
      </c>
      <c r="F1420" t="b">
        <v>1</v>
      </c>
      <c r="G1420">
        <v>171155456</v>
      </c>
      <c r="H1420">
        <v>171155519</v>
      </c>
      <c r="I1420" t="s">
        <v>4267</v>
      </c>
      <c r="J1420" s="182" t="str">
        <f>IF(OR(IFERROR(SEARCH("DMZ",tblSegmentationZones[[#This Row],[comment]])&gt;0,FALSE),IFERROR(SEARCH("DMZ",tblSegmentationZones[[#This Row],[SegmentationZone]])&gt;0,FALSE)),"Yes","No")</f>
        <v>Yes</v>
      </c>
    </row>
    <row r="1421" spans="1:10" x14ac:dyDescent="0.3">
      <c r="A1421" t="s">
        <v>4268</v>
      </c>
      <c r="B1421" t="s">
        <v>4269</v>
      </c>
      <c r="C1421" t="s">
        <v>464</v>
      </c>
      <c r="D1421" t="s">
        <v>1591</v>
      </c>
      <c r="E1421" t="s">
        <v>460</v>
      </c>
      <c r="F1421" t="b">
        <v>1</v>
      </c>
      <c r="G1421">
        <v>171155584</v>
      </c>
      <c r="H1421">
        <v>171155647</v>
      </c>
      <c r="I1421" t="s">
        <v>4270</v>
      </c>
      <c r="J1421" s="182" t="str">
        <f>IF(OR(IFERROR(SEARCH("DMZ",tblSegmentationZones[[#This Row],[comment]])&gt;0,FALSE),IFERROR(SEARCH("DMZ",tblSegmentationZones[[#This Row],[SegmentationZone]])&gt;0,FALSE)),"Yes","No")</f>
        <v>Yes</v>
      </c>
    </row>
    <row r="1422" spans="1:10" x14ac:dyDescent="0.3">
      <c r="A1422" t="s">
        <v>4271</v>
      </c>
      <c r="B1422" t="s">
        <v>4272</v>
      </c>
      <c r="C1422" t="s">
        <v>464</v>
      </c>
      <c r="D1422" t="s">
        <v>1591</v>
      </c>
      <c r="E1422" t="s">
        <v>460</v>
      </c>
      <c r="F1422" t="b">
        <v>1</v>
      </c>
      <c r="G1422">
        <v>171155648</v>
      </c>
      <c r="H1422">
        <v>171155711</v>
      </c>
      <c r="I1422" t="s">
        <v>4273</v>
      </c>
      <c r="J1422" s="182" t="str">
        <f>IF(OR(IFERROR(SEARCH("DMZ",tblSegmentationZones[[#This Row],[comment]])&gt;0,FALSE),IFERROR(SEARCH("DMZ",tblSegmentationZones[[#This Row],[SegmentationZone]])&gt;0,FALSE)),"Yes","No")</f>
        <v>Yes</v>
      </c>
    </row>
    <row r="1423" spans="1:10" x14ac:dyDescent="0.3">
      <c r="A1423" t="s">
        <v>4274</v>
      </c>
      <c r="B1423" t="s">
        <v>4275</v>
      </c>
      <c r="C1423" t="s">
        <v>464</v>
      </c>
      <c r="D1423" t="s">
        <v>1591</v>
      </c>
      <c r="E1423" t="s">
        <v>460</v>
      </c>
      <c r="F1423" t="b">
        <v>1</v>
      </c>
      <c r="G1423">
        <v>171155520</v>
      </c>
      <c r="H1423">
        <v>171155583</v>
      </c>
      <c r="I1423" t="s">
        <v>4276</v>
      </c>
      <c r="J1423" s="182" t="str">
        <f>IF(OR(IFERROR(SEARCH("DMZ",tblSegmentationZones[[#This Row],[comment]])&gt;0,FALSE),IFERROR(SEARCH("DMZ",tblSegmentationZones[[#This Row],[SegmentationZone]])&gt;0,FALSE)),"Yes","No")</f>
        <v>Yes</v>
      </c>
    </row>
    <row r="1424" spans="1:10" x14ac:dyDescent="0.3">
      <c r="A1424" t="s">
        <v>4277</v>
      </c>
      <c r="B1424" t="s">
        <v>4278</v>
      </c>
      <c r="C1424" t="s">
        <v>464</v>
      </c>
      <c r="D1424" t="s">
        <v>1591</v>
      </c>
      <c r="E1424" t="s">
        <v>460</v>
      </c>
      <c r="F1424" t="b">
        <v>1</v>
      </c>
      <c r="G1424">
        <v>171155712</v>
      </c>
      <c r="H1424">
        <v>171155775</v>
      </c>
      <c r="I1424" t="s">
        <v>4279</v>
      </c>
      <c r="J1424" s="182" t="str">
        <f>IF(OR(IFERROR(SEARCH("DMZ",tblSegmentationZones[[#This Row],[comment]])&gt;0,FALSE),IFERROR(SEARCH("DMZ",tblSegmentationZones[[#This Row],[SegmentationZone]])&gt;0,FALSE)),"Yes","No")</f>
        <v>Yes</v>
      </c>
    </row>
    <row r="1425" spans="1:10" x14ac:dyDescent="0.3">
      <c r="A1425" t="s">
        <v>4280</v>
      </c>
      <c r="B1425" t="s">
        <v>4281</v>
      </c>
      <c r="C1425" t="s">
        <v>464</v>
      </c>
      <c r="D1425" t="s">
        <v>1591</v>
      </c>
      <c r="E1425" t="s">
        <v>460</v>
      </c>
      <c r="F1425" t="b">
        <v>1</v>
      </c>
      <c r="G1425">
        <v>171155840</v>
      </c>
      <c r="H1425">
        <v>171155903</v>
      </c>
      <c r="I1425" t="s">
        <v>4282</v>
      </c>
      <c r="J1425" s="182" t="str">
        <f>IF(OR(IFERROR(SEARCH("DMZ",tblSegmentationZones[[#This Row],[comment]])&gt;0,FALSE),IFERROR(SEARCH("DMZ",tblSegmentationZones[[#This Row],[SegmentationZone]])&gt;0,FALSE)),"Yes","No")</f>
        <v>Yes</v>
      </c>
    </row>
    <row r="1426" spans="1:10" x14ac:dyDescent="0.3">
      <c r="A1426" t="s">
        <v>4277</v>
      </c>
      <c r="B1426" t="s">
        <v>4283</v>
      </c>
      <c r="C1426" t="s">
        <v>464</v>
      </c>
      <c r="D1426" t="s">
        <v>1591</v>
      </c>
      <c r="E1426" t="s">
        <v>460</v>
      </c>
      <c r="F1426" t="b">
        <v>0</v>
      </c>
      <c r="G1426">
        <v>171155904</v>
      </c>
      <c r="H1426">
        <v>171155967</v>
      </c>
      <c r="I1426" t="s">
        <v>4284</v>
      </c>
      <c r="J1426" s="182" t="str">
        <f>IF(OR(IFERROR(SEARCH("DMZ",tblSegmentationZones[[#This Row],[comment]])&gt;0,FALSE),IFERROR(SEARCH("DMZ",tblSegmentationZones[[#This Row],[SegmentationZone]])&gt;0,FALSE)),"Yes","No")</f>
        <v>Yes</v>
      </c>
    </row>
    <row r="1427" spans="1:10" x14ac:dyDescent="0.3">
      <c r="A1427" t="s">
        <v>4285</v>
      </c>
      <c r="B1427" t="s">
        <v>4286</v>
      </c>
      <c r="C1427" t="s">
        <v>464</v>
      </c>
      <c r="D1427" t="s">
        <v>1591</v>
      </c>
      <c r="E1427" t="s">
        <v>460</v>
      </c>
      <c r="F1427" t="b">
        <v>1</v>
      </c>
      <c r="G1427">
        <v>171155776</v>
      </c>
      <c r="H1427">
        <v>171155839</v>
      </c>
      <c r="I1427" t="s">
        <v>4287</v>
      </c>
      <c r="J1427" s="182" t="str">
        <f>IF(OR(IFERROR(SEARCH("DMZ",tblSegmentationZones[[#This Row],[comment]])&gt;0,FALSE),IFERROR(SEARCH("DMZ",tblSegmentationZones[[#This Row],[SegmentationZone]])&gt;0,FALSE)),"Yes","No")</f>
        <v>Yes</v>
      </c>
    </row>
    <row r="1428" spans="1:10" x14ac:dyDescent="0.3">
      <c r="A1428" t="s">
        <v>4288</v>
      </c>
      <c r="B1428" t="s">
        <v>4289</v>
      </c>
      <c r="C1428" t="s">
        <v>464</v>
      </c>
      <c r="D1428" t="s">
        <v>1591</v>
      </c>
      <c r="E1428" t="s">
        <v>460</v>
      </c>
      <c r="F1428" t="b">
        <v>0</v>
      </c>
      <c r="G1428">
        <v>171155968</v>
      </c>
      <c r="H1428">
        <v>171156031</v>
      </c>
      <c r="I1428" t="s">
        <v>4290</v>
      </c>
      <c r="J1428" s="182" t="str">
        <f>IF(OR(IFERROR(SEARCH("DMZ",tblSegmentationZones[[#This Row],[comment]])&gt;0,FALSE),IFERROR(SEARCH("DMZ",tblSegmentationZones[[#This Row],[SegmentationZone]])&gt;0,FALSE)),"Yes","No")</f>
        <v>Yes</v>
      </c>
    </row>
    <row r="1429" spans="1:10" x14ac:dyDescent="0.3">
      <c r="A1429" t="s">
        <v>4291</v>
      </c>
      <c r="B1429" t="s">
        <v>4292</v>
      </c>
      <c r="C1429">
        <v>645</v>
      </c>
      <c r="D1429" t="s">
        <v>2173</v>
      </c>
      <c r="E1429" t="s">
        <v>460</v>
      </c>
      <c r="F1429" t="b">
        <v>1</v>
      </c>
      <c r="G1429">
        <v>171118848</v>
      </c>
      <c r="H1429">
        <v>171119103</v>
      </c>
      <c r="I1429" t="s">
        <v>4293</v>
      </c>
      <c r="J1429" s="182" t="str">
        <f>IF(OR(IFERROR(SEARCH("DMZ",tblSegmentationZones[[#This Row],[comment]])&gt;0,FALSE),IFERROR(SEARCH("DMZ",tblSegmentationZones[[#This Row],[SegmentationZone]])&gt;0,FALSE)),"Yes","No")</f>
        <v>No</v>
      </c>
    </row>
    <row r="1430" spans="1:10" x14ac:dyDescent="0.3">
      <c r="A1430" t="s">
        <v>4294</v>
      </c>
      <c r="B1430" t="s">
        <v>4295</v>
      </c>
      <c r="C1430" t="s">
        <v>464</v>
      </c>
      <c r="D1430" t="s">
        <v>1591</v>
      </c>
      <c r="E1430" t="s">
        <v>460</v>
      </c>
      <c r="F1430" t="b">
        <v>1</v>
      </c>
      <c r="G1430">
        <v>171159296</v>
      </c>
      <c r="H1430">
        <v>171159551</v>
      </c>
      <c r="I1430" t="s">
        <v>4296</v>
      </c>
      <c r="J1430" s="182" t="str">
        <f>IF(OR(IFERROR(SEARCH("DMZ",tblSegmentationZones[[#This Row],[comment]])&gt;0,FALSE),IFERROR(SEARCH("DMZ",tblSegmentationZones[[#This Row],[SegmentationZone]])&gt;0,FALSE)),"Yes","No")</f>
        <v>Yes</v>
      </c>
    </row>
    <row r="1431" spans="1:10" x14ac:dyDescent="0.3">
      <c r="A1431" t="s">
        <v>4297</v>
      </c>
      <c r="B1431" t="s">
        <v>4298</v>
      </c>
      <c r="C1431">
        <v>646</v>
      </c>
      <c r="D1431" t="s">
        <v>2180</v>
      </c>
      <c r="E1431" t="s">
        <v>460</v>
      </c>
      <c r="F1431" t="b">
        <v>1</v>
      </c>
      <c r="G1431">
        <v>171119104</v>
      </c>
      <c r="H1431">
        <v>171119359</v>
      </c>
      <c r="I1431" t="s">
        <v>4299</v>
      </c>
      <c r="J1431" s="182" t="str">
        <f>IF(OR(IFERROR(SEARCH("DMZ",tblSegmentationZones[[#This Row],[comment]])&gt;0,FALSE),IFERROR(SEARCH("DMZ",tblSegmentationZones[[#This Row],[SegmentationZone]])&gt;0,FALSE)),"Yes","No")</f>
        <v>No</v>
      </c>
    </row>
    <row r="1432" spans="1:10" x14ac:dyDescent="0.3">
      <c r="A1432" t="s">
        <v>4300</v>
      </c>
      <c r="B1432" t="s">
        <v>4301</v>
      </c>
      <c r="C1432">
        <v>667</v>
      </c>
      <c r="D1432" t="s">
        <v>835</v>
      </c>
      <c r="E1432" t="s">
        <v>460</v>
      </c>
      <c r="F1432" t="b">
        <v>1</v>
      </c>
      <c r="G1432">
        <v>171119360</v>
      </c>
      <c r="H1432">
        <v>171119615</v>
      </c>
      <c r="I1432" t="s">
        <v>4302</v>
      </c>
      <c r="J1432" s="182" t="str">
        <f>IF(OR(IFERROR(SEARCH("DMZ",tblSegmentationZones[[#This Row],[comment]])&gt;0,FALSE),IFERROR(SEARCH("DMZ",tblSegmentationZones[[#This Row],[SegmentationZone]])&gt;0,FALSE)),"Yes","No")</f>
        <v>No</v>
      </c>
    </row>
    <row r="1433" spans="1:10" x14ac:dyDescent="0.3">
      <c r="A1433" t="s">
        <v>4303</v>
      </c>
      <c r="B1433" t="s">
        <v>4304</v>
      </c>
      <c r="C1433">
        <v>680</v>
      </c>
      <c r="D1433" t="s">
        <v>1858</v>
      </c>
      <c r="E1433" t="s">
        <v>460</v>
      </c>
      <c r="F1433" t="b">
        <v>1</v>
      </c>
      <c r="G1433">
        <v>171163648</v>
      </c>
      <c r="H1433">
        <v>171163903</v>
      </c>
      <c r="I1433" t="s">
        <v>4305</v>
      </c>
      <c r="J1433" s="182" t="str">
        <f>IF(OR(IFERROR(SEARCH("DMZ",tblSegmentationZones[[#This Row],[comment]])&gt;0,FALSE),IFERROR(SEARCH("DMZ",tblSegmentationZones[[#This Row],[SegmentationZone]])&gt;0,FALSE)),"Yes","No")</f>
        <v>Yes</v>
      </c>
    </row>
    <row r="1434" spans="1:10" x14ac:dyDescent="0.3">
      <c r="A1434" t="s">
        <v>4306</v>
      </c>
      <c r="B1434" t="s">
        <v>4307</v>
      </c>
      <c r="C1434">
        <v>681</v>
      </c>
      <c r="D1434" t="s">
        <v>1862</v>
      </c>
      <c r="E1434" t="s">
        <v>460</v>
      </c>
      <c r="F1434" t="b">
        <v>1</v>
      </c>
      <c r="G1434">
        <v>171163904</v>
      </c>
      <c r="H1434">
        <v>171164159</v>
      </c>
      <c r="I1434" t="s">
        <v>4308</v>
      </c>
      <c r="J1434" s="182" t="str">
        <f>IF(OR(IFERROR(SEARCH("DMZ",tblSegmentationZones[[#This Row],[comment]])&gt;0,FALSE),IFERROR(SEARCH("DMZ",tblSegmentationZones[[#This Row],[SegmentationZone]])&gt;0,FALSE)),"Yes","No")</f>
        <v>Yes</v>
      </c>
    </row>
    <row r="1435" spans="1:10" x14ac:dyDescent="0.3">
      <c r="A1435" t="s">
        <v>4309</v>
      </c>
      <c r="B1435" t="s">
        <v>4310</v>
      </c>
      <c r="C1435">
        <v>682</v>
      </c>
      <c r="D1435" t="s">
        <v>1866</v>
      </c>
      <c r="E1435" t="s">
        <v>460</v>
      </c>
      <c r="F1435" t="b">
        <v>1</v>
      </c>
      <c r="G1435">
        <v>171164160</v>
      </c>
      <c r="H1435">
        <v>171164415</v>
      </c>
      <c r="I1435" t="s">
        <v>4311</v>
      </c>
      <c r="J1435" s="182" t="str">
        <f>IF(OR(IFERROR(SEARCH("DMZ",tblSegmentationZones[[#This Row],[comment]])&gt;0,FALSE),IFERROR(SEARCH("DMZ",tblSegmentationZones[[#This Row],[SegmentationZone]])&gt;0,FALSE)),"Yes","No")</f>
        <v>Yes</v>
      </c>
    </row>
    <row r="1436" spans="1:10" x14ac:dyDescent="0.3">
      <c r="A1436" t="s">
        <v>4285</v>
      </c>
      <c r="B1436" t="s">
        <v>4312</v>
      </c>
      <c r="C1436">
        <v>683</v>
      </c>
      <c r="D1436" t="s">
        <v>1870</v>
      </c>
      <c r="E1436" t="s">
        <v>460</v>
      </c>
      <c r="F1436" t="b">
        <v>1</v>
      </c>
      <c r="G1436">
        <v>171164416</v>
      </c>
      <c r="H1436">
        <v>171164671</v>
      </c>
      <c r="I1436" t="s">
        <v>4313</v>
      </c>
      <c r="J1436" s="182" t="str">
        <f>IF(OR(IFERROR(SEARCH("DMZ",tblSegmentationZones[[#This Row],[comment]])&gt;0,FALSE),IFERROR(SEARCH("DMZ",tblSegmentationZones[[#This Row],[SegmentationZone]])&gt;0,FALSE)),"Yes","No")</f>
        <v>Yes</v>
      </c>
    </row>
    <row r="1437" spans="1:10" x14ac:dyDescent="0.3">
      <c r="A1437" t="s">
        <v>4280</v>
      </c>
      <c r="B1437" t="s">
        <v>4314</v>
      </c>
      <c r="C1437">
        <v>684</v>
      </c>
      <c r="D1437" t="s">
        <v>2197</v>
      </c>
      <c r="E1437" t="s">
        <v>460</v>
      </c>
      <c r="F1437" t="b">
        <v>1</v>
      </c>
      <c r="G1437">
        <v>171164672</v>
      </c>
      <c r="H1437">
        <v>171164927</v>
      </c>
      <c r="I1437" t="s">
        <v>4315</v>
      </c>
      <c r="J1437" s="182" t="str">
        <f>IF(OR(IFERROR(SEARCH("DMZ",tblSegmentationZones[[#This Row],[comment]])&gt;0,FALSE),IFERROR(SEARCH("DMZ",tblSegmentationZones[[#This Row],[SegmentationZone]])&gt;0,FALSE)),"Yes","No")</f>
        <v>Yes</v>
      </c>
    </row>
    <row r="1438" spans="1:10" x14ac:dyDescent="0.3">
      <c r="A1438" t="s">
        <v>4316</v>
      </c>
      <c r="B1438" t="s">
        <v>4317</v>
      </c>
      <c r="C1438">
        <v>685</v>
      </c>
      <c r="D1438" t="s">
        <v>1874</v>
      </c>
      <c r="E1438" t="s">
        <v>460</v>
      </c>
      <c r="F1438" t="b">
        <v>1</v>
      </c>
      <c r="G1438">
        <v>171164928</v>
      </c>
      <c r="H1438">
        <v>171165183</v>
      </c>
      <c r="I1438" t="s">
        <v>4318</v>
      </c>
      <c r="J1438" s="182" t="str">
        <f>IF(OR(IFERROR(SEARCH("DMZ",tblSegmentationZones[[#This Row],[comment]])&gt;0,FALSE),IFERROR(SEARCH("DMZ",tblSegmentationZones[[#This Row],[SegmentationZone]])&gt;0,FALSE)),"Yes","No")</f>
        <v>Yes</v>
      </c>
    </row>
    <row r="1439" spans="1:10" x14ac:dyDescent="0.3">
      <c r="A1439" t="s">
        <v>1878</v>
      </c>
      <c r="B1439" t="s">
        <v>4319</v>
      </c>
      <c r="C1439">
        <v>686</v>
      </c>
      <c r="D1439" t="s">
        <v>1878</v>
      </c>
      <c r="E1439" t="s">
        <v>460</v>
      </c>
      <c r="F1439" t="b">
        <v>1</v>
      </c>
      <c r="G1439">
        <v>171165184</v>
      </c>
      <c r="H1439">
        <v>171165439</v>
      </c>
      <c r="I1439" t="s">
        <v>4320</v>
      </c>
      <c r="J1439" s="182" t="str">
        <f>IF(OR(IFERROR(SEARCH("DMZ",tblSegmentationZones[[#This Row],[comment]])&gt;0,FALSE),IFERROR(SEARCH("DMZ",tblSegmentationZones[[#This Row],[SegmentationZone]])&gt;0,FALSE)),"Yes","No")</f>
        <v>Yes</v>
      </c>
    </row>
    <row r="1440" spans="1:10" x14ac:dyDescent="0.3">
      <c r="A1440" t="s">
        <v>4321</v>
      </c>
      <c r="B1440" t="s">
        <v>4322</v>
      </c>
      <c r="C1440">
        <v>647</v>
      </c>
      <c r="D1440" t="s">
        <v>1886</v>
      </c>
      <c r="E1440" t="s">
        <v>460</v>
      </c>
      <c r="F1440" t="b">
        <v>1</v>
      </c>
      <c r="G1440">
        <v>171119616</v>
      </c>
      <c r="H1440">
        <v>171119871</v>
      </c>
      <c r="I1440" t="s">
        <v>4323</v>
      </c>
      <c r="J1440" s="182" t="str">
        <f>IF(OR(IFERROR(SEARCH("DMZ",tblSegmentationZones[[#This Row],[comment]])&gt;0,FALSE),IFERROR(SEARCH("DMZ",tblSegmentationZones[[#This Row],[SegmentationZone]])&gt;0,FALSE)),"Yes","No")</f>
        <v>No</v>
      </c>
    </row>
    <row r="1441" spans="1:10" x14ac:dyDescent="0.3">
      <c r="A1441" t="s">
        <v>4324</v>
      </c>
      <c r="B1441" t="s">
        <v>4325</v>
      </c>
      <c r="C1441">
        <v>648</v>
      </c>
      <c r="D1441" t="s">
        <v>1898</v>
      </c>
      <c r="E1441" t="s">
        <v>460</v>
      </c>
      <c r="F1441" t="b">
        <v>1</v>
      </c>
      <c r="G1441">
        <v>171119872</v>
      </c>
      <c r="H1441">
        <v>171120127</v>
      </c>
      <c r="I1441" t="s">
        <v>4326</v>
      </c>
      <c r="J1441" s="182" t="str">
        <f>IF(OR(IFERROR(SEARCH("DMZ",tblSegmentationZones[[#This Row],[comment]])&gt;0,FALSE),IFERROR(SEARCH("DMZ",tblSegmentationZones[[#This Row],[SegmentationZone]])&gt;0,FALSE)),"Yes","No")</f>
        <v>No</v>
      </c>
    </row>
    <row r="1442" spans="1:10" x14ac:dyDescent="0.3">
      <c r="A1442" t="s">
        <v>4327</v>
      </c>
      <c r="B1442" t="s">
        <v>4328</v>
      </c>
      <c r="C1442">
        <v>649</v>
      </c>
      <c r="D1442" t="s">
        <v>1902</v>
      </c>
      <c r="E1442" t="s">
        <v>460</v>
      </c>
      <c r="F1442" t="b">
        <v>1</v>
      </c>
      <c r="G1442">
        <v>171120128</v>
      </c>
      <c r="H1442">
        <v>171120383</v>
      </c>
      <c r="I1442" t="s">
        <v>4329</v>
      </c>
      <c r="J1442" s="182" t="str">
        <f>IF(OR(IFERROR(SEARCH("DMZ",tblSegmentationZones[[#This Row],[comment]])&gt;0,FALSE),IFERROR(SEARCH("DMZ",tblSegmentationZones[[#This Row],[SegmentationZone]])&gt;0,FALSE)),"Yes","No")</f>
        <v>No</v>
      </c>
    </row>
    <row r="1443" spans="1:10" x14ac:dyDescent="0.3">
      <c r="A1443" t="s">
        <v>4237</v>
      </c>
      <c r="B1443" t="s">
        <v>4330</v>
      </c>
      <c r="C1443">
        <v>650</v>
      </c>
      <c r="D1443" t="s">
        <v>1906</v>
      </c>
      <c r="E1443" t="s">
        <v>460</v>
      </c>
      <c r="F1443" t="b">
        <v>1</v>
      </c>
      <c r="G1443">
        <v>171120384</v>
      </c>
      <c r="H1443">
        <v>171120639</v>
      </c>
      <c r="I1443" t="s">
        <v>4331</v>
      </c>
      <c r="J1443" s="182" t="str">
        <f>IF(OR(IFERROR(SEARCH("DMZ",tblSegmentationZones[[#This Row],[comment]])&gt;0,FALSE),IFERROR(SEARCH("DMZ",tblSegmentationZones[[#This Row],[SegmentationZone]])&gt;0,FALSE)),"Yes","No")</f>
        <v>No</v>
      </c>
    </row>
    <row r="1444" spans="1:10" x14ac:dyDescent="0.3">
      <c r="A1444" t="s">
        <v>4332</v>
      </c>
      <c r="B1444" t="s">
        <v>4333</v>
      </c>
      <c r="C1444">
        <v>651</v>
      </c>
      <c r="D1444" t="s">
        <v>1910</v>
      </c>
      <c r="E1444" t="s">
        <v>460</v>
      </c>
      <c r="F1444" t="b">
        <v>1</v>
      </c>
      <c r="G1444">
        <v>171120640</v>
      </c>
      <c r="H1444">
        <v>171121663</v>
      </c>
      <c r="I1444" t="s">
        <v>4334</v>
      </c>
      <c r="J1444" s="182" t="str">
        <f>IF(OR(IFERROR(SEARCH("DMZ",tblSegmentationZones[[#This Row],[comment]])&gt;0,FALSE),IFERROR(SEARCH("DMZ",tblSegmentationZones[[#This Row],[SegmentationZone]])&gt;0,FALSE)),"Yes","No")</f>
        <v>No</v>
      </c>
    </row>
    <row r="1445" spans="1:10" x14ac:dyDescent="0.3">
      <c r="A1445" t="s">
        <v>4335</v>
      </c>
      <c r="B1445" t="s">
        <v>4336</v>
      </c>
      <c r="C1445">
        <v>652</v>
      </c>
      <c r="D1445" t="s">
        <v>1914</v>
      </c>
      <c r="E1445" t="s">
        <v>460</v>
      </c>
      <c r="F1445" t="b">
        <v>1</v>
      </c>
      <c r="G1445">
        <v>171121664</v>
      </c>
      <c r="H1445">
        <v>171122687</v>
      </c>
      <c r="I1445" t="s">
        <v>4337</v>
      </c>
      <c r="J1445" s="182" t="str">
        <f>IF(OR(IFERROR(SEARCH("DMZ",tblSegmentationZones[[#This Row],[comment]])&gt;0,FALSE),IFERROR(SEARCH("DMZ",tblSegmentationZones[[#This Row],[SegmentationZone]])&gt;0,FALSE)),"Yes","No")</f>
        <v>No</v>
      </c>
    </row>
    <row r="1446" spans="1:10" x14ac:dyDescent="0.3">
      <c r="A1446" t="s">
        <v>4338</v>
      </c>
      <c r="B1446" t="s">
        <v>4339</v>
      </c>
      <c r="C1446">
        <v>653</v>
      </c>
      <c r="D1446" t="s">
        <v>1918</v>
      </c>
      <c r="E1446" t="s">
        <v>460</v>
      </c>
      <c r="F1446" t="b">
        <v>1</v>
      </c>
      <c r="G1446">
        <v>171122688</v>
      </c>
      <c r="H1446">
        <v>171123711</v>
      </c>
      <c r="I1446" t="s">
        <v>4340</v>
      </c>
      <c r="J1446" s="182" t="str">
        <f>IF(OR(IFERROR(SEARCH("DMZ",tblSegmentationZones[[#This Row],[comment]])&gt;0,FALSE),IFERROR(SEARCH("DMZ",tblSegmentationZones[[#This Row],[SegmentationZone]])&gt;0,FALSE)),"Yes","No")</f>
        <v>No</v>
      </c>
    </row>
    <row r="1447" spans="1:10" x14ac:dyDescent="0.3">
      <c r="A1447" t="s">
        <v>4341</v>
      </c>
      <c r="B1447" t="s">
        <v>4342</v>
      </c>
      <c r="C1447">
        <v>641</v>
      </c>
      <c r="D1447" t="s">
        <v>1922</v>
      </c>
      <c r="E1447" t="s">
        <v>460</v>
      </c>
      <c r="F1447" t="b">
        <v>1</v>
      </c>
      <c r="G1447">
        <v>171123712</v>
      </c>
      <c r="H1447">
        <v>171124735</v>
      </c>
      <c r="I1447" t="s">
        <v>4343</v>
      </c>
      <c r="J1447" s="182" t="str">
        <f>IF(OR(IFERROR(SEARCH("DMZ",tblSegmentationZones[[#This Row],[comment]])&gt;0,FALSE),IFERROR(SEARCH("DMZ",tblSegmentationZones[[#This Row],[SegmentationZone]])&gt;0,FALSE)),"Yes","No")</f>
        <v>No</v>
      </c>
    </row>
    <row r="1448" spans="1:10" x14ac:dyDescent="0.3">
      <c r="A1448" t="s">
        <v>4344</v>
      </c>
      <c r="B1448" t="s">
        <v>4345</v>
      </c>
      <c r="C1448">
        <v>602</v>
      </c>
      <c r="D1448" t="s">
        <v>1388</v>
      </c>
      <c r="E1448" t="s">
        <v>460</v>
      </c>
      <c r="F1448" t="b">
        <v>1</v>
      </c>
      <c r="G1448">
        <v>171115520</v>
      </c>
      <c r="H1448">
        <v>171116543</v>
      </c>
      <c r="I1448" t="s">
        <v>4346</v>
      </c>
      <c r="J1448" s="182" t="str">
        <f>IF(OR(IFERROR(SEARCH("DMZ",tblSegmentationZones[[#This Row],[comment]])&gt;0,FALSE),IFERROR(SEARCH("DMZ",tblSegmentationZones[[#This Row],[SegmentationZone]])&gt;0,FALSE)),"Yes","No")</f>
        <v>No</v>
      </c>
    </row>
    <row r="1449" spans="1:10" x14ac:dyDescent="0.3">
      <c r="A1449" t="s">
        <v>4347</v>
      </c>
      <c r="B1449" t="s">
        <v>4348</v>
      </c>
      <c r="C1449">
        <v>643</v>
      </c>
      <c r="D1449" t="s">
        <v>1929</v>
      </c>
      <c r="E1449" t="s">
        <v>460</v>
      </c>
      <c r="F1449" t="b">
        <v>1</v>
      </c>
      <c r="G1449">
        <v>171124736</v>
      </c>
      <c r="H1449">
        <v>171125759</v>
      </c>
      <c r="I1449" t="s">
        <v>4349</v>
      </c>
      <c r="J1449" s="182" t="str">
        <f>IF(OR(IFERROR(SEARCH("DMZ",tblSegmentationZones[[#This Row],[comment]])&gt;0,FALSE),IFERROR(SEARCH("DMZ",tblSegmentationZones[[#This Row],[SegmentationZone]])&gt;0,FALSE)),"Yes","No")</f>
        <v>No</v>
      </c>
    </row>
    <row r="1450" spans="1:10" x14ac:dyDescent="0.3">
      <c r="A1450" t="s">
        <v>4350</v>
      </c>
      <c r="B1450" t="s">
        <v>4351</v>
      </c>
      <c r="C1450">
        <v>654</v>
      </c>
      <c r="D1450" t="s">
        <v>1933</v>
      </c>
      <c r="E1450" t="s">
        <v>460</v>
      </c>
      <c r="F1450" t="b">
        <v>1</v>
      </c>
      <c r="G1450">
        <v>171125760</v>
      </c>
      <c r="H1450">
        <v>171126783</v>
      </c>
      <c r="I1450" t="s">
        <v>4352</v>
      </c>
      <c r="J1450" s="182" t="str">
        <f>IF(OR(IFERROR(SEARCH("DMZ",tblSegmentationZones[[#This Row],[comment]])&gt;0,FALSE),IFERROR(SEARCH("DMZ",tblSegmentationZones[[#This Row],[SegmentationZone]])&gt;0,FALSE)),"Yes","No")</f>
        <v>No</v>
      </c>
    </row>
    <row r="1451" spans="1:10" x14ac:dyDescent="0.3">
      <c r="A1451" t="s">
        <v>4353</v>
      </c>
      <c r="B1451" t="s">
        <v>4354</v>
      </c>
      <c r="C1451">
        <v>655</v>
      </c>
      <c r="D1451" t="s">
        <v>2256</v>
      </c>
      <c r="E1451" t="s">
        <v>460</v>
      </c>
      <c r="F1451" t="b">
        <v>1</v>
      </c>
      <c r="G1451">
        <v>171126784</v>
      </c>
      <c r="H1451">
        <v>171127807</v>
      </c>
      <c r="I1451" t="s">
        <v>4355</v>
      </c>
      <c r="J1451" s="182" t="str">
        <f>IF(OR(IFERROR(SEARCH("DMZ",tblSegmentationZones[[#This Row],[comment]])&gt;0,FALSE),IFERROR(SEARCH("DMZ",tblSegmentationZones[[#This Row],[SegmentationZone]])&gt;0,FALSE)),"Yes","No")</f>
        <v>No</v>
      </c>
    </row>
    <row r="1452" spans="1:10" x14ac:dyDescent="0.3">
      <c r="A1452" t="s">
        <v>4356</v>
      </c>
      <c r="B1452" t="s">
        <v>4357</v>
      </c>
      <c r="C1452">
        <v>656</v>
      </c>
      <c r="D1452" t="s">
        <v>2260</v>
      </c>
      <c r="E1452" t="s">
        <v>460</v>
      </c>
      <c r="F1452" t="b">
        <v>1</v>
      </c>
      <c r="G1452">
        <v>171127808</v>
      </c>
      <c r="H1452">
        <v>171128063</v>
      </c>
      <c r="I1452" t="s">
        <v>4358</v>
      </c>
      <c r="J1452" s="182" t="str">
        <f>IF(OR(IFERROR(SEARCH("DMZ",tblSegmentationZones[[#This Row],[comment]])&gt;0,FALSE),IFERROR(SEARCH("DMZ",tblSegmentationZones[[#This Row],[SegmentationZone]])&gt;0,FALSE)),"Yes","No")</f>
        <v>No</v>
      </c>
    </row>
    <row r="1453" spans="1:10" x14ac:dyDescent="0.3">
      <c r="A1453" t="s">
        <v>4359</v>
      </c>
      <c r="B1453" t="s">
        <v>4360</v>
      </c>
      <c r="C1453">
        <v>643</v>
      </c>
      <c r="D1453" t="s">
        <v>847</v>
      </c>
      <c r="E1453" t="s">
        <v>460</v>
      </c>
      <c r="F1453" t="b">
        <v>1</v>
      </c>
      <c r="G1453">
        <v>171128064</v>
      </c>
      <c r="H1453">
        <v>171128319</v>
      </c>
      <c r="I1453" t="s">
        <v>4361</v>
      </c>
      <c r="J1453" s="182" t="str">
        <f>IF(OR(IFERROR(SEARCH("DMZ",tblSegmentationZones[[#This Row],[comment]])&gt;0,FALSE),IFERROR(SEARCH("DMZ",tblSegmentationZones[[#This Row],[SegmentationZone]])&gt;0,FALSE)),"Yes","No")</f>
        <v>No</v>
      </c>
    </row>
    <row r="1454" spans="1:10" x14ac:dyDescent="0.3">
      <c r="A1454" t="s">
        <v>4362</v>
      </c>
      <c r="B1454" t="s">
        <v>4363</v>
      </c>
      <c r="C1454">
        <v>657</v>
      </c>
      <c r="D1454" t="s">
        <v>1941</v>
      </c>
      <c r="E1454" t="s">
        <v>460</v>
      </c>
      <c r="F1454" t="b">
        <v>1</v>
      </c>
      <c r="G1454">
        <v>171128832</v>
      </c>
      <c r="H1454">
        <v>171129855</v>
      </c>
      <c r="I1454" t="s">
        <v>4364</v>
      </c>
      <c r="J1454" s="182" t="str">
        <f>IF(OR(IFERROR(SEARCH("DMZ",tblSegmentationZones[[#This Row],[comment]])&gt;0,FALSE),IFERROR(SEARCH("DMZ",tblSegmentationZones[[#This Row],[SegmentationZone]])&gt;0,FALSE)),"Yes","No")</f>
        <v>No</v>
      </c>
    </row>
    <row r="1455" spans="1:10" x14ac:dyDescent="0.3">
      <c r="A1455" t="s">
        <v>4365</v>
      </c>
      <c r="B1455" t="s">
        <v>4366</v>
      </c>
      <c r="C1455">
        <v>605</v>
      </c>
      <c r="D1455" t="s">
        <v>1418</v>
      </c>
      <c r="E1455" t="s">
        <v>460</v>
      </c>
      <c r="F1455" t="b">
        <v>1</v>
      </c>
      <c r="G1455">
        <v>171129856</v>
      </c>
      <c r="H1455">
        <v>171130879</v>
      </c>
      <c r="I1455" t="s">
        <v>4367</v>
      </c>
      <c r="J1455" s="182" t="str">
        <f>IF(OR(IFERROR(SEARCH("DMZ",tblSegmentationZones[[#This Row],[comment]])&gt;0,FALSE),IFERROR(SEARCH("DMZ",tblSegmentationZones[[#This Row],[SegmentationZone]])&gt;0,FALSE)),"Yes","No")</f>
        <v>No</v>
      </c>
    </row>
    <row r="1456" spans="1:10" x14ac:dyDescent="0.3">
      <c r="A1456" t="s">
        <v>4368</v>
      </c>
      <c r="B1456" t="s">
        <v>4369</v>
      </c>
      <c r="C1456">
        <v>606</v>
      </c>
      <c r="D1456" t="s">
        <v>612</v>
      </c>
      <c r="E1456" t="s">
        <v>460</v>
      </c>
      <c r="F1456" t="b">
        <v>1</v>
      </c>
      <c r="G1456">
        <v>171130880</v>
      </c>
      <c r="H1456">
        <v>171131903</v>
      </c>
      <c r="I1456" t="s">
        <v>4370</v>
      </c>
      <c r="J1456" s="182" t="str">
        <f>IF(OR(IFERROR(SEARCH("DMZ",tblSegmentationZones[[#This Row],[comment]])&gt;0,FALSE),IFERROR(SEARCH("DMZ",tblSegmentationZones[[#This Row],[SegmentationZone]])&gt;0,FALSE)),"Yes","No")</f>
        <v>No</v>
      </c>
    </row>
    <row r="1457" spans="1:10" x14ac:dyDescent="0.3">
      <c r="A1457" t="s">
        <v>4371</v>
      </c>
      <c r="B1457" t="s">
        <v>4372</v>
      </c>
      <c r="C1457">
        <v>607</v>
      </c>
      <c r="D1457" t="s">
        <v>1425</v>
      </c>
      <c r="E1457" t="s">
        <v>460</v>
      </c>
      <c r="F1457" t="b">
        <v>1</v>
      </c>
      <c r="G1457">
        <v>171131904</v>
      </c>
      <c r="H1457">
        <v>171132927</v>
      </c>
      <c r="I1457" t="s">
        <v>4373</v>
      </c>
      <c r="J1457" s="182" t="str">
        <f>IF(OR(IFERROR(SEARCH("DMZ",tblSegmentationZones[[#This Row],[comment]])&gt;0,FALSE),IFERROR(SEARCH("DMZ",tblSegmentationZones[[#This Row],[SegmentationZone]])&gt;0,FALSE)),"Yes","No")</f>
        <v>No</v>
      </c>
    </row>
    <row r="1458" spans="1:10" x14ac:dyDescent="0.3">
      <c r="A1458" t="s">
        <v>4374</v>
      </c>
      <c r="B1458" t="s">
        <v>4375</v>
      </c>
      <c r="C1458">
        <v>608</v>
      </c>
      <c r="D1458" t="s">
        <v>1954</v>
      </c>
      <c r="E1458" t="s">
        <v>460</v>
      </c>
      <c r="F1458" t="b">
        <v>1</v>
      </c>
      <c r="G1458">
        <v>171132928</v>
      </c>
      <c r="H1458">
        <v>171133951</v>
      </c>
      <c r="I1458" t="s">
        <v>4376</v>
      </c>
      <c r="J1458" s="182" t="str">
        <f>IF(OR(IFERROR(SEARCH("DMZ",tblSegmentationZones[[#This Row],[comment]])&gt;0,FALSE),IFERROR(SEARCH("DMZ",tblSegmentationZones[[#This Row],[SegmentationZone]])&gt;0,FALSE)),"Yes","No")</f>
        <v>No</v>
      </c>
    </row>
    <row r="1459" spans="1:10" x14ac:dyDescent="0.3">
      <c r="A1459" t="s">
        <v>4377</v>
      </c>
      <c r="B1459" t="s">
        <v>4378</v>
      </c>
      <c r="C1459">
        <v>658</v>
      </c>
      <c r="D1459" t="s">
        <v>1958</v>
      </c>
      <c r="E1459" t="s">
        <v>460</v>
      </c>
      <c r="F1459" t="b">
        <v>1</v>
      </c>
      <c r="G1459">
        <v>171133952</v>
      </c>
      <c r="H1459">
        <v>171134975</v>
      </c>
      <c r="I1459" t="s">
        <v>4379</v>
      </c>
      <c r="J1459" s="182" t="str">
        <f>IF(OR(IFERROR(SEARCH("DMZ",tblSegmentationZones[[#This Row],[comment]])&gt;0,FALSE),IFERROR(SEARCH("DMZ",tblSegmentationZones[[#This Row],[SegmentationZone]])&gt;0,FALSE)),"Yes","No")</f>
        <v>No</v>
      </c>
    </row>
    <row r="1460" spans="1:10" x14ac:dyDescent="0.3">
      <c r="A1460" t="s">
        <v>4380</v>
      </c>
      <c r="B1460" t="s">
        <v>4381</v>
      </c>
      <c r="C1460">
        <v>603</v>
      </c>
      <c r="D1460" t="s">
        <v>1411</v>
      </c>
      <c r="E1460" t="s">
        <v>460</v>
      </c>
      <c r="F1460" t="b">
        <v>1</v>
      </c>
      <c r="G1460">
        <v>171116544</v>
      </c>
      <c r="H1460">
        <v>171117567</v>
      </c>
      <c r="I1460" t="s">
        <v>4382</v>
      </c>
      <c r="J1460" s="182" t="str">
        <f>IF(OR(IFERROR(SEARCH("DMZ",tblSegmentationZones[[#This Row],[comment]])&gt;0,FALSE),IFERROR(SEARCH("DMZ",tblSegmentationZones[[#This Row],[SegmentationZone]])&gt;0,FALSE)),"Yes","No")</f>
        <v>No</v>
      </c>
    </row>
    <row r="1461" spans="1:10" x14ac:dyDescent="0.3">
      <c r="A1461" t="s">
        <v>4383</v>
      </c>
      <c r="B1461" t="s">
        <v>4384</v>
      </c>
      <c r="C1461">
        <v>659</v>
      </c>
      <c r="D1461" t="s">
        <v>1436</v>
      </c>
      <c r="E1461" t="s">
        <v>460</v>
      </c>
      <c r="F1461" t="b">
        <v>1</v>
      </c>
      <c r="G1461">
        <v>171134976</v>
      </c>
      <c r="H1461">
        <v>171135999</v>
      </c>
      <c r="I1461" t="s">
        <v>4385</v>
      </c>
      <c r="J1461" s="182" t="str">
        <f>IF(OR(IFERROR(SEARCH("DMZ",tblSegmentationZones[[#This Row],[comment]])&gt;0,FALSE),IFERROR(SEARCH("DMZ",tblSegmentationZones[[#This Row],[SegmentationZone]])&gt;0,FALSE)),"Yes","No")</f>
        <v>No</v>
      </c>
    </row>
    <row r="1462" spans="1:10" x14ac:dyDescent="0.3">
      <c r="A1462" t="s">
        <v>4386</v>
      </c>
      <c r="B1462" t="s">
        <v>4387</v>
      </c>
      <c r="C1462">
        <v>609</v>
      </c>
      <c r="D1462" t="s">
        <v>2288</v>
      </c>
      <c r="E1462" t="s">
        <v>460</v>
      </c>
      <c r="F1462" t="b">
        <v>1</v>
      </c>
      <c r="G1462">
        <v>171136000</v>
      </c>
      <c r="H1462">
        <v>171136255</v>
      </c>
      <c r="I1462" t="s">
        <v>4388</v>
      </c>
      <c r="J1462" s="182" t="str">
        <f>IF(OR(IFERROR(SEARCH("DMZ",tblSegmentationZones[[#This Row],[comment]])&gt;0,FALSE),IFERROR(SEARCH("DMZ",tblSegmentationZones[[#This Row],[SegmentationZone]])&gt;0,FALSE)),"Yes","No")</f>
        <v>No</v>
      </c>
    </row>
    <row r="1463" spans="1:10" x14ac:dyDescent="0.3">
      <c r="A1463" t="s">
        <v>4389</v>
      </c>
      <c r="B1463" t="s">
        <v>4390</v>
      </c>
      <c r="C1463">
        <v>660</v>
      </c>
      <c r="D1463" t="s">
        <v>2083</v>
      </c>
      <c r="E1463" t="s">
        <v>460</v>
      </c>
      <c r="F1463" t="b">
        <v>1</v>
      </c>
      <c r="G1463">
        <v>171136256</v>
      </c>
      <c r="H1463">
        <v>171136511</v>
      </c>
      <c r="I1463" t="s">
        <v>4391</v>
      </c>
      <c r="J1463" s="182" t="str">
        <f>IF(OR(IFERROR(SEARCH("DMZ",tblSegmentationZones[[#This Row],[comment]])&gt;0,FALSE),IFERROR(SEARCH("DMZ",tblSegmentationZones[[#This Row],[SegmentationZone]])&gt;0,FALSE)),"Yes","No")</f>
        <v>No</v>
      </c>
    </row>
    <row r="1464" spans="1:10" x14ac:dyDescent="0.3">
      <c r="A1464" t="s">
        <v>4392</v>
      </c>
      <c r="B1464" t="s">
        <v>4393</v>
      </c>
      <c r="C1464">
        <v>610</v>
      </c>
      <c r="D1464" t="s">
        <v>2295</v>
      </c>
      <c r="E1464" t="s">
        <v>460</v>
      </c>
      <c r="F1464" t="b">
        <v>1</v>
      </c>
      <c r="G1464">
        <v>171136512</v>
      </c>
      <c r="H1464">
        <v>171136767</v>
      </c>
      <c r="I1464" t="s">
        <v>4394</v>
      </c>
      <c r="J1464" s="182" t="str">
        <f>IF(OR(IFERROR(SEARCH("DMZ",tblSegmentationZones[[#This Row],[comment]])&gt;0,FALSE),IFERROR(SEARCH("DMZ",tblSegmentationZones[[#This Row],[SegmentationZone]])&gt;0,FALSE)),"Yes","No")</f>
        <v>No</v>
      </c>
    </row>
    <row r="1465" spans="1:10" x14ac:dyDescent="0.3">
      <c r="A1465" t="s">
        <v>2297</v>
      </c>
      <c r="B1465" t="s">
        <v>4395</v>
      </c>
      <c r="C1465">
        <v>661</v>
      </c>
      <c r="D1465" t="s">
        <v>1968</v>
      </c>
      <c r="E1465" t="s">
        <v>460</v>
      </c>
      <c r="F1465" t="b">
        <v>1</v>
      </c>
      <c r="G1465">
        <v>171136768</v>
      </c>
      <c r="H1465">
        <v>171137023</v>
      </c>
      <c r="I1465" t="s">
        <v>4396</v>
      </c>
      <c r="J1465" s="182" t="str">
        <f>IF(OR(IFERROR(SEARCH("DMZ",tblSegmentationZones[[#This Row],[comment]])&gt;0,FALSE),IFERROR(SEARCH("DMZ",tblSegmentationZones[[#This Row],[SegmentationZone]])&gt;0,FALSE)),"Yes","No")</f>
        <v>No</v>
      </c>
    </row>
    <row r="1466" spans="1:10" x14ac:dyDescent="0.3">
      <c r="A1466" t="s">
        <v>4150</v>
      </c>
      <c r="B1466" t="s">
        <v>4397</v>
      </c>
      <c r="C1466">
        <v>611</v>
      </c>
      <c r="D1466" t="s">
        <v>1937</v>
      </c>
      <c r="E1466" t="s">
        <v>460</v>
      </c>
      <c r="F1466" t="b">
        <v>1</v>
      </c>
      <c r="G1466">
        <v>171137024</v>
      </c>
      <c r="H1466">
        <v>171139071</v>
      </c>
      <c r="I1466" t="s">
        <v>4398</v>
      </c>
      <c r="J1466" s="182" t="str">
        <f>IF(OR(IFERROR(SEARCH("DMZ",tblSegmentationZones[[#This Row],[comment]])&gt;0,FALSE),IFERROR(SEARCH("DMZ",tblSegmentationZones[[#This Row],[SegmentationZone]])&gt;0,FALSE)),"Yes","No")</f>
        <v>No</v>
      </c>
    </row>
    <row r="1467" spans="1:10" x14ac:dyDescent="0.3">
      <c r="A1467" t="s">
        <v>4399</v>
      </c>
      <c r="B1467" t="s">
        <v>4400</v>
      </c>
      <c r="C1467">
        <v>662</v>
      </c>
      <c r="D1467" t="s">
        <v>650</v>
      </c>
      <c r="E1467" t="s">
        <v>460</v>
      </c>
      <c r="F1467" t="b">
        <v>1</v>
      </c>
      <c r="G1467">
        <v>171139072</v>
      </c>
      <c r="H1467">
        <v>171140095</v>
      </c>
      <c r="I1467" t="s">
        <v>4401</v>
      </c>
      <c r="J1467" s="182" t="str">
        <f>IF(OR(IFERROR(SEARCH("DMZ",tblSegmentationZones[[#This Row],[comment]])&gt;0,FALSE),IFERROR(SEARCH("DMZ",tblSegmentationZones[[#This Row],[SegmentationZone]])&gt;0,FALSE)),"Yes","No")</f>
        <v>No</v>
      </c>
    </row>
    <row r="1468" spans="1:10" x14ac:dyDescent="0.3">
      <c r="A1468" t="s">
        <v>4402</v>
      </c>
      <c r="B1468" t="s">
        <v>4403</v>
      </c>
      <c r="C1468" t="s">
        <v>464</v>
      </c>
      <c r="D1468" t="s">
        <v>1411</v>
      </c>
      <c r="E1468" t="s">
        <v>4404</v>
      </c>
      <c r="F1468" t="b">
        <v>1</v>
      </c>
      <c r="G1468">
        <v>171298816</v>
      </c>
      <c r="H1468">
        <v>171299071</v>
      </c>
      <c r="I1468" t="s">
        <v>4405</v>
      </c>
      <c r="J1468" s="182" t="str">
        <f>IF(OR(IFERROR(SEARCH("DMZ",tblSegmentationZones[[#This Row],[comment]])&gt;0,FALSE),IFERROR(SEARCH("DMZ",tblSegmentationZones[[#This Row],[SegmentationZone]])&gt;0,FALSE)),"Yes","No")</f>
        <v>No</v>
      </c>
    </row>
    <row r="1469" spans="1:10" x14ac:dyDescent="0.3">
      <c r="A1469" t="s">
        <v>4406</v>
      </c>
      <c r="B1469" t="s">
        <v>4407</v>
      </c>
      <c r="C1469" t="s">
        <v>464</v>
      </c>
      <c r="D1469" t="s">
        <v>1400</v>
      </c>
      <c r="E1469" t="s">
        <v>4404</v>
      </c>
      <c r="F1469" t="b">
        <v>1</v>
      </c>
      <c r="G1469">
        <v>171299072</v>
      </c>
      <c r="H1469">
        <v>171299327</v>
      </c>
      <c r="I1469" t="s">
        <v>4408</v>
      </c>
      <c r="J1469" s="182" t="str">
        <f>IF(OR(IFERROR(SEARCH("DMZ",tblSegmentationZones[[#This Row],[comment]])&gt;0,FALSE),IFERROR(SEARCH("DMZ",tblSegmentationZones[[#This Row],[SegmentationZone]])&gt;0,FALSE)),"Yes","No")</f>
        <v>No</v>
      </c>
    </row>
    <row r="1470" spans="1:10" x14ac:dyDescent="0.3">
      <c r="A1470" t="s">
        <v>4409</v>
      </c>
      <c r="B1470" t="s">
        <v>4410</v>
      </c>
      <c r="C1470" t="s">
        <v>464</v>
      </c>
      <c r="D1470" t="s">
        <v>1384</v>
      </c>
      <c r="E1470" t="s">
        <v>4404</v>
      </c>
      <c r="F1470" t="b">
        <v>1</v>
      </c>
      <c r="G1470">
        <v>171299328</v>
      </c>
      <c r="H1470">
        <v>171299583</v>
      </c>
      <c r="I1470" t="s">
        <v>4411</v>
      </c>
      <c r="J1470" s="182" t="str">
        <f>IF(OR(IFERROR(SEARCH("DMZ",tblSegmentationZones[[#This Row],[comment]])&gt;0,FALSE),IFERROR(SEARCH("DMZ",tblSegmentationZones[[#This Row],[SegmentationZone]])&gt;0,FALSE)),"Yes","No")</f>
        <v>No</v>
      </c>
    </row>
    <row r="1471" spans="1:10" x14ac:dyDescent="0.3">
      <c r="A1471" t="s">
        <v>4412</v>
      </c>
      <c r="B1471" t="s">
        <v>4413</v>
      </c>
      <c r="C1471" t="s">
        <v>464</v>
      </c>
      <c r="D1471" t="s">
        <v>1388</v>
      </c>
      <c r="E1471" t="s">
        <v>4404</v>
      </c>
      <c r="F1471" t="b">
        <v>1</v>
      </c>
      <c r="G1471">
        <v>171299584</v>
      </c>
      <c r="H1471">
        <v>171299839</v>
      </c>
      <c r="I1471" t="s">
        <v>4414</v>
      </c>
      <c r="J1471" s="182" t="str">
        <f>IF(OR(IFERROR(SEARCH("DMZ",tblSegmentationZones[[#This Row],[comment]])&gt;0,FALSE),IFERROR(SEARCH("DMZ",tblSegmentationZones[[#This Row],[SegmentationZone]])&gt;0,FALSE)),"Yes","No")</f>
        <v>No</v>
      </c>
    </row>
    <row r="1472" spans="1:10" x14ac:dyDescent="0.3">
      <c r="A1472" t="s">
        <v>4415</v>
      </c>
      <c r="B1472" t="s">
        <v>4416</v>
      </c>
      <c r="C1472" t="s">
        <v>464</v>
      </c>
      <c r="D1472" t="s">
        <v>3199</v>
      </c>
      <c r="E1472" t="s">
        <v>4250</v>
      </c>
      <c r="F1472" t="b">
        <v>1</v>
      </c>
      <c r="G1472">
        <v>171302912</v>
      </c>
      <c r="H1472">
        <v>171303167</v>
      </c>
      <c r="I1472" t="s">
        <v>4417</v>
      </c>
      <c r="J1472" s="182" t="str">
        <f>IF(OR(IFERROR(SEARCH("DMZ",tblSegmentationZones[[#This Row],[comment]])&gt;0,FALSE),IFERROR(SEARCH("DMZ",tblSegmentationZones[[#This Row],[SegmentationZone]])&gt;0,FALSE)),"Yes","No")</f>
        <v>No</v>
      </c>
    </row>
    <row r="1473" spans="1:10" x14ac:dyDescent="0.3">
      <c r="A1473" t="s">
        <v>4418</v>
      </c>
      <c r="B1473" t="s">
        <v>4419</v>
      </c>
      <c r="C1473" t="s">
        <v>464</v>
      </c>
      <c r="D1473" t="s">
        <v>4418</v>
      </c>
      <c r="E1473" t="s">
        <v>4250</v>
      </c>
      <c r="F1473" t="b">
        <v>1</v>
      </c>
      <c r="G1473">
        <v>171309056</v>
      </c>
      <c r="H1473">
        <v>171309311</v>
      </c>
      <c r="I1473" t="s">
        <v>4420</v>
      </c>
      <c r="J1473" s="182" t="str">
        <f>IF(OR(IFERROR(SEARCH("DMZ",tblSegmentationZones[[#This Row],[comment]])&gt;0,FALSE),IFERROR(SEARCH("DMZ",tblSegmentationZones[[#This Row],[SegmentationZone]])&gt;0,FALSE)),"Yes","No")</f>
        <v>No</v>
      </c>
    </row>
    <row r="1474" spans="1:10" x14ac:dyDescent="0.3">
      <c r="A1474" t="s">
        <v>4421</v>
      </c>
      <c r="B1474" t="s">
        <v>4422</v>
      </c>
      <c r="C1474" t="s">
        <v>464</v>
      </c>
      <c r="D1474" t="s">
        <v>1510</v>
      </c>
      <c r="E1474" t="s">
        <v>4250</v>
      </c>
      <c r="F1474" t="b">
        <v>1</v>
      </c>
      <c r="G1474">
        <v>171309312</v>
      </c>
      <c r="H1474">
        <v>171309567</v>
      </c>
      <c r="I1474" t="s">
        <v>4423</v>
      </c>
      <c r="J1474" s="182" t="str">
        <f>IF(OR(IFERROR(SEARCH("DMZ",tblSegmentationZones[[#This Row],[comment]])&gt;0,FALSE),IFERROR(SEARCH("DMZ",tblSegmentationZones[[#This Row],[SegmentationZone]])&gt;0,FALSE)),"Yes","No")</f>
        <v>No</v>
      </c>
    </row>
    <row r="1475" spans="1:10" x14ac:dyDescent="0.3">
      <c r="A1475" t="s">
        <v>4424</v>
      </c>
      <c r="B1475" t="s">
        <v>4425</v>
      </c>
      <c r="C1475" t="s">
        <v>464</v>
      </c>
      <c r="D1475" t="s">
        <v>1384</v>
      </c>
      <c r="E1475" t="s">
        <v>4250</v>
      </c>
      <c r="F1475" t="b">
        <v>1</v>
      </c>
      <c r="G1475">
        <v>171309568</v>
      </c>
      <c r="H1475">
        <v>171309823</v>
      </c>
      <c r="I1475" t="s">
        <v>4426</v>
      </c>
      <c r="J1475" s="182" t="str">
        <f>IF(OR(IFERROR(SEARCH("DMZ",tblSegmentationZones[[#This Row],[comment]])&gt;0,FALSE),IFERROR(SEARCH("DMZ",tblSegmentationZones[[#This Row],[SegmentationZone]])&gt;0,FALSE)),"Yes","No")</f>
        <v>No</v>
      </c>
    </row>
    <row r="1476" spans="1:10" x14ac:dyDescent="0.3">
      <c r="A1476" t="s">
        <v>4427</v>
      </c>
      <c r="B1476" t="s">
        <v>4428</v>
      </c>
      <c r="C1476" t="s">
        <v>464</v>
      </c>
      <c r="D1476" t="s">
        <v>1411</v>
      </c>
      <c r="E1476" t="s">
        <v>4250</v>
      </c>
      <c r="F1476" t="b">
        <v>1</v>
      </c>
      <c r="G1476">
        <v>171309824</v>
      </c>
      <c r="H1476">
        <v>171310079</v>
      </c>
      <c r="I1476" t="s">
        <v>4429</v>
      </c>
      <c r="J1476" s="182" t="str">
        <f>IF(OR(IFERROR(SEARCH("DMZ",tblSegmentationZones[[#This Row],[comment]])&gt;0,FALSE),IFERROR(SEARCH("DMZ",tblSegmentationZones[[#This Row],[SegmentationZone]])&gt;0,FALSE)),"Yes","No")</f>
        <v>No</v>
      </c>
    </row>
    <row r="1477" spans="1:10" x14ac:dyDescent="0.3">
      <c r="A1477" t="s">
        <v>4430</v>
      </c>
      <c r="B1477" t="s">
        <v>4431</v>
      </c>
      <c r="C1477" t="s">
        <v>464</v>
      </c>
      <c r="D1477" t="s">
        <v>1400</v>
      </c>
      <c r="E1477" t="s">
        <v>4250</v>
      </c>
      <c r="F1477" t="b">
        <v>1</v>
      </c>
      <c r="G1477">
        <v>171310080</v>
      </c>
      <c r="H1477">
        <v>171310335</v>
      </c>
      <c r="I1477" t="s">
        <v>4432</v>
      </c>
      <c r="J1477" s="182" t="str">
        <f>IF(OR(IFERROR(SEARCH("DMZ",tblSegmentationZones[[#This Row],[comment]])&gt;0,FALSE),IFERROR(SEARCH("DMZ",tblSegmentationZones[[#This Row],[SegmentationZone]])&gt;0,FALSE)),"Yes","No")</f>
        <v>No</v>
      </c>
    </row>
    <row r="1478" spans="1:10" x14ac:dyDescent="0.3">
      <c r="A1478" t="s">
        <v>4433</v>
      </c>
      <c r="B1478" t="s">
        <v>4434</v>
      </c>
      <c r="C1478" t="s">
        <v>464</v>
      </c>
      <c r="D1478" t="s">
        <v>1388</v>
      </c>
      <c r="E1478" t="s">
        <v>4250</v>
      </c>
      <c r="F1478" t="b">
        <v>1</v>
      </c>
      <c r="G1478">
        <v>171310336</v>
      </c>
      <c r="H1478">
        <v>171310591</v>
      </c>
      <c r="I1478" t="s">
        <v>4435</v>
      </c>
      <c r="J1478" s="182" t="str">
        <f>IF(OR(IFERROR(SEARCH("DMZ",tblSegmentationZones[[#This Row],[comment]])&gt;0,FALSE),IFERROR(SEARCH("DMZ",tblSegmentationZones[[#This Row],[SegmentationZone]])&gt;0,FALSE)),"Yes","No")</f>
        <v>No</v>
      </c>
    </row>
    <row r="1479" spans="1:10" x14ac:dyDescent="0.3">
      <c r="A1479" t="s">
        <v>4436</v>
      </c>
      <c r="B1479" t="s">
        <v>4437</v>
      </c>
      <c r="C1479" t="s">
        <v>464</v>
      </c>
      <c r="D1479" t="s">
        <v>1436</v>
      </c>
      <c r="E1479" t="s">
        <v>4250</v>
      </c>
      <c r="F1479" t="b">
        <v>1</v>
      </c>
      <c r="G1479">
        <v>171310592</v>
      </c>
      <c r="H1479">
        <v>171310847</v>
      </c>
      <c r="I1479" t="s">
        <v>4438</v>
      </c>
      <c r="J1479" s="182" t="str">
        <f>IF(OR(IFERROR(SEARCH("DMZ",tblSegmentationZones[[#This Row],[comment]])&gt;0,FALSE),IFERROR(SEARCH("DMZ",tblSegmentationZones[[#This Row],[SegmentationZone]])&gt;0,FALSE)),"Yes","No")</f>
        <v>No</v>
      </c>
    </row>
    <row r="1480" spans="1:10" x14ac:dyDescent="0.3">
      <c r="A1480" t="s">
        <v>4439</v>
      </c>
      <c r="B1480" t="s">
        <v>4440</v>
      </c>
      <c r="C1480" t="s">
        <v>464</v>
      </c>
      <c r="D1480" t="s">
        <v>612</v>
      </c>
      <c r="E1480" t="s">
        <v>4250</v>
      </c>
      <c r="F1480" t="b">
        <v>1</v>
      </c>
      <c r="G1480">
        <v>171310848</v>
      </c>
      <c r="H1480">
        <v>171311103</v>
      </c>
      <c r="I1480" t="s">
        <v>4441</v>
      </c>
      <c r="J1480" s="182" t="str">
        <f>IF(OR(IFERROR(SEARCH("DMZ",tblSegmentationZones[[#This Row],[comment]])&gt;0,FALSE),IFERROR(SEARCH("DMZ",tblSegmentationZones[[#This Row],[SegmentationZone]])&gt;0,FALSE)),"Yes","No")</f>
        <v>No</v>
      </c>
    </row>
    <row r="1481" spans="1:10" x14ac:dyDescent="0.3">
      <c r="A1481" t="s">
        <v>4442</v>
      </c>
      <c r="B1481" t="s">
        <v>4443</v>
      </c>
      <c r="C1481" t="s">
        <v>464</v>
      </c>
      <c r="D1481" t="s">
        <v>1510</v>
      </c>
      <c r="E1481" t="s">
        <v>1404</v>
      </c>
      <c r="F1481" t="b">
        <v>1</v>
      </c>
      <c r="G1481">
        <v>168165376</v>
      </c>
      <c r="H1481">
        <v>168165631</v>
      </c>
      <c r="I1481" t="s">
        <v>4444</v>
      </c>
      <c r="J1481" s="182" t="str">
        <f>IF(OR(IFERROR(SEARCH("DMZ",tblSegmentationZones[[#This Row],[comment]])&gt;0,FALSE),IFERROR(SEARCH("DMZ",tblSegmentationZones[[#This Row],[SegmentationZone]])&gt;0,FALSE)),"Yes","No")</f>
        <v>No</v>
      </c>
    </row>
    <row r="1482" spans="1:10" x14ac:dyDescent="0.3">
      <c r="A1482" t="s">
        <v>4445</v>
      </c>
      <c r="B1482" t="s">
        <v>4446</v>
      </c>
      <c r="C1482" t="s">
        <v>464</v>
      </c>
      <c r="D1482" t="s">
        <v>1501</v>
      </c>
      <c r="E1482" t="s">
        <v>1404</v>
      </c>
      <c r="F1482" t="b">
        <v>1</v>
      </c>
      <c r="G1482">
        <v>168165632</v>
      </c>
      <c r="H1482">
        <v>168165887</v>
      </c>
      <c r="I1482" t="s">
        <v>4447</v>
      </c>
      <c r="J1482" s="182" t="str">
        <f>IF(OR(IFERROR(SEARCH("DMZ",tblSegmentationZones[[#This Row],[comment]])&gt;0,FALSE),IFERROR(SEARCH("DMZ",tblSegmentationZones[[#This Row],[SegmentationZone]])&gt;0,FALSE)),"Yes","No")</f>
        <v>No</v>
      </c>
    </row>
    <row r="1483" spans="1:10" x14ac:dyDescent="0.3">
      <c r="A1483" t="s">
        <v>4448</v>
      </c>
      <c r="B1483" t="s">
        <v>4449</v>
      </c>
      <c r="C1483" t="s">
        <v>464</v>
      </c>
      <c r="D1483" t="s">
        <v>2639</v>
      </c>
      <c r="E1483" t="s">
        <v>1404</v>
      </c>
      <c r="F1483" t="b">
        <v>1</v>
      </c>
      <c r="G1483">
        <v>168169472</v>
      </c>
      <c r="H1483">
        <v>168169727</v>
      </c>
      <c r="I1483" t="s">
        <v>4450</v>
      </c>
      <c r="J1483" s="182" t="str">
        <f>IF(OR(IFERROR(SEARCH("DMZ",tblSegmentationZones[[#This Row],[comment]])&gt;0,FALSE),IFERROR(SEARCH("DMZ",tblSegmentationZones[[#This Row],[SegmentationZone]])&gt;0,FALSE)),"Yes","No")</f>
        <v>No</v>
      </c>
    </row>
    <row r="1484" spans="1:10" x14ac:dyDescent="0.3">
      <c r="A1484" t="s">
        <v>4451</v>
      </c>
      <c r="B1484" t="s">
        <v>4452</v>
      </c>
      <c r="C1484" t="s">
        <v>464</v>
      </c>
      <c r="D1484" t="s">
        <v>1958</v>
      </c>
      <c r="E1484" t="s">
        <v>1404</v>
      </c>
      <c r="F1484" t="b">
        <v>1</v>
      </c>
      <c r="G1484">
        <v>168165888</v>
      </c>
      <c r="H1484">
        <v>168166143</v>
      </c>
      <c r="I1484" t="s">
        <v>4453</v>
      </c>
      <c r="J1484" s="182" t="str">
        <f>IF(OR(IFERROR(SEARCH("DMZ",tblSegmentationZones[[#This Row],[comment]])&gt;0,FALSE),IFERROR(SEARCH("DMZ",tblSegmentationZones[[#This Row],[SegmentationZone]])&gt;0,FALSE)),"Yes","No")</f>
        <v>No</v>
      </c>
    </row>
    <row r="1485" spans="1:10" x14ac:dyDescent="0.3">
      <c r="A1485" t="s">
        <v>4454</v>
      </c>
      <c r="B1485" t="s">
        <v>4455</v>
      </c>
      <c r="C1485" t="s">
        <v>464</v>
      </c>
      <c r="D1485" t="s">
        <v>4456</v>
      </c>
      <c r="E1485" t="s">
        <v>1404</v>
      </c>
      <c r="F1485" t="b">
        <v>1</v>
      </c>
      <c r="G1485">
        <v>168166144</v>
      </c>
      <c r="H1485">
        <v>168166399</v>
      </c>
      <c r="I1485" t="s">
        <v>4457</v>
      </c>
      <c r="J1485" s="182" t="str">
        <f>IF(OR(IFERROR(SEARCH("DMZ",tblSegmentationZones[[#This Row],[comment]])&gt;0,FALSE),IFERROR(SEARCH("DMZ",tblSegmentationZones[[#This Row],[SegmentationZone]])&gt;0,FALSE)),"Yes","No")</f>
        <v>No</v>
      </c>
    </row>
    <row r="1486" spans="1:10" x14ac:dyDescent="0.3">
      <c r="A1486" t="s">
        <v>4458</v>
      </c>
      <c r="B1486" t="s">
        <v>4459</v>
      </c>
      <c r="C1486" t="s">
        <v>464</v>
      </c>
      <c r="D1486" t="s">
        <v>4458</v>
      </c>
      <c r="E1486" t="s">
        <v>1631</v>
      </c>
      <c r="F1486" t="b">
        <v>1</v>
      </c>
      <c r="G1486">
        <v>168173312</v>
      </c>
      <c r="H1486">
        <v>168173567</v>
      </c>
      <c r="I1486" t="s">
        <v>4460</v>
      </c>
      <c r="J1486" s="182" t="str">
        <f>IF(OR(IFERROR(SEARCH("DMZ",tblSegmentationZones[[#This Row],[comment]])&gt;0,FALSE),IFERROR(SEARCH("DMZ",tblSegmentationZones[[#This Row],[SegmentationZone]])&gt;0,FALSE)),"Yes","No")</f>
        <v>No</v>
      </c>
    </row>
    <row r="1487" spans="1:10" x14ac:dyDescent="0.3">
      <c r="A1487" t="s">
        <v>4461</v>
      </c>
      <c r="B1487" t="s">
        <v>4462</v>
      </c>
      <c r="C1487" t="s">
        <v>464</v>
      </c>
      <c r="D1487" t="s">
        <v>1501</v>
      </c>
      <c r="E1487" t="s">
        <v>863</v>
      </c>
      <c r="F1487" t="b">
        <v>1</v>
      </c>
      <c r="G1487">
        <v>168181760</v>
      </c>
      <c r="H1487">
        <v>168182015</v>
      </c>
      <c r="I1487" t="s">
        <v>4463</v>
      </c>
      <c r="J1487" s="182" t="str">
        <f>IF(OR(IFERROR(SEARCH("DMZ",tblSegmentationZones[[#This Row],[comment]])&gt;0,FALSE),IFERROR(SEARCH("DMZ",tblSegmentationZones[[#This Row],[SegmentationZone]])&gt;0,FALSE)),"Yes","No")</f>
        <v>No</v>
      </c>
    </row>
    <row r="1488" spans="1:10" x14ac:dyDescent="0.3">
      <c r="A1488" t="s">
        <v>4464</v>
      </c>
      <c r="B1488" t="s">
        <v>4465</v>
      </c>
      <c r="C1488" t="s">
        <v>464</v>
      </c>
      <c r="D1488" t="s">
        <v>1510</v>
      </c>
      <c r="E1488" t="s">
        <v>863</v>
      </c>
      <c r="F1488" t="b">
        <v>1</v>
      </c>
      <c r="G1488">
        <v>168182272</v>
      </c>
      <c r="H1488">
        <v>168182527</v>
      </c>
      <c r="I1488" t="s">
        <v>4466</v>
      </c>
      <c r="J1488" s="182" t="str">
        <f>IF(OR(IFERROR(SEARCH("DMZ",tblSegmentationZones[[#This Row],[comment]])&gt;0,FALSE),IFERROR(SEARCH("DMZ",tblSegmentationZones[[#This Row],[SegmentationZone]])&gt;0,FALSE)),"Yes","No")</f>
        <v>No</v>
      </c>
    </row>
    <row r="1489" spans="1:10" x14ac:dyDescent="0.3">
      <c r="A1489" t="s">
        <v>4467</v>
      </c>
      <c r="B1489" t="s">
        <v>4468</v>
      </c>
      <c r="C1489" t="s">
        <v>464</v>
      </c>
      <c r="D1489" t="s">
        <v>4456</v>
      </c>
      <c r="E1489" t="s">
        <v>863</v>
      </c>
      <c r="F1489" t="b">
        <v>1</v>
      </c>
      <c r="G1489">
        <v>168182528</v>
      </c>
      <c r="H1489">
        <v>168182783</v>
      </c>
      <c r="I1489" t="s">
        <v>4469</v>
      </c>
      <c r="J1489" s="182" t="str">
        <f>IF(OR(IFERROR(SEARCH("DMZ",tblSegmentationZones[[#This Row],[comment]])&gt;0,FALSE),IFERROR(SEARCH("DMZ",tblSegmentationZones[[#This Row],[SegmentationZone]])&gt;0,FALSE)),"Yes","No")</f>
        <v>No</v>
      </c>
    </row>
    <row r="1490" spans="1:10" x14ac:dyDescent="0.3">
      <c r="A1490" t="s">
        <v>4470</v>
      </c>
      <c r="B1490" t="s">
        <v>4471</v>
      </c>
      <c r="C1490" t="s">
        <v>464</v>
      </c>
      <c r="D1490" t="s">
        <v>4472</v>
      </c>
      <c r="E1490" t="s">
        <v>1093</v>
      </c>
      <c r="F1490" t="b">
        <v>0</v>
      </c>
      <c r="G1490">
        <v>171868160</v>
      </c>
      <c r="H1490">
        <v>171868415</v>
      </c>
      <c r="I1490" t="s">
        <v>4473</v>
      </c>
      <c r="J1490" s="182" t="str">
        <f>IF(OR(IFERROR(SEARCH("DMZ",tblSegmentationZones[[#This Row],[comment]])&gt;0,FALSE),IFERROR(SEARCH("DMZ",tblSegmentationZones[[#This Row],[SegmentationZone]])&gt;0,FALSE)),"Yes","No")</f>
        <v>No</v>
      </c>
    </row>
    <row r="1491" spans="1:10" x14ac:dyDescent="0.3">
      <c r="A1491" t="s">
        <v>4470</v>
      </c>
      <c r="B1491" t="s">
        <v>4474</v>
      </c>
      <c r="C1491" t="s">
        <v>464</v>
      </c>
      <c r="D1491" t="s">
        <v>4472</v>
      </c>
      <c r="E1491" t="s">
        <v>1093</v>
      </c>
      <c r="F1491" t="b">
        <v>0</v>
      </c>
      <c r="G1491">
        <v>171868416</v>
      </c>
      <c r="H1491">
        <v>171868671</v>
      </c>
      <c r="I1491" t="s">
        <v>4475</v>
      </c>
      <c r="J1491" s="182" t="str">
        <f>IF(OR(IFERROR(SEARCH("DMZ",tblSegmentationZones[[#This Row],[comment]])&gt;0,FALSE),IFERROR(SEARCH("DMZ",tblSegmentationZones[[#This Row],[SegmentationZone]])&gt;0,FALSE)),"Yes","No")</f>
        <v>No</v>
      </c>
    </row>
    <row r="1492" spans="1:10" x14ac:dyDescent="0.3">
      <c r="A1492" t="s">
        <v>4470</v>
      </c>
      <c r="B1492" t="s">
        <v>4476</v>
      </c>
      <c r="C1492" t="s">
        <v>464</v>
      </c>
      <c r="D1492" t="s">
        <v>4472</v>
      </c>
      <c r="E1492" t="s">
        <v>1093</v>
      </c>
      <c r="F1492" t="b">
        <v>0</v>
      </c>
      <c r="G1492">
        <v>171868672</v>
      </c>
      <c r="H1492">
        <v>171868927</v>
      </c>
      <c r="I1492" t="s">
        <v>4477</v>
      </c>
      <c r="J1492" s="182" t="str">
        <f>IF(OR(IFERROR(SEARCH("DMZ",tblSegmentationZones[[#This Row],[comment]])&gt;0,FALSE),IFERROR(SEARCH("DMZ",tblSegmentationZones[[#This Row],[SegmentationZone]])&gt;0,FALSE)),"Yes","No")</f>
        <v>No</v>
      </c>
    </row>
    <row r="1493" spans="1:10" x14ac:dyDescent="0.3">
      <c r="A1493" t="s">
        <v>4470</v>
      </c>
      <c r="B1493" t="s">
        <v>4478</v>
      </c>
      <c r="C1493" t="s">
        <v>464</v>
      </c>
      <c r="D1493" t="s">
        <v>4472</v>
      </c>
      <c r="E1493" t="s">
        <v>1093</v>
      </c>
      <c r="F1493" t="b">
        <v>0</v>
      </c>
      <c r="G1493">
        <v>171868928</v>
      </c>
      <c r="H1493">
        <v>171869183</v>
      </c>
      <c r="I1493" t="s">
        <v>4479</v>
      </c>
      <c r="J1493" s="182" t="str">
        <f>IF(OR(IFERROR(SEARCH("DMZ",tblSegmentationZones[[#This Row],[comment]])&gt;0,FALSE),IFERROR(SEARCH("DMZ",tblSegmentationZones[[#This Row],[SegmentationZone]])&gt;0,FALSE)),"Yes","No")</f>
        <v>No</v>
      </c>
    </row>
    <row r="1494" spans="1:10" x14ac:dyDescent="0.3">
      <c r="A1494" t="s">
        <v>4470</v>
      </c>
      <c r="B1494" t="s">
        <v>4480</v>
      </c>
      <c r="C1494" t="s">
        <v>464</v>
      </c>
      <c r="D1494" t="s">
        <v>4472</v>
      </c>
      <c r="E1494" t="s">
        <v>1093</v>
      </c>
      <c r="F1494" t="b">
        <v>0</v>
      </c>
      <c r="G1494">
        <v>171869184</v>
      </c>
      <c r="H1494">
        <v>171869439</v>
      </c>
      <c r="I1494" t="s">
        <v>4481</v>
      </c>
      <c r="J1494" s="182" t="str">
        <f>IF(OR(IFERROR(SEARCH("DMZ",tblSegmentationZones[[#This Row],[comment]])&gt;0,FALSE),IFERROR(SEARCH("DMZ",tblSegmentationZones[[#This Row],[SegmentationZone]])&gt;0,FALSE)),"Yes","No")</f>
        <v>No</v>
      </c>
    </row>
    <row r="1495" spans="1:10" x14ac:dyDescent="0.3">
      <c r="A1495" t="s">
        <v>4470</v>
      </c>
      <c r="B1495" t="s">
        <v>4482</v>
      </c>
      <c r="C1495" t="s">
        <v>464</v>
      </c>
      <c r="D1495" t="s">
        <v>4472</v>
      </c>
      <c r="E1495" t="s">
        <v>1093</v>
      </c>
      <c r="F1495" t="b">
        <v>0</v>
      </c>
      <c r="G1495">
        <v>171869440</v>
      </c>
      <c r="H1495">
        <v>171869695</v>
      </c>
      <c r="I1495" t="s">
        <v>4483</v>
      </c>
      <c r="J1495" s="182" t="str">
        <f>IF(OR(IFERROR(SEARCH("DMZ",tblSegmentationZones[[#This Row],[comment]])&gt;0,FALSE),IFERROR(SEARCH("DMZ",tblSegmentationZones[[#This Row],[SegmentationZone]])&gt;0,FALSE)),"Yes","No")</f>
        <v>No</v>
      </c>
    </row>
    <row r="1496" spans="1:10" x14ac:dyDescent="0.3">
      <c r="A1496" t="s">
        <v>4470</v>
      </c>
      <c r="B1496" t="s">
        <v>4484</v>
      </c>
      <c r="C1496" t="s">
        <v>464</v>
      </c>
      <c r="D1496" t="s">
        <v>4472</v>
      </c>
      <c r="E1496" t="s">
        <v>1093</v>
      </c>
      <c r="F1496" t="b">
        <v>0</v>
      </c>
      <c r="G1496">
        <v>171869696</v>
      </c>
      <c r="H1496">
        <v>171869951</v>
      </c>
      <c r="I1496" t="s">
        <v>4485</v>
      </c>
      <c r="J1496" s="182" t="str">
        <f>IF(OR(IFERROR(SEARCH("DMZ",tblSegmentationZones[[#This Row],[comment]])&gt;0,FALSE),IFERROR(SEARCH("DMZ",tblSegmentationZones[[#This Row],[SegmentationZone]])&gt;0,FALSE)),"Yes","No")</f>
        <v>No</v>
      </c>
    </row>
    <row r="1497" spans="1:10" x14ac:dyDescent="0.3">
      <c r="A1497" t="s">
        <v>4470</v>
      </c>
      <c r="B1497" t="s">
        <v>4486</v>
      </c>
      <c r="C1497" t="s">
        <v>464</v>
      </c>
      <c r="D1497" t="s">
        <v>4472</v>
      </c>
      <c r="E1497" t="s">
        <v>1093</v>
      </c>
      <c r="F1497" t="b">
        <v>0</v>
      </c>
      <c r="G1497">
        <v>171869952</v>
      </c>
      <c r="H1497">
        <v>171870207</v>
      </c>
      <c r="I1497" t="s">
        <v>4487</v>
      </c>
      <c r="J1497" s="182" t="str">
        <f>IF(OR(IFERROR(SEARCH("DMZ",tblSegmentationZones[[#This Row],[comment]])&gt;0,FALSE),IFERROR(SEARCH("DMZ",tblSegmentationZones[[#This Row],[SegmentationZone]])&gt;0,FALSE)),"Yes","No")</f>
        <v>No</v>
      </c>
    </row>
    <row r="1498" spans="1:10" x14ac:dyDescent="0.3">
      <c r="A1498" t="s">
        <v>4470</v>
      </c>
      <c r="B1498" t="s">
        <v>4488</v>
      </c>
      <c r="C1498" t="s">
        <v>464</v>
      </c>
      <c r="D1498" t="s">
        <v>4472</v>
      </c>
      <c r="E1498" t="s">
        <v>1093</v>
      </c>
      <c r="F1498" t="b">
        <v>0</v>
      </c>
      <c r="G1498">
        <v>171870208</v>
      </c>
      <c r="H1498">
        <v>171870463</v>
      </c>
      <c r="I1498" t="s">
        <v>4489</v>
      </c>
      <c r="J1498" s="182" t="str">
        <f>IF(OR(IFERROR(SEARCH("DMZ",tblSegmentationZones[[#This Row],[comment]])&gt;0,FALSE),IFERROR(SEARCH("DMZ",tblSegmentationZones[[#This Row],[SegmentationZone]])&gt;0,FALSE)),"Yes","No")</f>
        <v>No</v>
      </c>
    </row>
    <row r="1499" spans="1:10" x14ac:dyDescent="0.3">
      <c r="A1499" t="s">
        <v>4470</v>
      </c>
      <c r="B1499" t="s">
        <v>4490</v>
      </c>
      <c r="C1499" t="s">
        <v>464</v>
      </c>
      <c r="D1499" t="s">
        <v>4472</v>
      </c>
      <c r="E1499" t="s">
        <v>1093</v>
      </c>
      <c r="F1499" t="b">
        <v>0</v>
      </c>
      <c r="G1499">
        <v>171870464</v>
      </c>
      <c r="H1499">
        <v>171870719</v>
      </c>
      <c r="I1499" t="s">
        <v>4491</v>
      </c>
      <c r="J1499" s="182" t="str">
        <f>IF(OR(IFERROR(SEARCH("DMZ",tblSegmentationZones[[#This Row],[comment]])&gt;0,FALSE),IFERROR(SEARCH("DMZ",tblSegmentationZones[[#This Row],[SegmentationZone]])&gt;0,FALSE)),"Yes","No")</f>
        <v>No</v>
      </c>
    </row>
    <row r="1500" spans="1:10" x14ac:dyDescent="0.3">
      <c r="A1500" t="s">
        <v>4470</v>
      </c>
      <c r="B1500" t="s">
        <v>4492</v>
      </c>
      <c r="C1500" t="s">
        <v>464</v>
      </c>
      <c r="D1500" t="s">
        <v>4472</v>
      </c>
      <c r="E1500" t="s">
        <v>1093</v>
      </c>
      <c r="F1500" t="b">
        <v>0</v>
      </c>
      <c r="G1500">
        <v>171870720</v>
      </c>
      <c r="H1500">
        <v>171870975</v>
      </c>
      <c r="I1500" t="s">
        <v>4493</v>
      </c>
      <c r="J1500" s="182" t="str">
        <f>IF(OR(IFERROR(SEARCH("DMZ",tblSegmentationZones[[#This Row],[comment]])&gt;0,FALSE),IFERROR(SEARCH("DMZ",tblSegmentationZones[[#This Row],[SegmentationZone]])&gt;0,FALSE)),"Yes","No")</f>
        <v>No</v>
      </c>
    </row>
    <row r="1501" spans="1:10" x14ac:dyDescent="0.3">
      <c r="A1501" t="s">
        <v>4470</v>
      </c>
      <c r="B1501" t="s">
        <v>4494</v>
      </c>
      <c r="C1501" t="s">
        <v>464</v>
      </c>
      <c r="D1501" t="s">
        <v>4472</v>
      </c>
      <c r="E1501" t="s">
        <v>1093</v>
      </c>
      <c r="F1501" t="b">
        <v>0</v>
      </c>
      <c r="G1501">
        <v>171870976</v>
      </c>
      <c r="H1501">
        <v>171871231</v>
      </c>
      <c r="I1501" t="s">
        <v>4495</v>
      </c>
      <c r="J1501" s="182" t="str">
        <f>IF(OR(IFERROR(SEARCH("DMZ",tblSegmentationZones[[#This Row],[comment]])&gt;0,FALSE),IFERROR(SEARCH("DMZ",tblSegmentationZones[[#This Row],[SegmentationZone]])&gt;0,FALSE)),"Yes","No")</f>
        <v>No</v>
      </c>
    </row>
    <row r="1502" spans="1:10" x14ac:dyDescent="0.3">
      <c r="A1502" t="s">
        <v>4470</v>
      </c>
      <c r="B1502" t="s">
        <v>4496</v>
      </c>
      <c r="C1502" t="s">
        <v>464</v>
      </c>
      <c r="D1502" t="s">
        <v>4472</v>
      </c>
      <c r="E1502" t="s">
        <v>1093</v>
      </c>
      <c r="F1502" t="b">
        <v>0</v>
      </c>
      <c r="G1502">
        <v>171871232</v>
      </c>
      <c r="H1502">
        <v>171871487</v>
      </c>
      <c r="I1502" t="s">
        <v>4497</v>
      </c>
      <c r="J1502" s="182" t="str">
        <f>IF(OR(IFERROR(SEARCH("DMZ",tblSegmentationZones[[#This Row],[comment]])&gt;0,FALSE),IFERROR(SEARCH("DMZ",tblSegmentationZones[[#This Row],[SegmentationZone]])&gt;0,FALSE)),"Yes","No")</f>
        <v>No</v>
      </c>
    </row>
    <row r="1503" spans="1:10" x14ac:dyDescent="0.3">
      <c r="A1503" t="s">
        <v>4470</v>
      </c>
      <c r="B1503" t="s">
        <v>4498</v>
      </c>
      <c r="C1503" t="s">
        <v>464</v>
      </c>
      <c r="D1503" t="s">
        <v>4472</v>
      </c>
      <c r="E1503" t="s">
        <v>1093</v>
      </c>
      <c r="F1503" t="b">
        <v>0</v>
      </c>
      <c r="G1503">
        <v>171871488</v>
      </c>
      <c r="H1503">
        <v>171871743</v>
      </c>
      <c r="I1503" t="s">
        <v>4499</v>
      </c>
      <c r="J1503" s="182" t="str">
        <f>IF(OR(IFERROR(SEARCH("DMZ",tblSegmentationZones[[#This Row],[comment]])&gt;0,FALSE),IFERROR(SEARCH("DMZ",tblSegmentationZones[[#This Row],[SegmentationZone]])&gt;0,FALSE)),"Yes","No")</f>
        <v>No</v>
      </c>
    </row>
    <row r="1504" spans="1:10" x14ac:dyDescent="0.3">
      <c r="A1504" t="s">
        <v>4470</v>
      </c>
      <c r="B1504" t="s">
        <v>4500</v>
      </c>
      <c r="C1504" t="s">
        <v>464</v>
      </c>
      <c r="D1504" t="s">
        <v>4472</v>
      </c>
      <c r="E1504" t="s">
        <v>1093</v>
      </c>
      <c r="F1504" t="b">
        <v>0</v>
      </c>
      <c r="G1504">
        <v>171871744</v>
      </c>
      <c r="H1504">
        <v>171871999</v>
      </c>
      <c r="I1504" t="s">
        <v>4501</v>
      </c>
      <c r="J1504" s="182" t="str">
        <f>IF(OR(IFERROR(SEARCH("DMZ",tblSegmentationZones[[#This Row],[comment]])&gt;0,FALSE),IFERROR(SEARCH("DMZ",tblSegmentationZones[[#This Row],[SegmentationZone]])&gt;0,FALSE)),"Yes","No")</f>
        <v>No</v>
      </c>
    </row>
    <row r="1505" spans="1:10" x14ac:dyDescent="0.3">
      <c r="A1505" t="s">
        <v>4470</v>
      </c>
      <c r="B1505" t="s">
        <v>4502</v>
      </c>
      <c r="C1505" t="s">
        <v>464</v>
      </c>
      <c r="D1505" t="s">
        <v>4472</v>
      </c>
      <c r="E1505" t="s">
        <v>1093</v>
      </c>
      <c r="F1505" t="b">
        <v>0</v>
      </c>
      <c r="G1505">
        <v>171872000</v>
      </c>
      <c r="H1505">
        <v>171872255</v>
      </c>
      <c r="I1505" t="s">
        <v>4503</v>
      </c>
      <c r="J1505" s="182" t="str">
        <f>IF(OR(IFERROR(SEARCH("DMZ",tblSegmentationZones[[#This Row],[comment]])&gt;0,FALSE),IFERROR(SEARCH("DMZ",tblSegmentationZones[[#This Row],[SegmentationZone]])&gt;0,FALSE)),"Yes","No")</f>
        <v>No</v>
      </c>
    </row>
    <row r="1506" spans="1:10" x14ac:dyDescent="0.3">
      <c r="A1506" t="s">
        <v>4470</v>
      </c>
      <c r="B1506" t="s">
        <v>4504</v>
      </c>
      <c r="C1506" t="s">
        <v>464</v>
      </c>
      <c r="D1506" t="s">
        <v>4472</v>
      </c>
      <c r="E1506" t="s">
        <v>1093</v>
      </c>
      <c r="F1506" t="b">
        <v>0</v>
      </c>
      <c r="G1506">
        <v>171872256</v>
      </c>
      <c r="H1506">
        <v>171872511</v>
      </c>
      <c r="I1506" t="s">
        <v>4505</v>
      </c>
      <c r="J1506" s="182" t="str">
        <f>IF(OR(IFERROR(SEARCH("DMZ",tblSegmentationZones[[#This Row],[comment]])&gt;0,FALSE),IFERROR(SEARCH("DMZ",tblSegmentationZones[[#This Row],[SegmentationZone]])&gt;0,FALSE)),"Yes","No")</f>
        <v>No</v>
      </c>
    </row>
    <row r="1507" spans="1:10" x14ac:dyDescent="0.3">
      <c r="A1507" t="s">
        <v>4470</v>
      </c>
      <c r="B1507" t="s">
        <v>4506</v>
      </c>
      <c r="C1507" t="s">
        <v>464</v>
      </c>
      <c r="D1507" t="s">
        <v>4472</v>
      </c>
      <c r="E1507" t="s">
        <v>1093</v>
      </c>
      <c r="F1507" t="b">
        <v>0</v>
      </c>
      <c r="G1507">
        <v>171872512</v>
      </c>
      <c r="H1507">
        <v>171872767</v>
      </c>
      <c r="I1507" t="s">
        <v>4507</v>
      </c>
      <c r="J1507" s="182" t="str">
        <f>IF(OR(IFERROR(SEARCH("DMZ",tblSegmentationZones[[#This Row],[comment]])&gt;0,FALSE),IFERROR(SEARCH("DMZ",tblSegmentationZones[[#This Row],[SegmentationZone]])&gt;0,FALSE)),"Yes","No")</f>
        <v>No</v>
      </c>
    </row>
    <row r="1508" spans="1:10" x14ac:dyDescent="0.3">
      <c r="A1508" t="s">
        <v>4470</v>
      </c>
      <c r="B1508" t="s">
        <v>4508</v>
      </c>
      <c r="C1508" t="s">
        <v>464</v>
      </c>
      <c r="D1508" t="s">
        <v>4472</v>
      </c>
      <c r="E1508" t="s">
        <v>1093</v>
      </c>
      <c r="F1508" t="b">
        <v>0</v>
      </c>
      <c r="G1508">
        <v>171872768</v>
      </c>
      <c r="H1508">
        <v>171873023</v>
      </c>
      <c r="I1508" t="s">
        <v>4509</v>
      </c>
      <c r="J1508" s="182" t="str">
        <f>IF(OR(IFERROR(SEARCH("DMZ",tblSegmentationZones[[#This Row],[comment]])&gt;0,FALSE),IFERROR(SEARCH("DMZ",tblSegmentationZones[[#This Row],[SegmentationZone]])&gt;0,FALSE)),"Yes","No")</f>
        <v>No</v>
      </c>
    </row>
    <row r="1509" spans="1:10" x14ac:dyDescent="0.3">
      <c r="A1509" t="s">
        <v>4470</v>
      </c>
      <c r="B1509" t="s">
        <v>4510</v>
      </c>
      <c r="C1509" t="s">
        <v>464</v>
      </c>
      <c r="D1509" t="s">
        <v>4472</v>
      </c>
      <c r="E1509" t="s">
        <v>1093</v>
      </c>
      <c r="F1509" t="b">
        <v>0</v>
      </c>
      <c r="G1509">
        <v>171873024</v>
      </c>
      <c r="H1509">
        <v>171873279</v>
      </c>
      <c r="I1509" t="s">
        <v>4511</v>
      </c>
      <c r="J1509" s="182" t="str">
        <f>IF(OR(IFERROR(SEARCH("DMZ",tblSegmentationZones[[#This Row],[comment]])&gt;0,FALSE),IFERROR(SEARCH("DMZ",tblSegmentationZones[[#This Row],[SegmentationZone]])&gt;0,FALSE)),"Yes","No")</f>
        <v>No</v>
      </c>
    </row>
    <row r="1510" spans="1:10" x14ac:dyDescent="0.3">
      <c r="A1510" t="s">
        <v>4470</v>
      </c>
      <c r="B1510" t="s">
        <v>4512</v>
      </c>
      <c r="C1510" t="s">
        <v>464</v>
      </c>
      <c r="D1510" t="s">
        <v>4472</v>
      </c>
      <c r="E1510" t="s">
        <v>1093</v>
      </c>
      <c r="F1510" t="b">
        <v>0</v>
      </c>
      <c r="G1510">
        <v>171873280</v>
      </c>
      <c r="H1510">
        <v>171873535</v>
      </c>
      <c r="I1510" t="s">
        <v>4513</v>
      </c>
      <c r="J1510" s="182" t="str">
        <f>IF(OR(IFERROR(SEARCH("DMZ",tblSegmentationZones[[#This Row],[comment]])&gt;0,FALSE),IFERROR(SEARCH("DMZ",tblSegmentationZones[[#This Row],[SegmentationZone]])&gt;0,FALSE)),"Yes","No")</f>
        <v>No</v>
      </c>
    </row>
    <row r="1511" spans="1:10" x14ac:dyDescent="0.3">
      <c r="A1511" t="s">
        <v>4470</v>
      </c>
      <c r="B1511" t="s">
        <v>4514</v>
      </c>
      <c r="C1511" t="s">
        <v>464</v>
      </c>
      <c r="D1511" t="s">
        <v>4472</v>
      </c>
      <c r="E1511" t="s">
        <v>1093</v>
      </c>
      <c r="F1511" t="b">
        <v>0</v>
      </c>
      <c r="G1511">
        <v>171873536</v>
      </c>
      <c r="H1511">
        <v>171873791</v>
      </c>
      <c r="I1511" t="s">
        <v>4515</v>
      </c>
      <c r="J1511" s="182" t="str">
        <f>IF(OR(IFERROR(SEARCH("DMZ",tblSegmentationZones[[#This Row],[comment]])&gt;0,FALSE),IFERROR(SEARCH("DMZ",tblSegmentationZones[[#This Row],[SegmentationZone]])&gt;0,FALSE)),"Yes","No")</f>
        <v>No</v>
      </c>
    </row>
    <row r="1512" spans="1:10" x14ac:dyDescent="0.3">
      <c r="A1512" t="s">
        <v>4470</v>
      </c>
      <c r="B1512" t="s">
        <v>4516</v>
      </c>
      <c r="C1512" t="s">
        <v>464</v>
      </c>
      <c r="D1512" t="s">
        <v>4472</v>
      </c>
      <c r="E1512" t="s">
        <v>1093</v>
      </c>
      <c r="F1512" t="b">
        <v>0</v>
      </c>
      <c r="G1512">
        <v>171873792</v>
      </c>
      <c r="H1512">
        <v>171874047</v>
      </c>
      <c r="I1512" t="s">
        <v>4517</v>
      </c>
      <c r="J1512" s="182" t="str">
        <f>IF(OR(IFERROR(SEARCH("DMZ",tblSegmentationZones[[#This Row],[comment]])&gt;0,FALSE),IFERROR(SEARCH("DMZ",tblSegmentationZones[[#This Row],[SegmentationZone]])&gt;0,FALSE)),"Yes","No")</f>
        <v>No</v>
      </c>
    </row>
    <row r="1513" spans="1:10" x14ac:dyDescent="0.3">
      <c r="A1513" t="s">
        <v>4470</v>
      </c>
      <c r="B1513" t="s">
        <v>4518</v>
      </c>
      <c r="C1513" t="s">
        <v>464</v>
      </c>
      <c r="D1513" t="s">
        <v>4472</v>
      </c>
      <c r="E1513" t="s">
        <v>1093</v>
      </c>
      <c r="F1513" t="b">
        <v>0</v>
      </c>
      <c r="G1513">
        <v>171874048</v>
      </c>
      <c r="H1513">
        <v>171874303</v>
      </c>
      <c r="I1513" t="s">
        <v>4519</v>
      </c>
      <c r="J1513" s="182" t="str">
        <f>IF(OR(IFERROR(SEARCH("DMZ",tblSegmentationZones[[#This Row],[comment]])&gt;0,FALSE),IFERROR(SEARCH("DMZ",tblSegmentationZones[[#This Row],[SegmentationZone]])&gt;0,FALSE)),"Yes","No")</f>
        <v>No</v>
      </c>
    </row>
    <row r="1514" spans="1:10" x14ac:dyDescent="0.3">
      <c r="A1514" t="s">
        <v>4470</v>
      </c>
      <c r="B1514" t="s">
        <v>4520</v>
      </c>
      <c r="C1514" t="s">
        <v>464</v>
      </c>
      <c r="D1514" t="s">
        <v>4472</v>
      </c>
      <c r="E1514" t="s">
        <v>1093</v>
      </c>
      <c r="F1514" t="b">
        <v>0</v>
      </c>
      <c r="G1514">
        <v>171874304</v>
      </c>
      <c r="H1514">
        <v>171874559</v>
      </c>
      <c r="I1514" t="s">
        <v>4521</v>
      </c>
      <c r="J1514" s="182" t="str">
        <f>IF(OR(IFERROR(SEARCH("DMZ",tblSegmentationZones[[#This Row],[comment]])&gt;0,FALSE),IFERROR(SEARCH("DMZ",tblSegmentationZones[[#This Row],[SegmentationZone]])&gt;0,FALSE)),"Yes","No")</f>
        <v>No</v>
      </c>
    </row>
    <row r="1515" spans="1:10" x14ac:dyDescent="0.3">
      <c r="A1515" t="s">
        <v>4470</v>
      </c>
      <c r="B1515" t="s">
        <v>4522</v>
      </c>
      <c r="C1515" t="s">
        <v>464</v>
      </c>
      <c r="D1515" t="s">
        <v>4472</v>
      </c>
      <c r="E1515" t="s">
        <v>1093</v>
      </c>
      <c r="F1515" t="b">
        <v>0</v>
      </c>
      <c r="G1515">
        <v>171874560</v>
      </c>
      <c r="H1515">
        <v>171874815</v>
      </c>
      <c r="I1515" t="s">
        <v>4523</v>
      </c>
      <c r="J1515" s="182" t="str">
        <f>IF(OR(IFERROR(SEARCH("DMZ",tblSegmentationZones[[#This Row],[comment]])&gt;0,FALSE),IFERROR(SEARCH("DMZ",tblSegmentationZones[[#This Row],[SegmentationZone]])&gt;0,FALSE)),"Yes","No")</f>
        <v>No</v>
      </c>
    </row>
    <row r="1516" spans="1:10" x14ac:dyDescent="0.3">
      <c r="A1516" t="s">
        <v>4470</v>
      </c>
      <c r="B1516" t="s">
        <v>4524</v>
      </c>
      <c r="C1516" t="s">
        <v>464</v>
      </c>
      <c r="D1516" t="s">
        <v>4472</v>
      </c>
      <c r="E1516" t="s">
        <v>1093</v>
      </c>
      <c r="F1516" t="b">
        <v>0</v>
      </c>
      <c r="G1516">
        <v>171874816</v>
      </c>
      <c r="H1516">
        <v>171875071</v>
      </c>
      <c r="I1516" t="s">
        <v>4525</v>
      </c>
      <c r="J1516" s="182" t="str">
        <f>IF(OR(IFERROR(SEARCH("DMZ",tblSegmentationZones[[#This Row],[comment]])&gt;0,FALSE),IFERROR(SEARCH("DMZ",tblSegmentationZones[[#This Row],[SegmentationZone]])&gt;0,FALSE)),"Yes","No")</f>
        <v>No</v>
      </c>
    </row>
    <row r="1517" spans="1:10" x14ac:dyDescent="0.3">
      <c r="A1517" t="s">
        <v>4470</v>
      </c>
      <c r="B1517" t="s">
        <v>4526</v>
      </c>
      <c r="C1517" t="s">
        <v>464</v>
      </c>
      <c r="D1517" t="s">
        <v>4472</v>
      </c>
      <c r="E1517" t="s">
        <v>1093</v>
      </c>
      <c r="F1517" t="b">
        <v>0</v>
      </c>
      <c r="G1517">
        <v>171875072</v>
      </c>
      <c r="H1517">
        <v>171875327</v>
      </c>
      <c r="I1517" t="s">
        <v>4527</v>
      </c>
      <c r="J1517" s="182" t="str">
        <f>IF(OR(IFERROR(SEARCH("DMZ",tblSegmentationZones[[#This Row],[comment]])&gt;0,FALSE),IFERROR(SEARCH("DMZ",tblSegmentationZones[[#This Row],[SegmentationZone]])&gt;0,FALSE)),"Yes","No")</f>
        <v>No</v>
      </c>
    </row>
    <row r="1518" spans="1:10" x14ac:dyDescent="0.3">
      <c r="A1518" t="s">
        <v>4470</v>
      </c>
      <c r="B1518" t="s">
        <v>4528</v>
      </c>
      <c r="C1518" t="s">
        <v>464</v>
      </c>
      <c r="D1518" t="s">
        <v>4472</v>
      </c>
      <c r="E1518" t="s">
        <v>1093</v>
      </c>
      <c r="F1518" t="b">
        <v>0</v>
      </c>
      <c r="G1518">
        <v>171875328</v>
      </c>
      <c r="H1518">
        <v>171875583</v>
      </c>
      <c r="I1518" t="s">
        <v>4529</v>
      </c>
      <c r="J1518" s="182" t="str">
        <f>IF(OR(IFERROR(SEARCH("DMZ",tblSegmentationZones[[#This Row],[comment]])&gt;0,FALSE),IFERROR(SEARCH("DMZ",tblSegmentationZones[[#This Row],[SegmentationZone]])&gt;0,FALSE)),"Yes","No")</f>
        <v>No</v>
      </c>
    </row>
    <row r="1519" spans="1:10" x14ac:dyDescent="0.3">
      <c r="A1519" t="s">
        <v>4470</v>
      </c>
      <c r="B1519" t="s">
        <v>4530</v>
      </c>
      <c r="C1519" t="s">
        <v>464</v>
      </c>
      <c r="D1519" t="s">
        <v>4472</v>
      </c>
      <c r="E1519" t="s">
        <v>1093</v>
      </c>
      <c r="F1519" t="b">
        <v>0</v>
      </c>
      <c r="G1519">
        <v>171875584</v>
      </c>
      <c r="H1519">
        <v>171875839</v>
      </c>
      <c r="I1519" t="s">
        <v>4531</v>
      </c>
      <c r="J1519" s="182" t="str">
        <f>IF(OR(IFERROR(SEARCH("DMZ",tblSegmentationZones[[#This Row],[comment]])&gt;0,FALSE),IFERROR(SEARCH("DMZ",tblSegmentationZones[[#This Row],[SegmentationZone]])&gt;0,FALSE)),"Yes","No")</f>
        <v>No</v>
      </c>
    </row>
    <row r="1520" spans="1:10" x14ac:dyDescent="0.3">
      <c r="A1520" t="s">
        <v>4470</v>
      </c>
      <c r="B1520" t="s">
        <v>4532</v>
      </c>
      <c r="C1520" t="s">
        <v>464</v>
      </c>
      <c r="D1520" t="s">
        <v>4472</v>
      </c>
      <c r="E1520" t="s">
        <v>1093</v>
      </c>
      <c r="F1520" t="b">
        <v>0</v>
      </c>
      <c r="G1520">
        <v>171875840</v>
      </c>
      <c r="H1520">
        <v>171876095</v>
      </c>
      <c r="I1520" t="s">
        <v>4533</v>
      </c>
      <c r="J1520" s="182" t="str">
        <f>IF(OR(IFERROR(SEARCH("DMZ",tblSegmentationZones[[#This Row],[comment]])&gt;0,FALSE),IFERROR(SEARCH("DMZ",tblSegmentationZones[[#This Row],[SegmentationZone]])&gt;0,FALSE)),"Yes","No")</f>
        <v>No</v>
      </c>
    </row>
    <row r="1521" spans="1:10" x14ac:dyDescent="0.3">
      <c r="A1521" t="s">
        <v>4470</v>
      </c>
      <c r="B1521" t="s">
        <v>4534</v>
      </c>
      <c r="C1521" t="s">
        <v>464</v>
      </c>
      <c r="D1521" t="s">
        <v>4472</v>
      </c>
      <c r="E1521" t="s">
        <v>1093</v>
      </c>
      <c r="F1521" t="b">
        <v>0</v>
      </c>
      <c r="G1521">
        <v>171876096</v>
      </c>
      <c r="H1521">
        <v>171876351</v>
      </c>
      <c r="I1521" t="s">
        <v>4535</v>
      </c>
      <c r="J1521" s="182" t="str">
        <f>IF(OR(IFERROR(SEARCH("DMZ",tblSegmentationZones[[#This Row],[comment]])&gt;0,FALSE),IFERROR(SEARCH("DMZ",tblSegmentationZones[[#This Row],[SegmentationZone]])&gt;0,FALSE)),"Yes","No")</f>
        <v>No</v>
      </c>
    </row>
    <row r="1522" spans="1:10" x14ac:dyDescent="0.3">
      <c r="A1522" t="s">
        <v>4470</v>
      </c>
      <c r="B1522" t="s">
        <v>4536</v>
      </c>
      <c r="C1522" t="s">
        <v>464</v>
      </c>
      <c r="D1522" t="s">
        <v>4472</v>
      </c>
      <c r="E1522" t="s">
        <v>1093</v>
      </c>
      <c r="F1522" t="b">
        <v>0</v>
      </c>
      <c r="G1522">
        <v>171876352</v>
      </c>
      <c r="H1522">
        <v>171876607</v>
      </c>
      <c r="I1522" t="s">
        <v>4537</v>
      </c>
      <c r="J1522" s="182" t="str">
        <f>IF(OR(IFERROR(SEARCH("DMZ",tblSegmentationZones[[#This Row],[comment]])&gt;0,FALSE),IFERROR(SEARCH("DMZ",tblSegmentationZones[[#This Row],[SegmentationZone]])&gt;0,FALSE)),"Yes","No")</f>
        <v>No</v>
      </c>
    </row>
    <row r="1523" spans="1:10" x14ac:dyDescent="0.3">
      <c r="A1523" t="s">
        <v>4470</v>
      </c>
      <c r="B1523" t="s">
        <v>4538</v>
      </c>
      <c r="C1523" t="s">
        <v>464</v>
      </c>
      <c r="D1523" t="s">
        <v>4472</v>
      </c>
      <c r="E1523" t="s">
        <v>1093</v>
      </c>
      <c r="F1523" t="b">
        <v>0</v>
      </c>
      <c r="G1523">
        <v>171876608</v>
      </c>
      <c r="H1523">
        <v>171876863</v>
      </c>
      <c r="I1523" t="s">
        <v>4539</v>
      </c>
      <c r="J1523" s="182" t="str">
        <f>IF(OR(IFERROR(SEARCH("DMZ",tblSegmentationZones[[#This Row],[comment]])&gt;0,FALSE),IFERROR(SEARCH("DMZ",tblSegmentationZones[[#This Row],[SegmentationZone]])&gt;0,FALSE)),"Yes","No")</f>
        <v>No</v>
      </c>
    </row>
    <row r="1524" spans="1:10" x14ac:dyDescent="0.3">
      <c r="A1524" t="s">
        <v>4470</v>
      </c>
      <c r="B1524" t="s">
        <v>4540</v>
      </c>
      <c r="C1524" t="s">
        <v>464</v>
      </c>
      <c r="D1524" t="s">
        <v>4472</v>
      </c>
      <c r="E1524" t="s">
        <v>1093</v>
      </c>
      <c r="F1524" t="b">
        <v>0</v>
      </c>
      <c r="G1524">
        <v>171876864</v>
      </c>
      <c r="H1524">
        <v>171877119</v>
      </c>
      <c r="I1524" t="s">
        <v>4541</v>
      </c>
      <c r="J1524" s="182" t="str">
        <f>IF(OR(IFERROR(SEARCH("DMZ",tblSegmentationZones[[#This Row],[comment]])&gt;0,FALSE),IFERROR(SEARCH("DMZ",tblSegmentationZones[[#This Row],[SegmentationZone]])&gt;0,FALSE)),"Yes","No")</f>
        <v>No</v>
      </c>
    </row>
    <row r="1525" spans="1:10" x14ac:dyDescent="0.3">
      <c r="A1525" t="s">
        <v>4470</v>
      </c>
      <c r="B1525" t="s">
        <v>4542</v>
      </c>
      <c r="C1525" t="s">
        <v>464</v>
      </c>
      <c r="D1525" t="s">
        <v>4472</v>
      </c>
      <c r="E1525" t="s">
        <v>1093</v>
      </c>
      <c r="F1525" t="b">
        <v>0</v>
      </c>
      <c r="G1525">
        <v>171877120</v>
      </c>
      <c r="H1525">
        <v>171877375</v>
      </c>
      <c r="I1525" t="s">
        <v>4543</v>
      </c>
      <c r="J1525" s="182" t="str">
        <f>IF(OR(IFERROR(SEARCH("DMZ",tblSegmentationZones[[#This Row],[comment]])&gt;0,FALSE),IFERROR(SEARCH("DMZ",tblSegmentationZones[[#This Row],[SegmentationZone]])&gt;0,FALSE)),"Yes","No")</f>
        <v>No</v>
      </c>
    </row>
    <row r="1526" spans="1:10" x14ac:dyDescent="0.3">
      <c r="A1526" t="s">
        <v>4470</v>
      </c>
      <c r="B1526" t="s">
        <v>4544</v>
      </c>
      <c r="C1526" t="s">
        <v>464</v>
      </c>
      <c r="D1526" t="s">
        <v>4472</v>
      </c>
      <c r="E1526" t="s">
        <v>1093</v>
      </c>
      <c r="F1526" t="b">
        <v>0</v>
      </c>
      <c r="G1526">
        <v>171877376</v>
      </c>
      <c r="H1526">
        <v>171877631</v>
      </c>
      <c r="I1526" t="s">
        <v>4545</v>
      </c>
      <c r="J1526" s="182" t="str">
        <f>IF(OR(IFERROR(SEARCH("DMZ",tblSegmentationZones[[#This Row],[comment]])&gt;0,FALSE),IFERROR(SEARCH("DMZ",tblSegmentationZones[[#This Row],[SegmentationZone]])&gt;0,FALSE)),"Yes","No")</f>
        <v>No</v>
      </c>
    </row>
    <row r="1527" spans="1:10" x14ac:dyDescent="0.3">
      <c r="A1527" t="s">
        <v>4470</v>
      </c>
      <c r="B1527" t="s">
        <v>4546</v>
      </c>
      <c r="C1527" t="s">
        <v>464</v>
      </c>
      <c r="D1527" t="s">
        <v>4472</v>
      </c>
      <c r="E1527" t="s">
        <v>1093</v>
      </c>
      <c r="F1527" t="b">
        <v>0</v>
      </c>
      <c r="G1527">
        <v>171877632</v>
      </c>
      <c r="H1527">
        <v>171877887</v>
      </c>
      <c r="I1527" t="s">
        <v>4547</v>
      </c>
      <c r="J1527" s="182" t="str">
        <f>IF(OR(IFERROR(SEARCH("DMZ",tblSegmentationZones[[#This Row],[comment]])&gt;0,FALSE),IFERROR(SEARCH("DMZ",tblSegmentationZones[[#This Row],[SegmentationZone]])&gt;0,FALSE)),"Yes","No")</f>
        <v>No</v>
      </c>
    </row>
    <row r="1528" spans="1:10" x14ac:dyDescent="0.3">
      <c r="A1528" t="s">
        <v>4470</v>
      </c>
      <c r="B1528" t="s">
        <v>4548</v>
      </c>
      <c r="C1528" t="s">
        <v>464</v>
      </c>
      <c r="D1528" t="s">
        <v>4472</v>
      </c>
      <c r="E1528" t="s">
        <v>1093</v>
      </c>
      <c r="F1528" t="b">
        <v>0</v>
      </c>
      <c r="G1528">
        <v>171877888</v>
      </c>
      <c r="H1528">
        <v>171878143</v>
      </c>
      <c r="I1528" t="s">
        <v>4549</v>
      </c>
      <c r="J1528" s="182" t="str">
        <f>IF(OR(IFERROR(SEARCH("DMZ",tblSegmentationZones[[#This Row],[comment]])&gt;0,FALSE),IFERROR(SEARCH("DMZ",tblSegmentationZones[[#This Row],[SegmentationZone]])&gt;0,FALSE)),"Yes","No")</f>
        <v>No</v>
      </c>
    </row>
    <row r="1529" spans="1:10" x14ac:dyDescent="0.3">
      <c r="A1529" t="s">
        <v>4470</v>
      </c>
      <c r="B1529" t="s">
        <v>4550</v>
      </c>
      <c r="C1529" t="s">
        <v>464</v>
      </c>
      <c r="D1529" t="s">
        <v>4472</v>
      </c>
      <c r="E1529" t="s">
        <v>1093</v>
      </c>
      <c r="F1529" t="b">
        <v>0</v>
      </c>
      <c r="G1529">
        <v>171878144</v>
      </c>
      <c r="H1529">
        <v>171878399</v>
      </c>
      <c r="I1529" t="s">
        <v>4551</v>
      </c>
      <c r="J1529" s="182" t="str">
        <f>IF(OR(IFERROR(SEARCH("DMZ",tblSegmentationZones[[#This Row],[comment]])&gt;0,FALSE),IFERROR(SEARCH("DMZ",tblSegmentationZones[[#This Row],[SegmentationZone]])&gt;0,FALSE)),"Yes","No")</f>
        <v>No</v>
      </c>
    </row>
    <row r="1530" spans="1:10" x14ac:dyDescent="0.3">
      <c r="A1530" t="s">
        <v>4470</v>
      </c>
      <c r="B1530" t="s">
        <v>4552</v>
      </c>
      <c r="C1530" t="s">
        <v>464</v>
      </c>
      <c r="D1530" t="s">
        <v>4472</v>
      </c>
      <c r="E1530" t="s">
        <v>1093</v>
      </c>
      <c r="F1530" t="b">
        <v>0</v>
      </c>
      <c r="G1530">
        <v>171878400</v>
      </c>
      <c r="H1530">
        <v>171878655</v>
      </c>
      <c r="I1530" t="s">
        <v>4553</v>
      </c>
      <c r="J1530" s="182" t="str">
        <f>IF(OR(IFERROR(SEARCH("DMZ",tblSegmentationZones[[#This Row],[comment]])&gt;0,FALSE),IFERROR(SEARCH("DMZ",tblSegmentationZones[[#This Row],[SegmentationZone]])&gt;0,FALSE)),"Yes","No")</f>
        <v>No</v>
      </c>
    </row>
    <row r="1531" spans="1:10" x14ac:dyDescent="0.3">
      <c r="A1531" t="s">
        <v>4470</v>
      </c>
      <c r="B1531" t="s">
        <v>4554</v>
      </c>
      <c r="C1531" t="s">
        <v>464</v>
      </c>
      <c r="D1531" t="s">
        <v>4472</v>
      </c>
      <c r="E1531" t="s">
        <v>1093</v>
      </c>
      <c r="F1531" t="b">
        <v>0</v>
      </c>
      <c r="G1531">
        <v>171878656</v>
      </c>
      <c r="H1531">
        <v>171878911</v>
      </c>
      <c r="I1531" t="s">
        <v>4555</v>
      </c>
      <c r="J1531" s="182" t="str">
        <f>IF(OR(IFERROR(SEARCH("DMZ",tblSegmentationZones[[#This Row],[comment]])&gt;0,FALSE),IFERROR(SEARCH("DMZ",tblSegmentationZones[[#This Row],[SegmentationZone]])&gt;0,FALSE)),"Yes","No")</f>
        <v>No</v>
      </c>
    </row>
    <row r="1532" spans="1:10" x14ac:dyDescent="0.3">
      <c r="A1532" t="s">
        <v>4470</v>
      </c>
      <c r="B1532" t="s">
        <v>4556</v>
      </c>
      <c r="C1532" t="s">
        <v>464</v>
      </c>
      <c r="D1532" t="s">
        <v>4472</v>
      </c>
      <c r="E1532" t="s">
        <v>1093</v>
      </c>
      <c r="F1532" t="b">
        <v>0</v>
      </c>
      <c r="G1532">
        <v>171878912</v>
      </c>
      <c r="H1532">
        <v>171879167</v>
      </c>
      <c r="I1532" t="s">
        <v>4557</v>
      </c>
      <c r="J1532" s="182" t="str">
        <f>IF(OR(IFERROR(SEARCH("DMZ",tblSegmentationZones[[#This Row],[comment]])&gt;0,FALSE),IFERROR(SEARCH("DMZ",tblSegmentationZones[[#This Row],[SegmentationZone]])&gt;0,FALSE)),"Yes","No")</f>
        <v>No</v>
      </c>
    </row>
    <row r="1533" spans="1:10" x14ac:dyDescent="0.3">
      <c r="A1533" t="s">
        <v>4470</v>
      </c>
      <c r="B1533" t="s">
        <v>4558</v>
      </c>
      <c r="C1533" t="s">
        <v>464</v>
      </c>
      <c r="D1533" t="s">
        <v>4472</v>
      </c>
      <c r="E1533" t="s">
        <v>1093</v>
      </c>
      <c r="F1533" t="b">
        <v>0</v>
      </c>
      <c r="G1533">
        <v>171879168</v>
      </c>
      <c r="H1533">
        <v>171879423</v>
      </c>
      <c r="I1533" t="s">
        <v>4559</v>
      </c>
      <c r="J1533" s="182" t="str">
        <f>IF(OR(IFERROR(SEARCH("DMZ",tblSegmentationZones[[#This Row],[comment]])&gt;0,FALSE),IFERROR(SEARCH("DMZ",tblSegmentationZones[[#This Row],[SegmentationZone]])&gt;0,FALSE)),"Yes","No")</f>
        <v>No</v>
      </c>
    </row>
    <row r="1534" spans="1:10" x14ac:dyDescent="0.3">
      <c r="A1534" t="s">
        <v>4470</v>
      </c>
      <c r="B1534" t="s">
        <v>4560</v>
      </c>
      <c r="C1534" t="s">
        <v>464</v>
      </c>
      <c r="D1534" t="s">
        <v>4472</v>
      </c>
      <c r="E1534" t="s">
        <v>1093</v>
      </c>
      <c r="F1534" t="b">
        <v>0</v>
      </c>
      <c r="G1534">
        <v>171879424</v>
      </c>
      <c r="H1534">
        <v>171879679</v>
      </c>
      <c r="I1534" t="s">
        <v>4561</v>
      </c>
      <c r="J1534" s="182" t="str">
        <f>IF(OR(IFERROR(SEARCH("DMZ",tblSegmentationZones[[#This Row],[comment]])&gt;0,FALSE),IFERROR(SEARCH("DMZ",tblSegmentationZones[[#This Row],[SegmentationZone]])&gt;0,FALSE)),"Yes","No")</f>
        <v>No</v>
      </c>
    </row>
    <row r="1535" spans="1:10" x14ac:dyDescent="0.3">
      <c r="A1535" t="s">
        <v>4470</v>
      </c>
      <c r="B1535" t="s">
        <v>4562</v>
      </c>
      <c r="C1535" t="s">
        <v>464</v>
      </c>
      <c r="D1535" t="s">
        <v>4472</v>
      </c>
      <c r="E1535" t="s">
        <v>1093</v>
      </c>
      <c r="F1535" t="b">
        <v>0</v>
      </c>
      <c r="G1535">
        <v>171879680</v>
      </c>
      <c r="H1535">
        <v>171879935</v>
      </c>
      <c r="I1535" t="s">
        <v>4563</v>
      </c>
      <c r="J1535" s="182" t="str">
        <f>IF(OR(IFERROR(SEARCH("DMZ",tblSegmentationZones[[#This Row],[comment]])&gt;0,FALSE),IFERROR(SEARCH("DMZ",tblSegmentationZones[[#This Row],[SegmentationZone]])&gt;0,FALSE)),"Yes","No")</f>
        <v>No</v>
      </c>
    </row>
    <row r="1536" spans="1:10" x14ac:dyDescent="0.3">
      <c r="A1536" t="s">
        <v>4470</v>
      </c>
      <c r="B1536" t="s">
        <v>4564</v>
      </c>
      <c r="C1536" t="s">
        <v>464</v>
      </c>
      <c r="D1536" t="s">
        <v>4472</v>
      </c>
      <c r="E1536" t="s">
        <v>1093</v>
      </c>
      <c r="F1536" t="b">
        <v>0</v>
      </c>
      <c r="G1536">
        <v>171879936</v>
      </c>
      <c r="H1536">
        <v>171880191</v>
      </c>
      <c r="I1536" t="s">
        <v>4565</v>
      </c>
      <c r="J1536" s="182" t="str">
        <f>IF(OR(IFERROR(SEARCH("DMZ",tblSegmentationZones[[#This Row],[comment]])&gt;0,FALSE),IFERROR(SEARCH("DMZ",tblSegmentationZones[[#This Row],[SegmentationZone]])&gt;0,FALSE)),"Yes","No")</f>
        <v>No</v>
      </c>
    </row>
    <row r="1537" spans="1:10" x14ac:dyDescent="0.3">
      <c r="A1537" t="s">
        <v>4470</v>
      </c>
      <c r="B1537" t="s">
        <v>4566</v>
      </c>
      <c r="C1537" t="s">
        <v>464</v>
      </c>
      <c r="D1537" t="s">
        <v>4472</v>
      </c>
      <c r="E1537" t="s">
        <v>1093</v>
      </c>
      <c r="F1537" t="b">
        <v>0</v>
      </c>
      <c r="G1537">
        <v>171880192</v>
      </c>
      <c r="H1537">
        <v>171880447</v>
      </c>
      <c r="I1537" t="s">
        <v>4567</v>
      </c>
      <c r="J1537" s="182" t="str">
        <f>IF(OR(IFERROR(SEARCH("DMZ",tblSegmentationZones[[#This Row],[comment]])&gt;0,FALSE),IFERROR(SEARCH("DMZ",tblSegmentationZones[[#This Row],[SegmentationZone]])&gt;0,FALSE)),"Yes","No")</f>
        <v>No</v>
      </c>
    </row>
    <row r="1538" spans="1:10" x14ac:dyDescent="0.3">
      <c r="A1538" t="s">
        <v>4470</v>
      </c>
      <c r="B1538" t="s">
        <v>4568</v>
      </c>
      <c r="C1538" t="s">
        <v>464</v>
      </c>
      <c r="D1538" t="s">
        <v>4472</v>
      </c>
      <c r="E1538" t="s">
        <v>1093</v>
      </c>
      <c r="F1538" t="b">
        <v>0</v>
      </c>
      <c r="G1538">
        <v>171880448</v>
      </c>
      <c r="H1538">
        <v>171880703</v>
      </c>
      <c r="I1538" t="s">
        <v>4569</v>
      </c>
      <c r="J1538" s="182" t="str">
        <f>IF(OR(IFERROR(SEARCH("DMZ",tblSegmentationZones[[#This Row],[comment]])&gt;0,FALSE),IFERROR(SEARCH("DMZ",tblSegmentationZones[[#This Row],[SegmentationZone]])&gt;0,FALSE)),"Yes","No")</f>
        <v>No</v>
      </c>
    </row>
    <row r="1539" spans="1:10" x14ac:dyDescent="0.3">
      <c r="A1539" t="s">
        <v>4470</v>
      </c>
      <c r="B1539" t="s">
        <v>4570</v>
      </c>
      <c r="C1539" t="s">
        <v>464</v>
      </c>
      <c r="D1539" t="s">
        <v>4472</v>
      </c>
      <c r="E1539" t="s">
        <v>1093</v>
      </c>
      <c r="F1539" t="b">
        <v>0</v>
      </c>
      <c r="G1539">
        <v>171880704</v>
      </c>
      <c r="H1539">
        <v>171880959</v>
      </c>
      <c r="I1539" t="s">
        <v>4571</v>
      </c>
      <c r="J1539" s="182" t="str">
        <f>IF(OR(IFERROR(SEARCH("DMZ",tblSegmentationZones[[#This Row],[comment]])&gt;0,FALSE),IFERROR(SEARCH("DMZ",tblSegmentationZones[[#This Row],[SegmentationZone]])&gt;0,FALSE)),"Yes","No")</f>
        <v>No</v>
      </c>
    </row>
    <row r="1540" spans="1:10" x14ac:dyDescent="0.3">
      <c r="A1540" t="s">
        <v>4470</v>
      </c>
      <c r="B1540" t="s">
        <v>4572</v>
      </c>
      <c r="C1540" t="s">
        <v>464</v>
      </c>
      <c r="D1540" t="s">
        <v>4472</v>
      </c>
      <c r="E1540" t="s">
        <v>1093</v>
      </c>
      <c r="F1540" t="b">
        <v>0</v>
      </c>
      <c r="G1540">
        <v>171880960</v>
      </c>
      <c r="H1540">
        <v>171881215</v>
      </c>
      <c r="I1540" t="s">
        <v>4573</v>
      </c>
      <c r="J1540" s="182" t="str">
        <f>IF(OR(IFERROR(SEARCH("DMZ",tblSegmentationZones[[#This Row],[comment]])&gt;0,FALSE),IFERROR(SEARCH("DMZ",tblSegmentationZones[[#This Row],[SegmentationZone]])&gt;0,FALSE)),"Yes","No")</f>
        <v>No</v>
      </c>
    </row>
    <row r="1541" spans="1:10" x14ac:dyDescent="0.3">
      <c r="A1541" t="s">
        <v>4470</v>
      </c>
      <c r="B1541" t="s">
        <v>4574</v>
      </c>
      <c r="C1541" t="s">
        <v>464</v>
      </c>
      <c r="D1541" t="s">
        <v>4472</v>
      </c>
      <c r="E1541" t="s">
        <v>1093</v>
      </c>
      <c r="F1541" t="b">
        <v>0</v>
      </c>
      <c r="G1541">
        <v>171881216</v>
      </c>
      <c r="H1541">
        <v>171881471</v>
      </c>
      <c r="I1541" t="s">
        <v>4575</v>
      </c>
      <c r="J1541" s="182" t="str">
        <f>IF(OR(IFERROR(SEARCH("DMZ",tblSegmentationZones[[#This Row],[comment]])&gt;0,FALSE),IFERROR(SEARCH("DMZ",tblSegmentationZones[[#This Row],[SegmentationZone]])&gt;0,FALSE)),"Yes","No")</f>
        <v>No</v>
      </c>
    </row>
    <row r="1542" spans="1:10" x14ac:dyDescent="0.3">
      <c r="A1542" t="s">
        <v>4470</v>
      </c>
      <c r="B1542" t="s">
        <v>4576</v>
      </c>
      <c r="C1542" t="s">
        <v>464</v>
      </c>
      <c r="D1542" t="s">
        <v>4472</v>
      </c>
      <c r="E1542" t="s">
        <v>1093</v>
      </c>
      <c r="F1542" t="b">
        <v>0</v>
      </c>
      <c r="G1542">
        <v>171881472</v>
      </c>
      <c r="H1542">
        <v>171881727</v>
      </c>
      <c r="I1542" t="s">
        <v>4577</v>
      </c>
      <c r="J1542" s="182" t="str">
        <f>IF(OR(IFERROR(SEARCH("DMZ",tblSegmentationZones[[#This Row],[comment]])&gt;0,FALSE),IFERROR(SEARCH("DMZ",tblSegmentationZones[[#This Row],[SegmentationZone]])&gt;0,FALSE)),"Yes","No")</f>
        <v>No</v>
      </c>
    </row>
    <row r="1543" spans="1:10" x14ac:dyDescent="0.3">
      <c r="A1543" t="s">
        <v>4470</v>
      </c>
      <c r="B1543" t="s">
        <v>4578</v>
      </c>
      <c r="C1543" t="s">
        <v>464</v>
      </c>
      <c r="D1543" t="s">
        <v>4472</v>
      </c>
      <c r="E1543" t="s">
        <v>1093</v>
      </c>
      <c r="F1543" t="b">
        <v>0</v>
      </c>
      <c r="G1543">
        <v>171881728</v>
      </c>
      <c r="H1543">
        <v>171881983</v>
      </c>
      <c r="I1543" t="s">
        <v>4579</v>
      </c>
      <c r="J1543" s="182" t="str">
        <f>IF(OR(IFERROR(SEARCH("DMZ",tblSegmentationZones[[#This Row],[comment]])&gt;0,FALSE),IFERROR(SEARCH("DMZ",tblSegmentationZones[[#This Row],[SegmentationZone]])&gt;0,FALSE)),"Yes","No")</f>
        <v>No</v>
      </c>
    </row>
    <row r="1544" spans="1:10" x14ac:dyDescent="0.3">
      <c r="A1544" t="s">
        <v>4470</v>
      </c>
      <c r="B1544" t="s">
        <v>4580</v>
      </c>
      <c r="C1544" t="s">
        <v>464</v>
      </c>
      <c r="D1544" t="s">
        <v>4472</v>
      </c>
      <c r="E1544" t="s">
        <v>1093</v>
      </c>
      <c r="F1544" t="b">
        <v>0</v>
      </c>
      <c r="G1544">
        <v>171881984</v>
      </c>
      <c r="H1544">
        <v>171882239</v>
      </c>
      <c r="I1544" t="s">
        <v>4581</v>
      </c>
      <c r="J1544" s="182" t="str">
        <f>IF(OR(IFERROR(SEARCH("DMZ",tblSegmentationZones[[#This Row],[comment]])&gt;0,FALSE),IFERROR(SEARCH("DMZ",tblSegmentationZones[[#This Row],[SegmentationZone]])&gt;0,FALSE)),"Yes","No")</f>
        <v>No</v>
      </c>
    </row>
    <row r="1545" spans="1:10" x14ac:dyDescent="0.3">
      <c r="A1545" t="s">
        <v>4470</v>
      </c>
      <c r="B1545" t="s">
        <v>4582</v>
      </c>
      <c r="C1545" t="s">
        <v>464</v>
      </c>
      <c r="D1545" t="s">
        <v>4472</v>
      </c>
      <c r="E1545" t="s">
        <v>1093</v>
      </c>
      <c r="F1545" t="b">
        <v>0</v>
      </c>
      <c r="G1545">
        <v>171882240</v>
      </c>
      <c r="H1545">
        <v>171882495</v>
      </c>
      <c r="I1545" t="s">
        <v>4583</v>
      </c>
      <c r="J1545" s="182" t="str">
        <f>IF(OR(IFERROR(SEARCH("DMZ",tblSegmentationZones[[#This Row],[comment]])&gt;0,FALSE),IFERROR(SEARCH("DMZ",tblSegmentationZones[[#This Row],[SegmentationZone]])&gt;0,FALSE)),"Yes","No")</f>
        <v>No</v>
      </c>
    </row>
    <row r="1546" spans="1:10" x14ac:dyDescent="0.3">
      <c r="A1546" t="s">
        <v>4470</v>
      </c>
      <c r="B1546" t="s">
        <v>4584</v>
      </c>
      <c r="C1546" t="s">
        <v>464</v>
      </c>
      <c r="D1546" t="s">
        <v>4472</v>
      </c>
      <c r="E1546" t="s">
        <v>1093</v>
      </c>
      <c r="F1546" t="b">
        <v>0</v>
      </c>
      <c r="G1546">
        <v>171882496</v>
      </c>
      <c r="H1546">
        <v>171882751</v>
      </c>
      <c r="I1546" t="s">
        <v>4585</v>
      </c>
      <c r="J1546" s="182" t="str">
        <f>IF(OR(IFERROR(SEARCH("DMZ",tblSegmentationZones[[#This Row],[comment]])&gt;0,FALSE),IFERROR(SEARCH("DMZ",tblSegmentationZones[[#This Row],[SegmentationZone]])&gt;0,FALSE)),"Yes","No")</f>
        <v>No</v>
      </c>
    </row>
    <row r="1547" spans="1:10" x14ac:dyDescent="0.3">
      <c r="A1547" t="s">
        <v>4470</v>
      </c>
      <c r="B1547" t="s">
        <v>4586</v>
      </c>
      <c r="C1547" t="s">
        <v>464</v>
      </c>
      <c r="D1547" t="s">
        <v>4472</v>
      </c>
      <c r="E1547" t="s">
        <v>1093</v>
      </c>
      <c r="F1547" t="b">
        <v>0</v>
      </c>
      <c r="G1547">
        <v>171882752</v>
      </c>
      <c r="H1547">
        <v>171883007</v>
      </c>
      <c r="I1547" t="s">
        <v>4587</v>
      </c>
      <c r="J1547" s="182" t="str">
        <f>IF(OR(IFERROR(SEARCH("DMZ",tblSegmentationZones[[#This Row],[comment]])&gt;0,FALSE),IFERROR(SEARCH("DMZ",tblSegmentationZones[[#This Row],[SegmentationZone]])&gt;0,FALSE)),"Yes","No")</f>
        <v>No</v>
      </c>
    </row>
    <row r="1548" spans="1:10" x14ac:dyDescent="0.3">
      <c r="A1548" t="s">
        <v>4470</v>
      </c>
      <c r="B1548" t="s">
        <v>4588</v>
      </c>
      <c r="C1548" t="s">
        <v>464</v>
      </c>
      <c r="D1548" t="s">
        <v>4472</v>
      </c>
      <c r="E1548" t="s">
        <v>1093</v>
      </c>
      <c r="F1548" t="b">
        <v>0</v>
      </c>
      <c r="G1548">
        <v>171883008</v>
      </c>
      <c r="H1548">
        <v>171883263</v>
      </c>
      <c r="I1548" t="s">
        <v>4589</v>
      </c>
      <c r="J1548" s="182" t="str">
        <f>IF(OR(IFERROR(SEARCH("DMZ",tblSegmentationZones[[#This Row],[comment]])&gt;0,FALSE),IFERROR(SEARCH("DMZ",tblSegmentationZones[[#This Row],[SegmentationZone]])&gt;0,FALSE)),"Yes","No")</f>
        <v>No</v>
      </c>
    </row>
    <row r="1549" spans="1:10" x14ac:dyDescent="0.3">
      <c r="A1549" t="s">
        <v>4470</v>
      </c>
      <c r="B1549" t="s">
        <v>4590</v>
      </c>
      <c r="C1549" t="s">
        <v>464</v>
      </c>
      <c r="D1549" t="s">
        <v>4472</v>
      </c>
      <c r="E1549" t="s">
        <v>1093</v>
      </c>
      <c r="F1549" t="b">
        <v>0</v>
      </c>
      <c r="G1549">
        <v>171883264</v>
      </c>
      <c r="H1549">
        <v>171883519</v>
      </c>
      <c r="I1549" t="s">
        <v>4591</v>
      </c>
      <c r="J1549" s="182" t="str">
        <f>IF(OR(IFERROR(SEARCH("DMZ",tblSegmentationZones[[#This Row],[comment]])&gt;0,FALSE),IFERROR(SEARCH("DMZ",tblSegmentationZones[[#This Row],[SegmentationZone]])&gt;0,FALSE)),"Yes","No")</f>
        <v>No</v>
      </c>
    </row>
    <row r="1550" spans="1:10" x14ac:dyDescent="0.3">
      <c r="A1550" t="s">
        <v>4470</v>
      </c>
      <c r="B1550" t="s">
        <v>4592</v>
      </c>
      <c r="C1550" t="s">
        <v>464</v>
      </c>
      <c r="D1550" t="s">
        <v>4472</v>
      </c>
      <c r="E1550" t="s">
        <v>1093</v>
      </c>
      <c r="F1550" t="b">
        <v>0</v>
      </c>
      <c r="G1550">
        <v>171883520</v>
      </c>
      <c r="H1550">
        <v>171883775</v>
      </c>
      <c r="I1550" t="s">
        <v>4593</v>
      </c>
      <c r="J1550" s="182" t="str">
        <f>IF(OR(IFERROR(SEARCH("DMZ",tblSegmentationZones[[#This Row],[comment]])&gt;0,FALSE),IFERROR(SEARCH("DMZ",tblSegmentationZones[[#This Row],[SegmentationZone]])&gt;0,FALSE)),"Yes","No")</f>
        <v>No</v>
      </c>
    </row>
    <row r="1551" spans="1:10" x14ac:dyDescent="0.3">
      <c r="A1551" t="s">
        <v>4470</v>
      </c>
      <c r="B1551" t="s">
        <v>4594</v>
      </c>
      <c r="C1551" t="s">
        <v>464</v>
      </c>
      <c r="D1551" t="s">
        <v>4472</v>
      </c>
      <c r="E1551" t="s">
        <v>1093</v>
      </c>
      <c r="F1551" t="b">
        <v>0</v>
      </c>
      <c r="G1551">
        <v>171883776</v>
      </c>
      <c r="H1551">
        <v>171884031</v>
      </c>
      <c r="I1551" t="s">
        <v>4595</v>
      </c>
      <c r="J1551" s="182" t="str">
        <f>IF(OR(IFERROR(SEARCH("DMZ",tblSegmentationZones[[#This Row],[comment]])&gt;0,FALSE),IFERROR(SEARCH("DMZ",tblSegmentationZones[[#This Row],[SegmentationZone]])&gt;0,FALSE)),"Yes","No")</f>
        <v>No</v>
      </c>
    </row>
    <row r="1552" spans="1:10" x14ac:dyDescent="0.3">
      <c r="A1552" t="s">
        <v>4470</v>
      </c>
      <c r="B1552" t="s">
        <v>4596</v>
      </c>
      <c r="C1552" t="s">
        <v>464</v>
      </c>
      <c r="D1552" t="s">
        <v>4472</v>
      </c>
      <c r="E1552" t="s">
        <v>1093</v>
      </c>
      <c r="F1552" t="b">
        <v>0</v>
      </c>
      <c r="G1552">
        <v>171884032</v>
      </c>
      <c r="H1552">
        <v>171884287</v>
      </c>
      <c r="I1552" t="s">
        <v>4597</v>
      </c>
      <c r="J1552" s="182" t="str">
        <f>IF(OR(IFERROR(SEARCH("DMZ",tblSegmentationZones[[#This Row],[comment]])&gt;0,FALSE),IFERROR(SEARCH("DMZ",tblSegmentationZones[[#This Row],[SegmentationZone]])&gt;0,FALSE)),"Yes","No")</f>
        <v>No</v>
      </c>
    </row>
    <row r="1553" spans="1:10" x14ac:dyDescent="0.3">
      <c r="A1553" t="s">
        <v>4470</v>
      </c>
      <c r="B1553" t="s">
        <v>4598</v>
      </c>
      <c r="C1553" t="s">
        <v>464</v>
      </c>
      <c r="D1553" t="s">
        <v>4472</v>
      </c>
      <c r="E1553" t="s">
        <v>1093</v>
      </c>
      <c r="F1553" t="b">
        <v>0</v>
      </c>
      <c r="G1553">
        <v>171884288</v>
      </c>
      <c r="H1553">
        <v>171884543</v>
      </c>
      <c r="I1553" t="s">
        <v>4599</v>
      </c>
      <c r="J1553" s="182" t="str">
        <f>IF(OR(IFERROR(SEARCH("DMZ",tblSegmentationZones[[#This Row],[comment]])&gt;0,FALSE),IFERROR(SEARCH("DMZ",tblSegmentationZones[[#This Row],[SegmentationZone]])&gt;0,FALSE)),"Yes","No")</f>
        <v>No</v>
      </c>
    </row>
    <row r="1554" spans="1:10" x14ac:dyDescent="0.3">
      <c r="A1554" t="s">
        <v>4600</v>
      </c>
      <c r="B1554" t="s">
        <v>4601</v>
      </c>
      <c r="C1554" t="s">
        <v>464</v>
      </c>
      <c r="D1554" t="s">
        <v>608</v>
      </c>
      <c r="E1554" t="s">
        <v>4602</v>
      </c>
      <c r="F1554" t="b">
        <v>0</v>
      </c>
      <c r="G1554">
        <v>171995648</v>
      </c>
      <c r="H1554">
        <v>171995903</v>
      </c>
      <c r="I1554" t="s">
        <v>4603</v>
      </c>
      <c r="J1554" s="182" t="str">
        <f>IF(OR(IFERROR(SEARCH("DMZ",tblSegmentationZones[[#This Row],[comment]])&gt;0,FALSE),IFERROR(SEARCH("DMZ",tblSegmentationZones[[#This Row],[SegmentationZone]])&gt;0,FALSE)),"Yes","No")</f>
        <v>No</v>
      </c>
    </row>
    <row r="1555" spans="1:10" x14ac:dyDescent="0.3">
      <c r="A1555" t="s">
        <v>4604</v>
      </c>
      <c r="B1555" t="s">
        <v>4605</v>
      </c>
      <c r="C1555" t="s">
        <v>464</v>
      </c>
      <c r="D1555" t="s">
        <v>608</v>
      </c>
      <c r="E1555" t="s">
        <v>4606</v>
      </c>
      <c r="F1555" t="b">
        <v>0</v>
      </c>
      <c r="G1555">
        <v>171970048</v>
      </c>
      <c r="H1555">
        <v>171970303</v>
      </c>
      <c r="I1555" t="s">
        <v>4607</v>
      </c>
      <c r="J1555" s="182" t="str">
        <f>IF(OR(IFERROR(SEARCH("DMZ",tblSegmentationZones[[#This Row],[comment]])&gt;0,FALSE),IFERROR(SEARCH("DMZ",tblSegmentationZones[[#This Row],[SegmentationZone]])&gt;0,FALSE)),"Yes","No")</f>
        <v>No</v>
      </c>
    </row>
    <row r="1556" spans="1:10" x14ac:dyDescent="0.3">
      <c r="A1556" t="s">
        <v>4608</v>
      </c>
      <c r="B1556" t="s">
        <v>4609</v>
      </c>
      <c r="C1556" t="s">
        <v>464</v>
      </c>
      <c r="D1556" t="s">
        <v>4608</v>
      </c>
      <c r="E1556" t="s">
        <v>4610</v>
      </c>
      <c r="F1556" t="b">
        <v>1</v>
      </c>
      <c r="G1556">
        <v>172071360</v>
      </c>
      <c r="H1556">
        <v>172071423</v>
      </c>
      <c r="I1556" t="s">
        <v>4611</v>
      </c>
      <c r="J1556" s="182" t="str">
        <f>IF(OR(IFERROR(SEARCH("DMZ",tblSegmentationZones[[#This Row],[comment]])&gt;0,FALSE),IFERROR(SEARCH("DMZ",tblSegmentationZones[[#This Row],[SegmentationZone]])&gt;0,FALSE)),"Yes","No")</f>
        <v>No</v>
      </c>
    </row>
    <row r="1557" spans="1:10" x14ac:dyDescent="0.3">
      <c r="A1557" t="s">
        <v>4612</v>
      </c>
      <c r="B1557" t="s">
        <v>4613</v>
      </c>
      <c r="C1557" t="s">
        <v>464</v>
      </c>
      <c r="D1557" t="s">
        <v>4614</v>
      </c>
      <c r="E1557" t="s">
        <v>1108</v>
      </c>
      <c r="F1557" t="b">
        <v>1</v>
      </c>
      <c r="G1557">
        <v>168329216</v>
      </c>
      <c r="H1557">
        <v>168329471</v>
      </c>
      <c r="I1557" t="s">
        <v>4615</v>
      </c>
      <c r="J1557" s="182" t="str">
        <f>IF(OR(IFERROR(SEARCH("DMZ",tblSegmentationZones[[#This Row],[comment]])&gt;0,FALSE),IFERROR(SEARCH("DMZ",tblSegmentationZones[[#This Row],[SegmentationZone]])&gt;0,FALSE)),"Yes","No")</f>
        <v>No</v>
      </c>
    </row>
    <row r="1558" spans="1:10" x14ac:dyDescent="0.3">
      <c r="A1558" t="s">
        <v>4616</v>
      </c>
      <c r="B1558" t="s">
        <v>4617</v>
      </c>
      <c r="C1558" t="s">
        <v>464</v>
      </c>
      <c r="D1558" t="s">
        <v>4618</v>
      </c>
      <c r="E1558" t="s">
        <v>1108</v>
      </c>
      <c r="F1558" t="b">
        <v>1</v>
      </c>
      <c r="G1558">
        <v>168329472</v>
      </c>
      <c r="H1558">
        <v>168329727</v>
      </c>
      <c r="I1558" t="s">
        <v>4619</v>
      </c>
      <c r="J1558" s="182" t="str">
        <f>IF(OR(IFERROR(SEARCH("DMZ",tblSegmentationZones[[#This Row],[comment]])&gt;0,FALSE),IFERROR(SEARCH("DMZ",tblSegmentationZones[[#This Row],[SegmentationZone]])&gt;0,FALSE)),"Yes","No")</f>
        <v>No</v>
      </c>
    </row>
    <row r="1559" spans="1:10" x14ac:dyDescent="0.3">
      <c r="A1559" t="s">
        <v>4620</v>
      </c>
      <c r="B1559" t="s">
        <v>4621</v>
      </c>
      <c r="C1559" t="s">
        <v>464</v>
      </c>
      <c r="D1559" t="s">
        <v>3562</v>
      </c>
      <c r="E1559" t="s">
        <v>1108</v>
      </c>
      <c r="F1559" t="b">
        <v>1</v>
      </c>
      <c r="G1559">
        <v>168329728</v>
      </c>
      <c r="H1559">
        <v>168329983</v>
      </c>
      <c r="I1559" t="s">
        <v>4622</v>
      </c>
      <c r="J1559" s="182" t="str">
        <f>IF(OR(IFERROR(SEARCH("DMZ",tblSegmentationZones[[#This Row],[comment]])&gt;0,FALSE),IFERROR(SEARCH("DMZ",tblSegmentationZones[[#This Row],[SegmentationZone]])&gt;0,FALSE)),"Yes","No")</f>
        <v>No</v>
      </c>
    </row>
    <row r="1560" spans="1:10" x14ac:dyDescent="0.3">
      <c r="A1560" t="s">
        <v>4623</v>
      </c>
      <c r="B1560" t="s">
        <v>4624</v>
      </c>
      <c r="C1560" t="s">
        <v>464</v>
      </c>
      <c r="D1560" t="s">
        <v>3582</v>
      </c>
      <c r="E1560" t="s">
        <v>1108</v>
      </c>
      <c r="F1560" t="b">
        <v>1</v>
      </c>
      <c r="G1560">
        <v>168329984</v>
      </c>
      <c r="H1560">
        <v>168330239</v>
      </c>
      <c r="I1560" t="s">
        <v>4625</v>
      </c>
      <c r="J1560" s="182" t="str">
        <f>IF(OR(IFERROR(SEARCH("DMZ",tblSegmentationZones[[#This Row],[comment]])&gt;0,FALSE),IFERROR(SEARCH("DMZ",tblSegmentationZones[[#This Row],[SegmentationZone]])&gt;0,FALSE)),"Yes","No")</f>
        <v>No</v>
      </c>
    </row>
    <row r="1561" spans="1:10" x14ac:dyDescent="0.3">
      <c r="A1561" t="s">
        <v>4626</v>
      </c>
      <c r="B1561" t="s">
        <v>4627</v>
      </c>
      <c r="C1561" t="s">
        <v>464</v>
      </c>
      <c r="D1561" t="s">
        <v>4628</v>
      </c>
      <c r="E1561" t="s">
        <v>1108</v>
      </c>
      <c r="F1561" t="b">
        <v>1</v>
      </c>
      <c r="G1561">
        <v>168330240</v>
      </c>
      <c r="H1561">
        <v>168330495</v>
      </c>
      <c r="I1561" t="s">
        <v>4629</v>
      </c>
      <c r="J1561" s="182" t="str">
        <f>IF(OR(IFERROR(SEARCH("DMZ",tblSegmentationZones[[#This Row],[comment]])&gt;0,FALSE),IFERROR(SEARCH("DMZ",tblSegmentationZones[[#This Row],[SegmentationZone]])&gt;0,FALSE)),"Yes","No")</f>
        <v>No</v>
      </c>
    </row>
    <row r="1562" spans="1:10" x14ac:dyDescent="0.3">
      <c r="A1562" t="s">
        <v>4630</v>
      </c>
      <c r="B1562" t="s">
        <v>4631</v>
      </c>
      <c r="C1562" t="s">
        <v>464</v>
      </c>
      <c r="D1562" t="s">
        <v>3566</v>
      </c>
      <c r="E1562" t="s">
        <v>1108</v>
      </c>
      <c r="F1562" t="b">
        <v>1</v>
      </c>
      <c r="G1562">
        <v>168330496</v>
      </c>
      <c r="H1562">
        <v>168330751</v>
      </c>
      <c r="I1562" t="s">
        <v>4632</v>
      </c>
      <c r="J1562" s="182" t="str">
        <f>IF(OR(IFERROR(SEARCH("DMZ",tblSegmentationZones[[#This Row],[comment]])&gt;0,FALSE),IFERROR(SEARCH("DMZ",tblSegmentationZones[[#This Row],[SegmentationZone]])&gt;0,FALSE)),"Yes","No")</f>
        <v>No</v>
      </c>
    </row>
    <row r="1563" spans="1:10" x14ac:dyDescent="0.3">
      <c r="A1563" t="s">
        <v>4633</v>
      </c>
      <c r="B1563" t="s">
        <v>4634</v>
      </c>
      <c r="C1563" t="s">
        <v>464</v>
      </c>
      <c r="D1563" t="s">
        <v>4635</v>
      </c>
      <c r="E1563" t="s">
        <v>1108</v>
      </c>
      <c r="F1563" t="b">
        <v>1</v>
      </c>
      <c r="G1563">
        <v>168330752</v>
      </c>
      <c r="H1563">
        <v>168331007</v>
      </c>
      <c r="I1563" t="s">
        <v>4636</v>
      </c>
      <c r="J1563" s="182" t="str">
        <f>IF(OR(IFERROR(SEARCH("DMZ",tblSegmentationZones[[#This Row],[comment]])&gt;0,FALSE),IFERROR(SEARCH("DMZ",tblSegmentationZones[[#This Row],[SegmentationZone]])&gt;0,FALSE)),"Yes","No")</f>
        <v>No</v>
      </c>
    </row>
    <row r="1564" spans="1:10" x14ac:dyDescent="0.3">
      <c r="A1564" t="s">
        <v>4637</v>
      </c>
      <c r="B1564" t="s">
        <v>4638</v>
      </c>
      <c r="C1564" t="s">
        <v>464</v>
      </c>
      <c r="D1564" t="s">
        <v>4639</v>
      </c>
      <c r="E1564" t="s">
        <v>1108</v>
      </c>
      <c r="F1564" t="b">
        <v>1</v>
      </c>
      <c r="G1564">
        <v>168331008</v>
      </c>
      <c r="H1564">
        <v>168331263</v>
      </c>
      <c r="I1564" t="s">
        <v>4640</v>
      </c>
      <c r="J1564" s="182" t="str">
        <f>IF(OR(IFERROR(SEARCH("DMZ",tblSegmentationZones[[#This Row],[comment]])&gt;0,FALSE),IFERROR(SEARCH("DMZ",tblSegmentationZones[[#This Row],[SegmentationZone]])&gt;0,FALSE)),"Yes","No")</f>
        <v>No</v>
      </c>
    </row>
    <row r="1565" spans="1:10" x14ac:dyDescent="0.3">
      <c r="A1565" t="s">
        <v>4641</v>
      </c>
      <c r="B1565" t="s">
        <v>4642</v>
      </c>
      <c r="C1565" t="s">
        <v>464</v>
      </c>
      <c r="D1565" t="s">
        <v>4643</v>
      </c>
      <c r="E1565" t="s">
        <v>1108</v>
      </c>
      <c r="F1565" t="b">
        <v>1</v>
      </c>
      <c r="G1565">
        <v>168331264</v>
      </c>
      <c r="H1565">
        <v>168331519</v>
      </c>
      <c r="I1565" t="s">
        <v>4644</v>
      </c>
      <c r="J1565" s="182" t="str">
        <f>IF(OR(IFERROR(SEARCH("DMZ",tblSegmentationZones[[#This Row],[comment]])&gt;0,FALSE),IFERROR(SEARCH("DMZ",tblSegmentationZones[[#This Row],[SegmentationZone]])&gt;0,FALSE)),"Yes","No")</f>
        <v>No</v>
      </c>
    </row>
    <row r="1566" spans="1:10" x14ac:dyDescent="0.3">
      <c r="A1566" t="s">
        <v>4645</v>
      </c>
      <c r="B1566" t="s">
        <v>4646</v>
      </c>
      <c r="C1566" t="s">
        <v>464</v>
      </c>
      <c r="D1566" t="s">
        <v>4647</v>
      </c>
      <c r="E1566" t="s">
        <v>1108</v>
      </c>
      <c r="F1566" t="b">
        <v>1</v>
      </c>
      <c r="G1566">
        <v>168331520</v>
      </c>
      <c r="H1566">
        <v>168331775</v>
      </c>
      <c r="I1566" t="s">
        <v>4648</v>
      </c>
      <c r="J1566" s="182" t="str">
        <f>IF(OR(IFERROR(SEARCH("DMZ",tblSegmentationZones[[#This Row],[comment]])&gt;0,FALSE),IFERROR(SEARCH("DMZ",tblSegmentationZones[[#This Row],[SegmentationZone]])&gt;0,FALSE)),"Yes","No")</f>
        <v>No</v>
      </c>
    </row>
    <row r="1567" spans="1:10" x14ac:dyDescent="0.3">
      <c r="A1567" t="s">
        <v>4649</v>
      </c>
      <c r="B1567" t="s">
        <v>4650</v>
      </c>
      <c r="C1567" t="s">
        <v>464</v>
      </c>
      <c r="D1567" t="s">
        <v>4651</v>
      </c>
      <c r="E1567" t="s">
        <v>1108</v>
      </c>
      <c r="F1567" t="b">
        <v>1</v>
      </c>
      <c r="G1567">
        <v>168331776</v>
      </c>
      <c r="H1567">
        <v>168332031</v>
      </c>
      <c r="I1567" t="s">
        <v>4652</v>
      </c>
      <c r="J1567" s="182" t="str">
        <f>IF(OR(IFERROR(SEARCH("DMZ",tblSegmentationZones[[#This Row],[comment]])&gt;0,FALSE),IFERROR(SEARCH("DMZ",tblSegmentationZones[[#This Row],[SegmentationZone]])&gt;0,FALSE)),"Yes","No")</f>
        <v>No</v>
      </c>
    </row>
    <row r="1568" spans="1:10" x14ac:dyDescent="0.3">
      <c r="A1568" t="s">
        <v>4653</v>
      </c>
      <c r="B1568" t="s">
        <v>4654</v>
      </c>
      <c r="C1568" t="s">
        <v>464</v>
      </c>
      <c r="D1568" t="s">
        <v>4655</v>
      </c>
      <c r="E1568" t="s">
        <v>1108</v>
      </c>
      <c r="F1568" t="b">
        <v>1</v>
      </c>
      <c r="G1568">
        <v>168332032</v>
      </c>
      <c r="H1568">
        <v>168332287</v>
      </c>
      <c r="I1568" t="s">
        <v>4656</v>
      </c>
      <c r="J1568" s="182" t="str">
        <f>IF(OR(IFERROR(SEARCH("DMZ",tblSegmentationZones[[#This Row],[comment]])&gt;0,FALSE),IFERROR(SEARCH("DMZ",tblSegmentationZones[[#This Row],[SegmentationZone]])&gt;0,FALSE)),"Yes","No")</f>
        <v>No</v>
      </c>
    </row>
    <row r="1569" spans="1:10" x14ac:dyDescent="0.3">
      <c r="A1569" t="s">
        <v>4657</v>
      </c>
      <c r="B1569" t="s">
        <v>4658</v>
      </c>
      <c r="C1569" t="s">
        <v>464</v>
      </c>
      <c r="D1569" t="s">
        <v>4659</v>
      </c>
      <c r="E1569" t="s">
        <v>1108</v>
      </c>
      <c r="F1569" t="b">
        <v>1</v>
      </c>
      <c r="G1569">
        <v>168332288</v>
      </c>
      <c r="H1569">
        <v>168332543</v>
      </c>
      <c r="I1569" t="s">
        <v>4660</v>
      </c>
      <c r="J1569" s="182" t="str">
        <f>IF(OR(IFERROR(SEARCH("DMZ",tblSegmentationZones[[#This Row],[comment]])&gt;0,FALSE),IFERROR(SEARCH("DMZ",tblSegmentationZones[[#This Row],[SegmentationZone]])&gt;0,FALSE)),"Yes","No")</f>
        <v>No</v>
      </c>
    </row>
    <row r="1570" spans="1:10" x14ac:dyDescent="0.3">
      <c r="A1570" t="s">
        <v>4661</v>
      </c>
      <c r="B1570" t="s">
        <v>4662</v>
      </c>
      <c r="C1570" t="s">
        <v>464</v>
      </c>
      <c r="D1570" t="s">
        <v>4663</v>
      </c>
      <c r="E1570" t="s">
        <v>1108</v>
      </c>
      <c r="F1570" t="b">
        <v>1</v>
      </c>
      <c r="G1570">
        <v>168332544</v>
      </c>
      <c r="H1570">
        <v>168332799</v>
      </c>
      <c r="I1570" t="s">
        <v>4664</v>
      </c>
      <c r="J1570" s="182" t="str">
        <f>IF(OR(IFERROR(SEARCH("DMZ",tblSegmentationZones[[#This Row],[comment]])&gt;0,FALSE),IFERROR(SEARCH("DMZ",tblSegmentationZones[[#This Row],[SegmentationZone]])&gt;0,FALSE)),"Yes","No")</f>
        <v>No</v>
      </c>
    </row>
    <row r="1571" spans="1:10" x14ac:dyDescent="0.3">
      <c r="A1571" t="s">
        <v>4665</v>
      </c>
      <c r="B1571" t="s">
        <v>4666</v>
      </c>
      <c r="C1571" t="s">
        <v>464</v>
      </c>
      <c r="D1571" t="s">
        <v>4667</v>
      </c>
      <c r="E1571" t="s">
        <v>1108</v>
      </c>
      <c r="F1571" t="b">
        <v>1</v>
      </c>
      <c r="G1571">
        <v>168332800</v>
      </c>
      <c r="H1571">
        <v>168333055</v>
      </c>
      <c r="I1571" t="s">
        <v>4668</v>
      </c>
      <c r="J1571" s="182" t="str">
        <f>IF(OR(IFERROR(SEARCH("DMZ",tblSegmentationZones[[#This Row],[comment]])&gt;0,FALSE),IFERROR(SEARCH("DMZ",tblSegmentationZones[[#This Row],[SegmentationZone]])&gt;0,FALSE)),"Yes","No")</f>
        <v>No</v>
      </c>
    </row>
    <row r="1572" spans="1:10" x14ac:dyDescent="0.3">
      <c r="A1572" t="s">
        <v>4669</v>
      </c>
      <c r="B1572" t="s">
        <v>4670</v>
      </c>
      <c r="C1572" t="s">
        <v>464</v>
      </c>
      <c r="D1572" t="s">
        <v>4671</v>
      </c>
      <c r="E1572" t="s">
        <v>1108</v>
      </c>
      <c r="F1572" t="b">
        <v>1</v>
      </c>
      <c r="G1572">
        <v>168333056</v>
      </c>
      <c r="H1572">
        <v>168333311</v>
      </c>
      <c r="I1572" t="s">
        <v>4672</v>
      </c>
      <c r="J1572" s="182" t="str">
        <f>IF(OR(IFERROR(SEARCH("DMZ",tblSegmentationZones[[#This Row],[comment]])&gt;0,FALSE),IFERROR(SEARCH("DMZ",tblSegmentationZones[[#This Row],[SegmentationZone]])&gt;0,FALSE)),"Yes","No")</f>
        <v>No</v>
      </c>
    </row>
    <row r="1573" spans="1:10" x14ac:dyDescent="0.3">
      <c r="A1573" t="s">
        <v>4673</v>
      </c>
      <c r="B1573" t="s">
        <v>4674</v>
      </c>
      <c r="C1573" t="s">
        <v>464</v>
      </c>
      <c r="D1573" t="s">
        <v>4675</v>
      </c>
      <c r="E1573" t="s">
        <v>1108</v>
      </c>
      <c r="F1573" t="b">
        <v>1</v>
      </c>
      <c r="G1573">
        <v>168333312</v>
      </c>
      <c r="H1573">
        <v>168333567</v>
      </c>
      <c r="I1573" t="s">
        <v>4676</v>
      </c>
      <c r="J1573" s="182" t="str">
        <f>IF(OR(IFERROR(SEARCH("DMZ",tblSegmentationZones[[#This Row],[comment]])&gt;0,FALSE),IFERROR(SEARCH("DMZ",tblSegmentationZones[[#This Row],[SegmentationZone]])&gt;0,FALSE)),"Yes","No")</f>
        <v>No</v>
      </c>
    </row>
    <row r="1574" spans="1:10" x14ac:dyDescent="0.3">
      <c r="A1574" t="s">
        <v>4677</v>
      </c>
      <c r="B1574" t="s">
        <v>4678</v>
      </c>
      <c r="C1574" t="s">
        <v>464</v>
      </c>
      <c r="D1574" t="s">
        <v>4679</v>
      </c>
      <c r="E1574" t="s">
        <v>4680</v>
      </c>
      <c r="F1574" t="b">
        <v>1</v>
      </c>
      <c r="G1574">
        <v>168336896</v>
      </c>
      <c r="H1574">
        <v>168337151</v>
      </c>
      <c r="I1574" t="s">
        <v>4681</v>
      </c>
      <c r="J1574" s="182" t="str">
        <f>IF(OR(IFERROR(SEARCH("DMZ",tblSegmentationZones[[#This Row],[comment]])&gt;0,FALSE),IFERROR(SEARCH("DMZ",tblSegmentationZones[[#This Row],[SegmentationZone]])&gt;0,FALSE)),"Yes","No")</f>
        <v>No</v>
      </c>
    </row>
    <row r="1575" spans="1:10" x14ac:dyDescent="0.3">
      <c r="A1575" t="s">
        <v>4682</v>
      </c>
      <c r="B1575" t="s">
        <v>4683</v>
      </c>
      <c r="C1575" t="s">
        <v>464</v>
      </c>
      <c r="D1575" t="s">
        <v>902</v>
      </c>
      <c r="E1575" t="s">
        <v>1108</v>
      </c>
      <c r="F1575" t="b">
        <v>1</v>
      </c>
      <c r="G1575">
        <v>168341504</v>
      </c>
      <c r="H1575">
        <v>168341567</v>
      </c>
      <c r="I1575" t="s">
        <v>4684</v>
      </c>
      <c r="J1575" s="182" t="str">
        <f>IF(OR(IFERROR(SEARCH("DMZ",tblSegmentationZones[[#This Row],[comment]])&gt;0,FALSE),IFERROR(SEARCH("DMZ",tblSegmentationZones[[#This Row],[SegmentationZone]])&gt;0,FALSE)),"Yes","No")</f>
        <v>No</v>
      </c>
    </row>
    <row r="1576" spans="1:10" x14ac:dyDescent="0.3">
      <c r="A1576" t="s">
        <v>15879</v>
      </c>
      <c r="B1576" t="s">
        <v>15880</v>
      </c>
      <c r="C1576" t="s">
        <v>464</v>
      </c>
      <c r="D1576" t="s">
        <v>902</v>
      </c>
      <c r="E1576" t="s">
        <v>1108</v>
      </c>
      <c r="F1576" t="b">
        <v>1</v>
      </c>
      <c r="G1576">
        <v>168341632</v>
      </c>
      <c r="H1576">
        <v>168341695</v>
      </c>
      <c r="I1576" t="s">
        <v>15881</v>
      </c>
      <c r="J1576" s="182" t="str">
        <f>IF(OR(IFERROR(SEARCH("DMZ",tblSegmentationZones[[#This Row],[comment]])&gt;0,FALSE),IFERROR(SEARCH("DMZ",tblSegmentationZones[[#This Row],[SegmentationZone]])&gt;0,FALSE)),"Yes","No")</f>
        <v>No</v>
      </c>
    </row>
    <row r="1577" spans="1:10" x14ac:dyDescent="0.3">
      <c r="A1577" t="s">
        <v>15882</v>
      </c>
      <c r="B1577" t="s">
        <v>15883</v>
      </c>
      <c r="C1577" t="s">
        <v>464</v>
      </c>
      <c r="D1577" t="s">
        <v>1591</v>
      </c>
      <c r="E1577" t="s">
        <v>1108</v>
      </c>
      <c r="F1577" t="b">
        <v>1</v>
      </c>
      <c r="G1577">
        <v>168341696</v>
      </c>
      <c r="H1577">
        <v>168341759</v>
      </c>
      <c r="I1577" t="s">
        <v>15884</v>
      </c>
      <c r="J1577" s="182" t="str">
        <f>IF(OR(IFERROR(SEARCH("DMZ",tblSegmentationZones[[#This Row],[comment]])&gt;0,FALSE),IFERROR(SEARCH("DMZ",tblSegmentationZones[[#This Row],[SegmentationZone]])&gt;0,FALSE)),"Yes","No")</f>
        <v>No</v>
      </c>
    </row>
    <row r="1578" spans="1:10" x14ac:dyDescent="0.3">
      <c r="A1578" t="s">
        <v>15885</v>
      </c>
      <c r="B1578" t="s">
        <v>15886</v>
      </c>
      <c r="C1578" t="s">
        <v>464</v>
      </c>
      <c r="D1578" t="s">
        <v>902</v>
      </c>
      <c r="E1578" t="s">
        <v>1108</v>
      </c>
      <c r="F1578" t="b">
        <v>1</v>
      </c>
      <c r="G1578">
        <v>168341568</v>
      </c>
      <c r="H1578">
        <v>168341631</v>
      </c>
      <c r="I1578" t="s">
        <v>15887</v>
      </c>
      <c r="J1578" s="182" t="str">
        <f>IF(OR(IFERROR(SEARCH("DMZ",tblSegmentationZones[[#This Row],[comment]])&gt;0,FALSE),IFERROR(SEARCH("DMZ",tblSegmentationZones[[#This Row],[SegmentationZone]])&gt;0,FALSE)),"Yes","No")</f>
        <v>No</v>
      </c>
    </row>
    <row r="1579" spans="1:10" x14ac:dyDescent="0.3">
      <c r="A1579" t="s">
        <v>4685</v>
      </c>
      <c r="B1579" t="s">
        <v>4686</v>
      </c>
      <c r="C1579" t="s">
        <v>464</v>
      </c>
      <c r="D1579" t="s">
        <v>4614</v>
      </c>
      <c r="E1579" t="s">
        <v>1093</v>
      </c>
      <c r="F1579" t="b">
        <v>1</v>
      </c>
      <c r="G1579">
        <v>168345600</v>
      </c>
      <c r="H1579">
        <v>168345855</v>
      </c>
      <c r="I1579" t="s">
        <v>4687</v>
      </c>
      <c r="J1579" s="182" t="str">
        <f>IF(OR(IFERROR(SEARCH("DMZ",tblSegmentationZones[[#This Row],[comment]])&gt;0,FALSE),IFERROR(SEARCH("DMZ",tblSegmentationZones[[#This Row],[SegmentationZone]])&gt;0,FALSE)),"Yes","No")</f>
        <v>No</v>
      </c>
    </row>
    <row r="1580" spans="1:10" x14ac:dyDescent="0.3">
      <c r="A1580" t="s">
        <v>4688</v>
      </c>
      <c r="B1580" t="s">
        <v>4689</v>
      </c>
      <c r="C1580" t="s">
        <v>464</v>
      </c>
      <c r="D1580" t="s">
        <v>4618</v>
      </c>
      <c r="E1580" t="s">
        <v>1093</v>
      </c>
      <c r="F1580" t="b">
        <v>1</v>
      </c>
      <c r="G1580">
        <v>168345856</v>
      </c>
      <c r="H1580">
        <v>168346111</v>
      </c>
      <c r="I1580" t="s">
        <v>4690</v>
      </c>
      <c r="J1580" s="182" t="str">
        <f>IF(OR(IFERROR(SEARCH("DMZ",tblSegmentationZones[[#This Row],[comment]])&gt;0,FALSE),IFERROR(SEARCH("DMZ",tblSegmentationZones[[#This Row],[SegmentationZone]])&gt;0,FALSE)),"Yes","No")</f>
        <v>No</v>
      </c>
    </row>
    <row r="1581" spans="1:10" x14ac:dyDescent="0.3">
      <c r="A1581" t="s">
        <v>4691</v>
      </c>
      <c r="B1581" t="s">
        <v>4692</v>
      </c>
      <c r="C1581" t="s">
        <v>464</v>
      </c>
      <c r="D1581" t="s">
        <v>3562</v>
      </c>
      <c r="E1581" t="s">
        <v>1093</v>
      </c>
      <c r="F1581" t="b">
        <v>1</v>
      </c>
      <c r="G1581">
        <v>168346112</v>
      </c>
      <c r="H1581">
        <v>168346367</v>
      </c>
      <c r="I1581" t="s">
        <v>4693</v>
      </c>
      <c r="J1581" s="182" t="str">
        <f>IF(OR(IFERROR(SEARCH("DMZ",tblSegmentationZones[[#This Row],[comment]])&gt;0,FALSE),IFERROR(SEARCH("DMZ",tblSegmentationZones[[#This Row],[SegmentationZone]])&gt;0,FALSE)),"Yes","No")</f>
        <v>No</v>
      </c>
    </row>
    <row r="1582" spans="1:10" x14ac:dyDescent="0.3">
      <c r="A1582" t="s">
        <v>4694</v>
      </c>
      <c r="B1582" t="s">
        <v>4695</v>
      </c>
      <c r="C1582" t="s">
        <v>464</v>
      </c>
      <c r="D1582" t="s">
        <v>3582</v>
      </c>
      <c r="E1582" t="s">
        <v>1093</v>
      </c>
      <c r="F1582" t="b">
        <v>1</v>
      </c>
      <c r="G1582">
        <v>168346368</v>
      </c>
      <c r="H1582">
        <v>168346623</v>
      </c>
      <c r="I1582" t="s">
        <v>4696</v>
      </c>
      <c r="J1582" s="182" t="str">
        <f>IF(OR(IFERROR(SEARCH("DMZ",tblSegmentationZones[[#This Row],[comment]])&gt;0,FALSE),IFERROR(SEARCH("DMZ",tblSegmentationZones[[#This Row],[SegmentationZone]])&gt;0,FALSE)),"Yes","No")</f>
        <v>No</v>
      </c>
    </row>
    <row r="1583" spans="1:10" x14ac:dyDescent="0.3">
      <c r="A1583" t="s">
        <v>4697</v>
      </c>
      <c r="B1583" t="s">
        <v>4698</v>
      </c>
      <c r="C1583" t="s">
        <v>464</v>
      </c>
      <c r="D1583" t="s">
        <v>4628</v>
      </c>
      <c r="E1583" t="s">
        <v>1093</v>
      </c>
      <c r="F1583" t="b">
        <v>1</v>
      </c>
      <c r="G1583">
        <v>168346624</v>
      </c>
      <c r="H1583">
        <v>168346879</v>
      </c>
      <c r="I1583" t="s">
        <v>4699</v>
      </c>
      <c r="J1583" s="182" t="str">
        <f>IF(OR(IFERROR(SEARCH("DMZ",tblSegmentationZones[[#This Row],[comment]])&gt;0,FALSE),IFERROR(SEARCH("DMZ",tblSegmentationZones[[#This Row],[SegmentationZone]])&gt;0,FALSE)),"Yes","No")</f>
        <v>No</v>
      </c>
    </row>
    <row r="1584" spans="1:10" x14ac:dyDescent="0.3">
      <c r="A1584" t="s">
        <v>4700</v>
      </c>
      <c r="B1584" t="s">
        <v>4701</v>
      </c>
      <c r="C1584" t="s">
        <v>464</v>
      </c>
      <c r="D1584" t="s">
        <v>3566</v>
      </c>
      <c r="E1584" t="s">
        <v>1093</v>
      </c>
      <c r="F1584" t="b">
        <v>1</v>
      </c>
      <c r="G1584">
        <v>168346880</v>
      </c>
      <c r="H1584">
        <v>168347135</v>
      </c>
      <c r="I1584" t="s">
        <v>4702</v>
      </c>
      <c r="J1584" s="182" t="str">
        <f>IF(OR(IFERROR(SEARCH("DMZ",tblSegmentationZones[[#This Row],[comment]])&gt;0,FALSE),IFERROR(SEARCH("DMZ",tblSegmentationZones[[#This Row],[SegmentationZone]])&gt;0,FALSE)),"Yes","No")</f>
        <v>No</v>
      </c>
    </row>
    <row r="1585" spans="1:10" x14ac:dyDescent="0.3">
      <c r="A1585" t="s">
        <v>4703</v>
      </c>
      <c r="B1585" t="s">
        <v>4704</v>
      </c>
      <c r="C1585" t="s">
        <v>464</v>
      </c>
      <c r="D1585" t="s">
        <v>4667</v>
      </c>
      <c r="E1585" t="s">
        <v>1093</v>
      </c>
      <c r="F1585" t="b">
        <v>1</v>
      </c>
      <c r="G1585">
        <v>168347136</v>
      </c>
      <c r="H1585">
        <v>168347391</v>
      </c>
      <c r="I1585" t="s">
        <v>4705</v>
      </c>
      <c r="J1585" s="182" t="str">
        <f>IF(OR(IFERROR(SEARCH("DMZ",tblSegmentationZones[[#This Row],[comment]])&gt;0,FALSE),IFERROR(SEARCH("DMZ",tblSegmentationZones[[#This Row],[SegmentationZone]])&gt;0,FALSE)),"Yes","No")</f>
        <v>No</v>
      </c>
    </row>
    <row r="1586" spans="1:10" x14ac:dyDescent="0.3">
      <c r="A1586" t="s">
        <v>4706</v>
      </c>
      <c r="B1586" t="s">
        <v>4707</v>
      </c>
      <c r="C1586" t="s">
        <v>464</v>
      </c>
      <c r="D1586" t="s">
        <v>4671</v>
      </c>
      <c r="E1586" t="s">
        <v>1093</v>
      </c>
      <c r="F1586" t="b">
        <v>1</v>
      </c>
      <c r="G1586">
        <v>168347392</v>
      </c>
      <c r="H1586">
        <v>168347647</v>
      </c>
      <c r="I1586" t="s">
        <v>4708</v>
      </c>
      <c r="J1586" s="182" t="str">
        <f>IF(OR(IFERROR(SEARCH("DMZ",tblSegmentationZones[[#This Row],[comment]])&gt;0,FALSE),IFERROR(SEARCH("DMZ",tblSegmentationZones[[#This Row],[SegmentationZone]])&gt;0,FALSE)),"Yes","No")</f>
        <v>No</v>
      </c>
    </row>
    <row r="1587" spans="1:10" x14ac:dyDescent="0.3">
      <c r="A1587" t="s">
        <v>4709</v>
      </c>
      <c r="B1587" t="s">
        <v>4710</v>
      </c>
      <c r="C1587" t="s">
        <v>464</v>
      </c>
      <c r="D1587" t="s">
        <v>4675</v>
      </c>
      <c r="E1587" t="s">
        <v>1093</v>
      </c>
      <c r="F1587" t="b">
        <v>1</v>
      </c>
      <c r="G1587">
        <v>168347648</v>
      </c>
      <c r="H1587">
        <v>168347903</v>
      </c>
      <c r="I1587" t="s">
        <v>4711</v>
      </c>
      <c r="J1587" s="182" t="str">
        <f>IF(OR(IFERROR(SEARCH("DMZ",tblSegmentationZones[[#This Row],[comment]])&gt;0,FALSE),IFERROR(SEARCH("DMZ",tblSegmentationZones[[#This Row],[SegmentationZone]])&gt;0,FALSE)),"Yes","No")</f>
        <v>No</v>
      </c>
    </row>
    <row r="1588" spans="1:10" x14ac:dyDescent="0.3">
      <c r="A1588" t="s">
        <v>4712</v>
      </c>
      <c r="B1588" t="s">
        <v>4713</v>
      </c>
      <c r="C1588" t="s">
        <v>464</v>
      </c>
      <c r="D1588" t="s">
        <v>4671</v>
      </c>
      <c r="E1588" t="s">
        <v>4714</v>
      </c>
      <c r="F1588" t="b">
        <v>1</v>
      </c>
      <c r="G1588">
        <v>168355584</v>
      </c>
      <c r="H1588">
        <v>168355839</v>
      </c>
      <c r="I1588" t="s">
        <v>4715</v>
      </c>
      <c r="J1588" s="182" t="str">
        <f>IF(OR(IFERROR(SEARCH("DMZ",tblSegmentationZones[[#This Row],[comment]])&gt;0,FALSE),IFERROR(SEARCH("DMZ",tblSegmentationZones[[#This Row],[SegmentationZone]])&gt;0,FALSE)),"Yes","No")</f>
        <v>No</v>
      </c>
    </row>
    <row r="1589" spans="1:10" x14ac:dyDescent="0.3">
      <c r="A1589" t="s">
        <v>4716</v>
      </c>
      <c r="B1589" t="s">
        <v>4717</v>
      </c>
      <c r="C1589" t="s">
        <v>464</v>
      </c>
      <c r="D1589" t="s">
        <v>4618</v>
      </c>
      <c r="E1589" t="s">
        <v>4714</v>
      </c>
      <c r="F1589" t="b">
        <v>1</v>
      </c>
      <c r="G1589">
        <v>168355840</v>
      </c>
      <c r="H1589">
        <v>168356095</v>
      </c>
      <c r="I1589" t="s">
        <v>4718</v>
      </c>
      <c r="J1589" s="182" t="str">
        <f>IF(OR(IFERROR(SEARCH("DMZ",tblSegmentationZones[[#This Row],[comment]])&gt;0,FALSE),IFERROR(SEARCH("DMZ",tblSegmentationZones[[#This Row],[SegmentationZone]])&gt;0,FALSE)),"Yes","No")</f>
        <v>No</v>
      </c>
    </row>
    <row r="1590" spans="1:10" x14ac:dyDescent="0.3">
      <c r="A1590" t="s">
        <v>4719</v>
      </c>
      <c r="B1590" t="s">
        <v>4720</v>
      </c>
      <c r="C1590" t="s">
        <v>464</v>
      </c>
      <c r="D1590" t="s">
        <v>3562</v>
      </c>
      <c r="E1590" t="s">
        <v>4714</v>
      </c>
      <c r="F1590" t="b">
        <v>1</v>
      </c>
      <c r="G1590">
        <v>168356096</v>
      </c>
      <c r="H1590">
        <v>168356351</v>
      </c>
      <c r="I1590" t="s">
        <v>4721</v>
      </c>
      <c r="J1590" s="182" t="str">
        <f>IF(OR(IFERROR(SEARCH("DMZ",tblSegmentationZones[[#This Row],[comment]])&gt;0,FALSE),IFERROR(SEARCH("DMZ",tblSegmentationZones[[#This Row],[SegmentationZone]])&gt;0,FALSE)),"Yes","No")</f>
        <v>No</v>
      </c>
    </row>
    <row r="1591" spans="1:10" x14ac:dyDescent="0.3">
      <c r="A1591" t="s">
        <v>4722</v>
      </c>
      <c r="B1591" t="s">
        <v>4723</v>
      </c>
      <c r="C1591" t="s">
        <v>464</v>
      </c>
      <c r="D1591" t="s">
        <v>4628</v>
      </c>
      <c r="E1591" t="s">
        <v>4714</v>
      </c>
      <c r="F1591" t="b">
        <v>1</v>
      </c>
      <c r="G1591">
        <v>168356352</v>
      </c>
      <c r="H1591">
        <v>168356607</v>
      </c>
      <c r="I1591" t="s">
        <v>4724</v>
      </c>
      <c r="J1591" s="182" t="str">
        <f>IF(OR(IFERROR(SEARCH("DMZ",tblSegmentationZones[[#This Row],[comment]])&gt;0,FALSE),IFERROR(SEARCH("DMZ",tblSegmentationZones[[#This Row],[SegmentationZone]])&gt;0,FALSE)),"Yes","No")</f>
        <v>No</v>
      </c>
    </row>
    <row r="1592" spans="1:10" x14ac:dyDescent="0.3">
      <c r="A1592" t="s">
        <v>4725</v>
      </c>
      <c r="B1592" t="s">
        <v>4726</v>
      </c>
      <c r="C1592" t="s">
        <v>464</v>
      </c>
      <c r="D1592" t="s">
        <v>4727</v>
      </c>
      <c r="E1592" t="s">
        <v>4714</v>
      </c>
      <c r="F1592" t="b">
        <v>1</v>
      </c>
      <c r="G1592">
        <v>168356608</v>
      </c>
      <c r="H1592">
        <v>168356863</v>
      </c>
      <c r="I1592" t="s">
        <v>4728</v>
      </c>
      <c r="J1592" s="182" t="str">
        <f>IF(OR(IFERROR(SEARCH("DMZ",tblSegmentationZones[[#This Row],[comment]])&gt;0,FALSE),IFERROR(SEARCH("DMZ",tblSegmentationZones[[#This Row],[SegmentationZone]])&gt;0,FALSE)),"Yes","No")</f>
        <v>No</v>
      </c>
    </row>
    <row r="1593" spans="1:10" x14ac:dyDescent="0.3">
      <c r="A1593" t="s">
        <v>4729</v>
      </c>
      <c r="B1593" t="s">
        <v>4730</v>
      </c>
      <c r="C1593" t="s">
        <v>464</v>
      </c>
      <c r="D1593" t="s">
        <v>3582</v>
      </c>
      <c r="E1593" t="s">
        <v>4714</v>
      </c>
      <c r="F1593" t="b">
        <v>1</v>
      </c>
      <c r="G1593">
        <v>168356864</v>
      </c>
      <c r="H1593">
        <v>168357119</v>
      </c>
      <c r="I1593" t="s">
        <v>4731</v>
      </c>
      <c r="J1593" s="182" t="str">
        <f>IF(OR(IFERROR(SEARCH("DMZ",tblSegmentationZones[[#This Row],[comment]])&gt;0,FALSE),IFERROR(SEARCH("DMZ",tblSegmentationZones[[#This Row],[SegmentationZone]])&gt;0,FALSE)),"Yes","No")</f>
        <v>No</v>
      </c>
    </row>
    <row r="1594" spans="1:10" x14ac:dyDescent="0.3">
      <c r="A1594" t="s">
        <v>4647</v>
      </c>
      <c r="B1594" t="s">
        <v>4732</v>
      </c>
      <c r="C1594" t="s">
        <v>464</v>
      </c>
      <c r="D1594" t="s">
        <v>4647</v>
      </c>
      <c r="E1594" t="s">
        <v>1093</v>
      </c>
      <c r="F1594" t="b">
        <v>1</v>
      </c>
      <c r="G1594">
        <v>168357376</v>
      </c>
      <c r="H1594">
        <v>168357631</v>
      </c>
      <c r="I1594" t="s">
        <v>4733</v>
      </c>
      <c r="J1594" s="182" t="str">
        <f>IF(OR(IFERROR(SEARCH("DMZ",tblSegmentationZones[[#This Row],[comment]])&gt;0,FALSE),IFERROR(SEARCH("DMZ",tblSegmentationZones[[#This Row],[SegmentationZone]])&gt;0,FALSE)),"Yes","No")</f>
        <v>No</v>
      </c>
    </row>
    <row r="1595" spans="1:10" x14ac:dyDescent="0.3">
      <c r="A1595" t="s">
        <v>15888</v>
      </c>
      <c r="B1595" t="s">
        <v>15889</v>
      </c>
      <c r="C1595" t="s">
        <v>464</v>
      </c>
      <c r="D1595" t="s">
        <v>902</v>
      </c>
      <c r="E1595" t="s">
        <v>1093</v>
      </c>
      <c r="F1595" t="b">
        <v>1</v>
      </c>
      <c r="G1595">
        <v>168357888</v>
      </c>
      <c r="H1595">
        <v>168357951</v>
      </c>
      <c r="I1595" t="s">
        <v>15890</v>
      </c>
      <c r="J1595" s="182" t="str">
        <f>IF(OR(IFERROR(SEARCH("DMZ",tblSegmentationZones[[#This Row],[comment]])&gt;0,FALSE),IFERROR(SEARCH("DMZ",tblSegmentationZones[[#This Row],[SegmentationZone]])&gt;0,FALSE)),"Yes","No")</f>
        <v>No</v>
      </c>
    </row>
    <row r="1596" spans="1:10" x14ac:dyDescent="0.3">
      <c r="A1596" t="s">
        <v>15891</v>
      </c>
      <c r="B1596" t="s">
        <v>15892</v>
      </c>
      <c r="C1596" t="s">
        <v>464</v>
      </c>
      <c r="D1596" t="s">
        <v>902</v>
      </c>
      <c r="E1596" t="s">
        <v>1093</v>
      </c>
      <c r="F1596" t="b">
        <v>1</v>
      </c>
      <c r="G1596">
        <v>168358016</v>
      </c>
      <c r="H1596">
        <v>168358079</v>
      </c>
      <c r="I1596" t="s">
        <v>15893</v>
      </c>
      <c r="J1596" s="182" t="str">
        <f>IF(OR(IFERROR(SEARCH("DMZ",tblSegmentationZones[[#This Row],[comment]])&gt;0,FALSE),IFERROR(SEARCH("DMZ",tblSegmentationZones[[#This Row],[SegmentationZone]])&gt;0,FALSE)),"Yes","No")</f>
        <v>No</v>
      </c>
    </row>
    <row r="1597" spans="1:10" x14ac:dyDescent="0.3">
      <c r="A1597" t="s">
        <v>15894</v>
      </c>
      <c r="B1597" t="s">
        <v>15895</v>
      </c>
      <c r="C1597" t="s">
        <v>464</v>
      </c>
      <c r="D1597" t="s">
        <v>1591</v>
      </c>
      <c r="E1597" t="s">
        <v>1093</v>
      </c>
      <c r="F1597" t="b">
        <v>1</v>
      </c>
      <c r="G1597">
        <v>168358080</v>
      </c>
      <c r="H1597">
        <v>168358143</v>
      </c>
      <c r="I1597" t="s">
        <v>15896</v>
      </c>
      <c r="J1597" s="182" t="str">
        <f>IF(OR(IFERROR(SEARCH("DMZ",tblSegmentationZones[[#This Row],[comment]])&gt;0,FALSE),IFERROR(SEARCH("DMZ",tblSegmentationZones[[#This Row],[SegmentationZone]])&gt;0,FALSE)),"Yes","No")</f>
        <v>No</v>
      </c>
    </row>
    <row r="1598" spans="1:10" x14ac:dyDescent="0.3">
      <c r="A1598" t="s">
        <v>15897</v>
      </c>
      <c r="B1598" t="s">
        <v>15898</v>
      </c>
      <c r="C1598" t="s">
        <v>464</v>
      </c>
      <c r="D1598" t="s">
        <v>1591</v>
      </c>
      <c r="E1598" t="s">
        <v>1093</v>
      </c>
      <c r="F1598" t="b">
        <v>0</v>
      </c>
      <c r="G1598">
        <v>168357952</v>
      </c>
      <c r="H1598">
        <v>168358015</v>
      </c>
      <c r="I1598" t="s">
        <v>15899</v>
      </c>
      <c r="J1598" s="182" t="str">
        <f>IF(OR(IFERROR(SEARCH("DMZ",tblSegmentationZones[[#This Row],[comment]])&gt;0,FALSE),IFERROR(SEARCH("DMZ",tblSegmentationZones[[#This Row],[SegmentationZone]])&gt;0,FALSE)),"Yes","No")</f>
        <v>No</v>
      </c>
    </row>
    <row r="1599" spans="1:10" x14ac:dyDescent="0.3">
      <c r="A1599" t="s">
        <v>15897</v>
      </c>
      <c r="B1599" t="s">
        <v>15900</v>
      </c>
      <c r="C1599" t="s">
        <v>464</v>
      </c>
      <c r="D1599" t="s">
        <v>1591</v>
      </c>
      <c r="E1599" t="s">
        <v>1093</v>
      </c>
      <c r="F1599" t="b">
        <v>0</v>
      </c>
      <c r="G1599">
        <v>168358144</v>
      </c>
      <c r="H1599">
        <v>168358207</v>
      </c>
      <c r="I1599" t="s">
        <v>15901</v>
      </c>
      <c r="J1599" s="182" t="str">
        <f>IF(OR(IFERROR(SEARCH("DMZ",tblSegmentationZones[[#This Row],[comment]])&gt;0,FALSE),IFERROR(SEARCH("DMZ",tblSegmentationZones[[#This Row],[SegmentationZone]])&gt;0,FALSE)),"Yes","No")</f>
        <v>No</v>
      </c>
    </row>
    <row r="1600" spans="1:10" x14ac:dyDescent="0.3">
      <c r="A1600" t="s">
        <v>16001</v>
      </c>
      <c r="B1600" t="s">
        <v>16002</v>
      </c>
      <c r="C1600" t="s">
        <v>464</v>
      </c>
      <c r="D1600" t="s">
        <v>902</v>
      </c>
      <c r="E1600" t="s">
        <v>1093</v>
      </c>
      <c r="F1600" t="b">
        <v>1</v>
      </c>
      <c r="G1600">
        <v>168358272</v>
      </c>
      <c r="H1600">
        <v>168358335</v>
      </c>
      <c r="I1600" t="s">
        <v>16003</v>
      </c>
      <c r="J1600" s="182" t="str">
        <f>IF(OR(IFERROR(SEARCH("DMZ",tblSegmentationZones[[#This Row],[comment]])&gt;0,FALSE),IFERROR(SEARCH("DMZ",tblSegmentationZones[[#This Row],[SegmentationZone]])&gt;0,FALSE)),"Yes","No")</f>
        <v>No</v>
      </c>
    </row>
    <row r="1601" spans="1:10" x14ac:dyDescent="0.3">
      <c r="A1601" t="s">
        <v>15902</v>
      </c>
      <c r="B1601" t="s">
        <v>15903</v>
      </c>
      <c r="C1601" t="s">
        <v>464</v>
      </c>
      <c r="D1601" t="s">
        <v>1591</v>
      </c>
      <c r="E1601" t="s">
        <v>1093</v>
      </c>
      <c r="F1601" t="b">
        <v>1</v>
      </c>
      <c r="G1601">
        <v>168358208</v>
      </c>
      <c r="H1601">
        <v>168358271</v>
      </c>
      <c r="I1601" t="s">
        <v>15904</v>
      </c>
      <c r="J1601" s="182" t="str">
        <f>IF(OR(IFERROR(SEARCH("DMZ",tblSegmentationZones[[#This Row],[comment]])&gt;0,FALSE),IFERROR(SEARCH("DMZ",tblSegmentationZones[[#This Row],[SegmentationZone]])&gt;0,FALSE)),"Yes","No")</f>
        <v>No</v>
      </c>
    </row>
    <row r="1602" spans="1:10" x14ac:dyDescent="0.3">
      <c r="A1602" t="s">
        <v>3230</v>
      </c>
      <c r="B1602" t="s">
        <v>4734</v>
      </c>
      <c r="C1602" t="s">
        <v>464</v>
      </c>
      <c r="D1602" t="s">
        <v>2681</v>
      </c>
      <c r="E1602" t="s">
        <v>1108</v>
      </c>
      <c r="F1602" t="b">
        <v>0</v>
      </c>
      <c r="G1602">
        <v>173015040</v>
      </c>
      <c r="H1602">
        <v>173016063</v>
      </c>
      <c r="I1602" t="s">
        <v>4735</v>
      </c>
      <c r="J1602" s="182" t="str">
        <f>IF(OR(IFERROR(SEARCH("DMZ",tblSegmentationZones[[#This Row],[comment]])&gt;0,FALSE),IFERROR(SEARCH("DMZ",tblSegmentationZones[[#This Row],[SegmentationZone]])&gt;0,FALSE)),"Yes","No")</f>
        <v>No</v>
      </c>
    </row>
    <row r="1603" spans="1:10" x14ac:dyDescent="0.3">
      <c r="A1603" t="s">
        <v>4736</v>
      </c>
      <c r="B1603" t="s">
        <v>4737</v>
      </c>
      <c r="C1603" t="s">
        <v>464</v>
      </c>
      <c r="D1603" t="s">
        <v>2681</v>
      </c>
      <c r="E1603" t="s">
        <v>1108</v>
      </c>
      <c r="F1603" t="b">
        <v>0</v>
      </c>
      <c r="G1603">
        <v>173018112</v>
      </c>
      <c r="H1603">
        <v>173019135</v>
      </c>
      <c r="I1603" t="s">
        <v>4738</v>
      </c>
      <c r="J1603" s="182" t="str">
        <f>IF(OR(IFERROR(SEARCH("DMZ",tblSegmentationZones[[#This Row],[comment]])&gt;0,FALSE),IFERROR(SEARCH("DMZ",tblSegmentationZones[[#This Row],[SegmentationZone]])&gt;0,FALSE)),"Yes","No")</f>
        <v>No</v>
      </c>
    </row>
    <row r="1604" spans="1:10" x14ac:dyDescent="0.3">
      <c r="A1604" t="s">
        <v>4739</v>
      </c>
      <c r="B1604" t="s">
        <v>4740</v>
      </c>
      <c r="C1604" t="s">
        <v>464</v>
      </c>
      <c r="D1604" t="s">
        <v>2681</v>
      </c>
      <c r="E1604" t="s">
        <v>3895</v>
      </c>
      <c r="F1604" t="b">
        <v>1</v>
      </c>
      <c r="G1604">
        <v>173047808</v>
      </c>
      <c r="H1604">
        <v>173048831</v>
      </c>
      <c r="I1604" t="s">
        <v>4741</v>
      </c>
      <c r="J1604" s="182" t="str">
        <f>IF(OR(IFERROR(SEARCH("DMZ",tblSegmentationZones[[#This Row],[comment]])&gt;0,FALSE),IFERROR(SEARCH("DMZ",tblSegmentationZones[[#This Row],[SegmentationZone]])&gt;0,FALSE)),"Yes","No")</f>
        <v>No</v>
      </c>
    </row>
    <row r="1605" spans="1:10" x14ac:dyDescent="0.3">
      <c r="A1605" t="s">
        <v>4742</v>
      </c>
      <c r="B1605" t="s">
        <v>4743</v>
      </c>
      <c r="C1605" t="s">
        <v>464</v>
      </c>
      <c r="D1605" t="s">
        <v>2681</v>
      </c>
      <c r="E1605" t="s">
        <v>3895</v>
      </c>
      <c r="F1605" t="b">
        <v>1</v>
      </c>
      <c r="G1605">
        <v>173048832</v>
      </c>
      <c r="H1605">
        <v>173049855</v>
      </c>
      <c r="I1605" t="s">
        <v>4744</v>
      </c>
      <c r="J1605" s="182" t="str">
        <f>IF(OR(IFERROR(SEARCH("DMZ",tblSegmentationZones[[#This Row],[comment]])&gt;0,FALSE),IFERROR(SEARCH("DMZ",tblSegmentationZones[[#This Row],[SegmentationZone]])&gt;0,FALSE)),"Yes","No")</f>
        <v>No</v>
      </c>
    </row>
    <row r="1606" spans="1:10" x14ac:dyDescent="0.3">
      <c r="A1606" t="s">
        <v>3653</v>
      </c>
      <c r="B1606" t="s">
        <v>4745</v>
      </c>
      <c r="C1606" t="s">
        <v>464</v>
      </c>
      <c r="D1606" t="s">
        <v>2681</v>
      </c>
      <c r="E1606" t="s">
        <v>3895</v>
      </c>
      <c r="F1606" t="b">
        <v>1</v>
      </c>
      <c r="G1606">
        <v>173049856</v>
      </c>
      <c r="H1606">
        <v>173050879</v>
      </c>
      <c r="I1606" t="s">
        <v>4746</v>
      </c>
      <c r="J1606" s="182" t="str">
        <f>IF(OR(IFERROR(SEARCH("DMZ",tblSegmentationZones[[#This Row],[comment]])&gt;0,FALSE),IFERROR(SEARCH("DMZ",tblSegmentationZones[[#This Row],[SegmentationZone]])&gt;0,FALSE)),"Yes","No")</f>
        <v>No</v>
      </c>
    </row>
    <row r="1607" spans="1:10" x14ac:dyDescent="0.3">
      <c r="A1607" t="s">
        <v>4747</v>
      </c>
      <c r="B1607" t="s">
        <v>4748</v>
      </c>
      <c r="C1607" t="s">
        <v>464</v>
      </c>
      <c r="D1607" t="s">
        <v>2681</v>
      </c>
      <c r="E1607" t="s">
        <v>3895</v>
      </c>
      <c r="F1607" t="b">
        <v>1</v>
      </c>
      <c r="G1607">
        <v>173050880</v>
      </c>
      <c r="H1607">
        <v>173051903</v>
      </c>
      <c r="I1607" t="s">
        <v>4749</v>
      </c>
      <c r="J1607" s="182" t="str">
        <f>IF(OR(IFERROR(SEARCH("DMZ",tblSegmentationZones[[#This Row],[comment]])&gt;0,FALSE),IFERROR(SEARCH("DMZ",tblSegmentationZones[[#This Row],[SegmentationZone]])&gt;0,FALSE)),"Yes","No")</f>
        <v>No</v>
      </c>
    </row>
    <row r="1608" spans="1:10" x14ac:dyDescent="0.3">
      <c r="A1608" t="s">
        <v>16091</v>
      </c>
      <c r="B1608" t="s">
        <v>4750</v>
      </c>
      <c r="C1608" t="s">
        <v>464</v>
      </c>
      <c r="D1608" t="s">
        <v>4040</v>
      </c>
      <c r="E1608" t="s">
        <v>3895</v>
      </c>
      <c r="F1608" t="b">
        <v>1</v>
      </c>
      <c r="G1608">
        <v>173063168</v>
      </c>
      <c r="H1608">
        <v>173063295</v>
      </c>
      <c r="I1608" t="s">
        <v>4751</v>
      </c>
      <c r="J1608" s="182" t="str">
        <f>IF(OR(IFERROR(SEARCH("DMZ",tblSegmentationZones[[#This Row],[comment]])&gt;0,FALSE),IFERROR(SEARCH("DMZ",tblSegmentationZones[[#This Row],[SegmentationZone]])&gt;0,FALSE)),"Yes","No")</f>
        <v>No</v>
      </c>
    </row>
    <row r="1609" spans="1:10" x14ac:dyDescent="0.3">
      <c r="A1609" t="s">
        <v>4752</v>
      </c>
      <c r="B1609" t="s">
        <v>4753</v>
      </c>
      <c r="C1609" t="s">
        <v>464</v>
      </c>
      <c r="D1609" t="s">
        <v>4040</v>
      </c>
      <c r="E1609" t="s">
        <v>3895</v>
      </c>
      <c r="F1609" t="b">
        <v>1</v>
      </c>
      <c r="G1609">
        <v>173063296</v>
      </c>
      <c r="H1609">
        <v>173063423</v>
      </c>
      <c r="I1609" t="s">
        <v>4754</v>
      </c>
      <c r="J1609" s="182" t="str">
        <f>IF(OR(IFERROR(SEARCH("DMZ",tblSegmentationZones[[#This Row],[comment]])&gt;0,FALSE),IFERROR(SEARCH("DMZ",tblSegmentationZones[[#This Row],[SegmentationZone]])&gt;0,FALSE)),"Yes","No")</f>
        <v>No</v>
      </c>
    </row>
    <row r="1610" spans="1:10" x14ac:dyDescent="0.3">
      <c r="A1610" t="s">
        <v>16091</v>
      </c>
      <c r="B1610" t="s">
        <v>4755</v>
      </c>
      <c r="C1610" t="s">
        <v>464</v>
      </c>
      <c r="D1610" t="s">
        <v>4040</v>
      </c>
      <c r="E1610" t="s">
        <v>3895</v>
      </c>
      <c r="F1610" t="b">
        <v>1</v>
      </c>
      <c r="G1610">
        <v>173063424</v>
      </c>
      <c r="H1610">
        <v>173063551</v>
      </c>
      <c r="I1610" t="s">
        <v>4756</v>
      </c>
      <c r="J1610" s="182" t="str">
        <f>IF(OR(IFERROR(SEARCH("DMZ",tblSegmentationZones[[#This Row],[comment]])&gt;0,FALSE),IFERROR(SEARCH("DMZ",tblSegmentationZones[[#This Row],[SegmentationZone]])&gt;0,FALSE)),"Yes","No")</f>
        <v>No</v>
      </c>
    </row>
    <row r="1611" spans="1:10" x14ac:dyDescent="0.3">
      <c r="A1611" t="s">
        <v>4757</v>
      </c>
      <c r="B1611" t="s">
        <v>4758</v>
      </c>
      <c r="C1611" t="s">
        <v>464</v>
      </c>
      <c r="D1611" t="s">
        <v>4040</v>
      </c>
      <c r="E1611" t="s">
        <v>3895</v>
      </c>
      <c r="F1611" t="b">
        <v>1</v>
      </c>
      <c r="G1611">
        <v>173063552</v>
      </c>
      <c r="H1611">
        <v>173063679</v>
      </c>
      <c r="I1611" t="s">
        <v>4759</v>
      </c>
      <c r="J1611" s="182" t="str">
        <f>IF(OR(IFERROR(SEARCH("DMZ",tblSegmentationZones[[#This Row],[comment]])&gt;0,FALSE),IFERROR(SEARCH("DMZ",tblSegmentationZones[[#This Row],[SegmentationZone]])&gt;0,FALSE)),"Yes","No")</f>
        <v>No</v>
      </c>
    </row>
    <row r="1612" spans="1:10" x14ac:dyDescent="0.3">
      <c r="A1612" t="s">
        <v>16091</v>
      </c>
      <c r="B1612" t="s">
        <v>4760</v>
      </c>
      <c r="C1612" t="s">
        <v>464</v>
      </c>
      <c r="D1612" t="s">
        <v>4040</v>
      </c>
      <c r="E1612" t="s">
        <v>3895</v>
      </c>
      <c r="F1612" t="b">
        <v>1</v>
      </c>
      <c r="G1612">
        <v>173063680</v>
      </c>
      <c r="H1612">
        <v>173063807</v>
      </c>
      <c r="I1612" t="s">
        <v>4761</v>
      </c>
      <c r="J1612" s="182" t="str">
        <f>IF(OR(IFERROR(SEARCH("DMZ",tblSegmentationZones[[#This Row],[comment]])&gt;0,FALSE),IFERROR(SEARCH("DMZ",tblSegmentationZones[[#This Row],[SegmentationZone]])&gt;0,FALSE)),"Yes","No")</f>
        <v>No</v>
      </c>
    </row>
    <row r="1613" spans="1:10" x14ac:dyDescent="0.3">
      <c r="A1613" t="s">
        <v>16091</v>
      </c>
      <c r="B1613" t="s">
        <v>4762</v>
      </c>
      <c r="C1613" t="s">
        <v>464</v>
      </c>
      <c r="D1613" t="s">
        <v>4040</v>
      </c>
      <c r="E1613" t="s">
        <v>3895</v>
      </c>
      <c r="F1613" t="b">
        <v>1</v>
      </c>
      <c r="G1613">
        <v>173063808</v>
      </c>
      <c r="H1613">
        <v>173063935</v>
      </c>
      <c r="I1613" t="s">
        <v>4763</v>
      </c>
      <c r="J1613" s="182" t="str">
        <f>IF(OR(IFERROR(SEARCH("DMZ",tblSegmentationZones[[#This Row],[comment]])&gt;0,FALSE),IFERROR(SEARCH("DMZ",tblSegmentationZones[[#This Row],[SegmentationZone]])&gt;0,FALSE)),"Yes","No")</f>
        <v>No</v>
      </c>
    </row>
    <row r="1614" spans="1:10" x14ac:dyDescent="0.3">
      <c r="A1614" t="s">
        <v>16091</v>
      </c>
      <c r="B1614" t="s">
        <v>4764</v>
      </c>
      <c r="C1614" t="s">
        <v>464</v>
      </c>
      <c r="D1614" t="s">
        <v>4040</v>
      </c>
      <c r="E1614" t="s">
        <v>3895</v>
      </c>
      <c r="F1614" t="b">
        <v>1</v>
      </c>
      <c r="G1614">
        <v>173063936</v>
      </c>
      <c r="H1614">
        <v>173064063</v>
      </c>
      <c r="I1614" t="s">
        <v>4765</v>
      </c>
      <c r="J1614" s="182" t="str">
        <f>IF(OR(IFERROR(SEARCH("DMZ",tblSegmentationZones[[#This Row],[comment]])&gt;0,FALSE),IFERROR(SEARCH("DMZ",tblSegmentationZones[[#This Row],[SegmentationZone]])&gt;0,FALSE)),"Yes","No")</f>
        <v>No</v>
      </c>
    </row>
    <row r="1615" spans="1:10" x14ac:dyDescent="0.3">
      <c r="A1615" t="s">
        <v>16091</v>
      </c>
      <c r="B1615" t="s">
        <v>4766</v>
      </c>
      <c r="C1615" t="s">
        <v>464</v>
      </c>
      <c r="D1615" t="s">
        <v>4040</v>
      </c>
      <c r="E1615" t="s">
        <v>3895</v>
      </c>
      <c r="F1615" t="b">
        <v>1</v>
      </c>
      <c r="G1615">
        <v>173064064</v>
      </c>
      <c r="H1615">
        <v>173064191</v>
      </c>
      <c r="I1615" t="s">
        <v>4767</v>
      </c>
      <c r="J1615" s="182" t="str">
        <f>IF(OR(IFERROR(SEARCH("DMZ",tblSegmentationZones[[#This Row],[comment]])&gt;0,FALSE),IFERROR(SEARCH("DMZ",tblSegmentationZones[[#This Row],[SegmentationZone]])&gt;0,FALSE)),"Yes","No")</f>
        <v>No</v>
      </c>
    </row>
    <row r="1616" spans="1:10" x14ac:dyDescent="0.3">
      <c r="A1616" t="s">
        <v>4768</v>
      </c>
      <c r="B1616" t="s">
        <v>4769</v>
      </c>
      <c r="C1616" t="s">
        <v>464</v>
      </c>
      <c r="D1616" t="s">
        <v>2681</v>
      </c>
      <c r="E1616" t="s">
        <v>1108</v>
      </c>
      <c r="F1616" t="b">
        <v>0</v>
      </c>
      <c r="G1616">
        <v>173020160</v>
      </c>
      <c r="H1616">
        <v>173021183</v>
      </c>
      <c r="I1616" t="s">
        <v>4770</v>
      </c>
      <c r="J1616" s="182" t="str">
        <f>IF(OR(IFERROR(SEARCH("DMZ",tblSegmentationZones[[#This Row],[comment]])&gt;0,FALSE),IFERROR(SEARCH("DMZ",tblSegmentationZones[[#This Row],[SegmentationZone]])&gt;0,FALSE)),"Yes","No")</f>
        <v>No</v>
      </c>
    </row>
    <row r="1617" spans="1:10" x14ac:dyDescent="0.3">
      <c r="A1617" t="s">
        <v>1101</v>
      </c>
      <c r="B1617" t="s">
        <v>4771</v>
      </c>
      <c r="C1617" t="s">
        <v>464</v>
      </c>
      <c r="D1617" t="s">
        <v>2681</v>
      </c>
      <c r="E1617" t="s">
        <v>1108</v>
      </c>
      <c r="F1617" t="b">
        <v>1</v>
      </c>
      <c r="G1617">
        <v>173071872</v>
      </c>
      <c r="H1617">
        <v>173072383</v>
      </c>
      <c r="I1617" t="s">
        <v>4772</v>
      </c>
      <c r="J1617" s="182" t="str">
        <f>IF(OR(IFERROR(SEARCH("DMZ",tblSegmentationZones[[#This Row],[comment]])&gt;0,FALSE),IFERROR(SEARCH("DMZ",tblSegmentationZones[[#This Row],[SegmentationZone]])&gt;0,FALSE)),"Yes","No")</f>
        <v>No</v>
      </c>
    </row>
    <row r="1618" spans="1:10" x14ac:dyDescent="0.3">
      <c r="A1618" t="s">
        <v>3432</v>
      </c>
      <c r="B1618" t="s">
        <v>4773</v>
      </c>
      <c r="C1618" t="s">
        <v>464</v>
      </c>
      <c r="D1618" t="s">
        <v>2681</v>
      </c>
      <c r="E1618" t="s">
        <v>1108</v>
      </c>
      <c r="F1618" t="b">
        <v>1</v>
      </c>
      <c r="G1618">
        <v>173021184</v>
      </c>
      <c r="H1618">
        <v>173022207</v>
      </c>
      <c r="I1618" t="s">
        <v>4774</v>
      </c>
      <c r="J1618" s="182" t="str">
        <f>IF(OR(IFERROR(SEARCH("DMZ",tblSegmentationZones[[#This Row],[comment]])&gt;0,FALSE),IFERROR(SEARCH("DMZ",tblSegmentationZones[[#This Row],[SegmentationZone]])&gt;0,FALSE)),"Yes","No")</f>
        <v>No</v>
      </c>
    </row>
    <row r="1619" spans="1:10" x14ac:dyDescent="0.3">
      <c r="A1619" t="s">
        <v>4775</v>
      </c>
      <c r="B1619" t="s">
        <v>4776</v>
      </c>
      <c r="C1619" t="s">
        <v>464</v>
      </c>
      <c r="D1619" t="s">
        <v>2681</v>
      </c>
      <c r="E1619" t="s">
        <v>1108</v>
      </c>
      <c r="F1619" t="b">
        <v>1</v>
      </c>
      <c r="G1619">
        <v>173076480</v>
      </c>
      <c r="H1619">
        <v>173076991</v>
      </c>
      <c r="I1619" t="s">
        <v>4777</v>
      </c>
      <c r="J1619" s="182" t="str">
        <f>IF(OR(IFERROR(SEARCH("DMZ",tblSegmentationZones[[#This Row],[comment]])&gt;0,FALSE),IFERROR(SEARCH("DMZ",tblSegmentationZones[[#This Row],[SegmentationZone]])&gt;0,FALSE)),"Yes","No")</f>
        <v>No</v>
      </c>
    </row>
    <row r="1620" spans="1:10" x14ac:dyDescent="0.3">
      <c r="A1620" t="s">
        <v>3438</v>
      </c>
      <c r="B1620" t="s">
        <v>4778</v>
      </c>
      <c r="C1620" t="s">
        <v>464</v>
      </c>
      <c r="D1620" t="s">
        <v>2681</v>
      </c>
      <c r="E1620" t="s">
        <v>1108</v>
      </c>
      <c r="F1620" t="b">
        <v>1</v>
      </c>
      <c r="G1620">
        <v>173076992</v>
      </c>
      <c r="H1620">
        <v>173077503</v>
      </c>
      <c r="I1620" t="s">
        <v>4779</v>
      </c>
      <c r="J1620" s="182" t="str">
        <f>IF(OR(IFERROR(SEARCH("DMZ",tblSegmentationZones[[#This Row],[comment]])&gt;0,FALSE),IFERROR(SEARCH("DMZ",tblSegmentationZones[[#This Row],[SegmentationZone]])&gt;0,FALSE)),"Yes","No")</f>
        <v>No</v>
      </c>
    </row>
    <row r="1621" spans="1:10" x14ac:dyDescent="0.3">
      <c r="A1621" t="s">
        <v>4780</v>
      </c>
      <c r="B1621" t="s">
        <v>4781</v>
      </c>
      <c r="C1621" t="s">
        <v>464</v>
      </c>
      <c r="D1621" t="s">
        <v>2681</v>
      </c>
      <c r="E1621" t="s">
        <v>1108</v>
      </c>
      <c r="F1621" t="b">
        <v>1</v>
      </c>
      <c r="G1621">
        <v>173077504</v>
      </c>
      <c r="H1621">
        <v>173078015</v>
      </c>
      <c r="I1621" t="s">
        <v>4782</v>
      </c>
      <c r="J1621" s="182" t="str">
        <f>IF(OR(IFERROR(SEARCH("DMZ",tblSegmentationZones[[#This Row],[comment]])&gt;0,FALSE),IFERROR(SEARCH("DMZ",tblSegmentationZones[[#This Row],[SegmentationZone]])&gt;0,FALSE)),"Yes","No")</f>
        <v>No</v>
      </c>
    </row>
    <row r="1622" spans="1:10" x14ac:dyDescent="0.3">
      <c r="A1622" t="s">
        <v>4783</v>
      </c>
      <c r="B1622" t="s">
        <v>4784</v>
      </c>
      <c r="C1622" t="s">
        <v>464</v>
      </c>
      <c r="D1622" t="s">
        <v>2681</v>
      </c>
      <c r="E1622" t="s">
        <v>1108</v>
      </c>
      <c r="F1622" t="b">
        <v>1</v>
      </c>
      <c r="G1622">
        <v>173078016</v>
      </c>
      <c r="H1622">
        <v>173078527</v>
      </c>
      <c r="I1622" t="s">
        <v>4785</v>
      </c>
      <c r="J1622" s="182" t="str">
        <f>IF(OR(IFERROR(SEARCH("DMZ",tblSegmentationZones[[#This Row],[comment]])&gt;0,FALSE),IFERROR(SEARCH("DMZ",tblSegmentationZones[[#This Row],[SegmentationZone]])&gt;0,FALSE)),"Yes","No")</f>
        <v>No</v>
      </c>
    </row>
    <row r="1623" spans="1:10" x14ac:dyDescent="0.3">
      <c r="A1623" t="s">
        <v>4786</v>
      </c>
      <c r="B1623" t="s">
        <v>4787</v>
      </c>
      <c r="C1623" t="s">
        <v>464</v>
      </c>
      <c r="D1623" t="s">
        <v>2681</v>
      </c>
      <c r="E1623" t="s">
        <v>1108</v>
      </c>
      <c r="F1623" t="b">
        <v>1</v>
      </c>
      <c r="G1623">
        <v>173078528</v>
      </c>
      <c r="H1623">
        <v>173079039</v>
      </c>
      <c r="I1623" t="s">
        <v>4788</v>
      </c>
      <c r="J1623" s="182" t="str">
        <f>IF(OR(IFERROR(SEARCH("DMZ",tblSegmentationZones[[#This Row],[comment]])&gt;0,FALSE),IFERROR(SEARCH("DMZ",tblSegmentationZones[[#This Row],[SegmentationZone]])&gt;0,FALSE)),"Yes","No")</f>
        <v>No</v>
      </c>
    </row>
    <row r="1624" spans="1:10" x14ac:dyDescent="0.3">
      <c r="A1624" t="s">
        <v>4789</v>
      </c>
      <c r="B1624" t="s">
        <v>4790</v>
      </c>
      <c r="C1624" t="s">
        <v>464</v>
      </c>
      <c r="D1624" t="s">
        <v>2681</v>
      </c>
      <c r="E1624" t="s">
        <v>1108</v>
      </c>
      <c r="F1624" t="b">
        <v>1</v>
      </c>
      <c r="G1624">
        <v>173079040</v>
      </c>
      <c r="H1624">
        <v>173079551</v>
      </c>
      <c r="I1624" t="s">
        <v>4791</v>
      </c>
      <c r="J1624" s="182" t="str">
        <f>IF(OR(IFERROR(SEARCH("DMZ",tblSegmentationZones[[#This Row],[comment]])&gt;0,FALSE),IFERROR(SEARCH("DMZ",tblSegmentationZones[[#This Row],[SegmentationZone]])&gt;0,FALSE)),"Yes","No")</f>
        <v>No</v>
      </c>
    </row>
    <row r="1625" spans="1:10" x14ac:dyDescent="0.3">
      <c r="A1625" t="s">
        <v>4792</v>
      </c>
      <c r="B1625" t="s">
        <v>4793</v>
      </c>
      <c r="C1625" t="s">
        <v>464</v>
      </c>
      <c r="D1625" t="s">
        <v>2681</v>
      </c>
      <c r="E1625" t="s">
        <v>1108</v>
      </c>
      <c r="F1625" t="b">
        <v>1</v>
      </c>
      <c r="G1625">
        <v>173079552</v>
      </c>
      <c r="H1625">
        <v>173080063</v>
      </c>
      <c r="I1625" t="s">
        <v>4794</v>
      </c>
      <c r="J1625" s="182" t="str">
        <f>IF(OR(IFERROR(SEARCH("DMZ",tblSegmentationZones[[#This Row],[comment]])&gt;0,FALSE),IFERROR(SEARCH("DMZ",tblSegmentationZones[[#This Row],[SegmentationZone]])&gt;0,FALSE)),"Yes","No")</f>
        <v>No</v>
      </c>
    </row>
    <row r="1626" spans="1:10" x14ac:dyDescent="0.3">
      <c r="A1626" t="s">
        <v>4795</v>
      </c>
      <c r="B1626" t="s">
        <v>4796</v>
      </c>
      <c r="C1626" t="s">
        <v>464</v>
      </c>
      <c r="D1626" t="s">
        <v>2681</v>
      </c>
      <c r="E1626" t="s">
        <v>1108</v>
      </c>
      <c r="F1626" t="b">
        <v>1</v>
      </c>
      <c r="G1626">
        <v>173080064</v>
      </c>
      <c r="H1626">
        <v>173080575</v>
      </c>
      <c r="I1626" t="s">
        <v>4797</v>
      </c>
      <c r="J1626" s="182" t="str">
        <f>IF(OR(IFERROR(SEARCH("DMZ",tblSegmentationZones[[#This Row],[comment]])&gt;0,FALSE),IFERROR(SEARCH("DMZ",tblSegmentationZones[[#This Row],[SegmentationZone]])&gt;0,FALSE)),"Yes","No")</f>
        <v>No</v>
      </c>
    </row>
    <row r="1627" spans="1:10" x14ac:dyDescent="0.3">
      <c r="A1627" t="s">
        <v>4798</v>
      </c>
      <c r="B1627" t="s">
        <v>4799</v>
      </c>
      <c r="C1627" t="s">
        <v>464</v>
      </c>
      <c r="D1627" t="s">
        <v>2681</v>
      </c>
      <c r="E1627" t="s">
        <v>1108</v>
      </c>
      <c r="F1627" t="b">
        <v>0</v>
      </c>
      <c r="G1627">
        <v>173022208</v>
      </c>
      <c r="H1627">
        <v>173023231</v>
      </c>
      <c r="I1627" t="s">
        <v>4800</v>
      </c>
      <c r="J1627" s="182" t="str">
        <f>IF(OR(IFERROR(SEARCH("DMZ",tblSegmentationZones[[#This Row],[comment]])&gt;0,FALSE),IFERROR(SEARCH("DMZ",tblSegmentationZones[[#This Row],[SegmentationZone]])&gt;0,FALSE)),"Yes","No")</f>
        <v>No</v>
      </c>
    </row>
    <row r="1628" spans="1:10" x14ac:dyDescent="0.3">
      <c r="A1628" t="s">
        <v>3247</v>
      </c>
      <c r="B1628" t="s">
        <v>4801</v>
      </c>
      <c r="C1628" t="s">
        <v>464</v>
      </c>
      <c r="D1628" t="s">
        <v>2681</v>
      </c>
      <c r="E1628" t="s">
        <v>1108</v>
      </c>
      <c r="F1628" t="b">
        <v>0</v>
      </c>
      <c r="G1628">
        <v>173023232</v>
      </c>
      <c r="H1628">
        <v>173024255</v>
      </c>
      <c r="I1628" t="s">
        <v>4802</v>
      </c>
      <c r="J1628" s="182" t="str">
        <f>IF(OR(IFERROR(SEARCH("DMZ",tblSegmentationZones[[#This Row],[comment]])&gt;0,FALSE),IFERROR(SEARCH("DMZ",tblSegmentationZones[[#This Row],[SegmentationZone]])&gt;0,FALSE)),"Yes","No")</f>
        <v>No</v>
      </c>
    </row>
    <row r="1629" spans="1:10" x14ac:dyDescent="0.3">
      <c r="A1629" t="s">
        <v>4803</v>
      </c>
      <c r="B1629" t="s">
        <v>4804</v>
      </c>
      <c r="C1629" t="s">
        <v>464</v>
      </c>
      <c r="D1629" t="s">
        <v>4805</v>
      </c>
      <c r="E1629" t="s">
        <v>1108</v>
      </c>
      <c r="F1629" t="b">
        <v>1</v>
      </c>
      <c r="G1629">
        <v>173024256</v>
      </c>
      <c r="H1629">
        <v>173025279</v>
      </c>
      <c r="I1629" t="s">
        <v>4806</v>
      </c>
      <c r="J1629" s="182" t="str">
        <f>IF(OR(IFERROR(SEARCH("DMZ",tblSegmentationZones[[#This Row],[comment]])&gt;0,FALSE),IFERROR(SEARCH("DMZ",tblSegmentationZones[[#This Row],[SegmentationZone]])&gt;0,FALSE)),"Yes","No")</f>
        <v>No</v>
      </c>
    </row>
    <row r="1630" spans="1:10" x14ac:dyDescent="0.3">
      <c r="A1630" t="s">
        <v>3444</v>
      </c>
      <c r="B1630" t="s">
        <v>4807</v>
      </c>
      <c r="C1630" t="s">
        <v>464</v>
      </c>
      <c r="D1630" t="s">
        <v>2681</v>
      </c>
      <c r="E1630" t="s">
        <v>1108</v>
      </c>
      <c r="F1630" t="b">
        <v>1</v>
      </c>
      <c r="G1630">
        <v>173016064</v>
      </c>
      <c r="H1630">
        <v>173017087</v>
      </c>
      <c r="I1630" t="s">
        <v>4808</v>
      </c>
      <c r="J1630" s="182" t="str">
        <f>IF(OR(IFERROR(SEARCH("DMZ",tblSegmentationZones[[#This Row],[comment]])&gt;0,FALSE),IFERROR(SEARCH("DMZ",tblSegmentationZones[[#This Row],[SegmentationZone]])&gt;0,FALSE)),"Yes","No")</f>
        <v>No</v>
      </c>
    </row>
    <row r="1631" spans="1:10" x14ac:dyDescent="0.3">
      <c r="A1631" t="s">
        <v>4809</v>
      </c>
      <c r="B1631" t="s">
        <v>4810</v>
      </c>
      <c r="C1631" t="s">
        <v>464</v>
      </c>
      <c r="D1631" t="s">
        <v>4805</v>
      </c>
      <c r="E1631" t="s">
        <v>1108</v>
      </c>
      <c r="F1631" t="b">
        <v>1</v>
      </c>
      <c r="G1631">
        <v>173025280</v>
      </c>
      <c r="H1631">
        <v>173026303</v>
      </c>
      <c r="I1631" t="s">
        <v>4811</v>
      </c>
      <c r="J1631" s="182" t="str">
        <f>IF(OR(IFERROR(SEARCH("DMZ",tblSegmentationZones[[#This Row],[comment]])&gt;0,FALSE),IFERROR(SEARCH("DMZ",tblSegmentationZones[[#This Row],[SegmentationZone]])&gt;0,FALSE)),"Yes","No")</f>
        <v>No</v>
      </c>
    </row>
    <row r="1632" spans="1:10" x14ac:dyDescent="0.3">
      <c r="A1632" t="s">
        <v>3438</v>
      </c>
      <c r="B1632" t="s">
        <v>4812</v>
      </c>
      <c r="C1632" t="s">
        <v>464</v>
      </c>
      <c r="D1632" t="s">
        <v>2681</v>
      </c>
      <c r="E1632" t="s">
        <v>1108</v>
      </c>
      <c r="F1632" t="b">
        <v>1</v>
      </c>
      <c r="G1632">
        <v>173026304</v>
      </c>
      <c r="H1632">
        <v>173027327</v>
      </c>
      <c r="I1632" t="s">
        <v>4813</v>
      </c>
      <c r="J1632" s="182" t="str">
        <f>IF(OR(IFERROR(SEARCH("DMZ",tblSegmentationZones[[#This Row],[comment]])&gt;0,FALSE),IFERROR(SEARCH("DMZ",tblSegmentationZones[[#This Row],[SegmentationZone]])&gt;0,FALSE)),"Yes","No")</f>
        <v>No</v>
      </c>
    </row>
    <row r="1633" spans="1:10" x14ac:dyDescent="0.3">
      <c r="A1633" t="s">
        <v>4814</v>
      </c>
      <c r="B1633" t="s">
        <v>4815</v>
      </c>
      <c r="C1633" t="s">
        <v>464</v>
      </c>
      <c r="D1633" t="s">
        <v>4816</v>
      </c>
      <c r="E1633" t="s">
        <v>1108</v>
      </c>
      <c r="F1633" t="b">
        <v>1</v>
      </c>
      <c r="G1633">
        <v>173030400</v>
      </c>
      <c r="H1633">
        <v>173030527</v>
      </c>
      <c r="I1633" t="s">
        <v>4817</v>
      </c>
      <c r="J1633" s="182" t="str">
        <f>IF(OR(IFERROR(SEARCH("DMZ",tblSegmentationZones[[#This Row],[comment]])&gt;0,FALSE),IFERROR(SEARCH("DMZ",tblSegmentationZones[[#This Row],[SegmentationZone]])&gt;0,FALSE)),"Yes","No")</f>
        <v>No</v>
      </c>
    </row>
    <row r="1634" spans="1:10" x14ac:dyDescent="0.3">
      <c r="A1634" t="s">
        <v>4818</v>
      </c>
      <c r="B1634" t="s">
        <v>4819</v>
      </c>
      <c r="C1634" t="s">
        <v>464</v>
      </c>
      <c r="D1634" t="s">
        <v>4820</v>
      </c>
      <c r="E1634" t="s">
        <v>1108</v>
      </c>
      <c r="F1634" t="b">
        <v>1</v>
      </c>
      <c r="G1634">
        <v>173030528</v>
      </c>
      <c r="H1634">
        <v>173030655</v>
      </c>
      <c r="I1634" t="s">
        <v>4821</v>
      </c>
      <c r="J1634" s="182" t="str">
        <f>IF(OR(IFERROR(SEARCH("DMZ",tblSegmentationZones[[#This Row],[comment]])&gt;0,FALSE),IFERROR(SEARCH("DMZ",tblSegmentationZones[[#This Row],[SegmentationZone]])&gt;0,FALSE)),"Yes","No")</f>
        <v>No</v>
      </c>
    </row>
    <row r="1635" spans="1:10" x14ac:dyDescent="0.3">
      <c r="A1635" t="s">
        <v>4822</v>
      </c>
      <c r="B1635" t="s">
        <v>4823</v>
      </c>
      <c r="C1635" t="s">
        <v>464</v>
      </c>
      <c r="D1635" t="s">
        <v>4824</v>
      </c>
      <c r="E1635" t="s">
        <v>1108</v>
      </c>
      <c r="F1635" t="b">
        <v>1</v>
      </c>
      <c r="G1635">
        <v>173030656</v>
      </c>
      <c r="H1635">
        <v>173030783</v>
      </c>
      <c r="I1635" t="s">
        <v>4825</v>
      </c>
      <c r="J1635" s="182" t="str">
        <f>IF(OR(IFERROR(SEARCH("DMZ",tblSegmentationZones[[#This Row],[comment]])&gt;0,FALSE),IFERROR(SEARCH("DMZ",tblSegmentationZones[[#This Row],[SegmentationZone]])&gt;0,FALSE)),"Yes","No")</f>
        <v>No</v>
      </c>
    </row>
    <row r="1636" spans="1:10" x14ac:dyDescent="0.3">
      <c r="A1636" t="s">
        <v>4826</v>
      </c>
      <c r="B1636" t="s">
        <v>4827</v>
      </c>
      <c r="C1636" t="s">
        <v>464</v>
      </c>
      <c r="D1636" t="s">
        <v>4828</v>
      </c>
      <c r="E1636" t="s">
        <v>1108</v>
      </c>
      <c r="F1636" t="b">
        <v>1</v>
      </c>
      <c r="G1636">
        <v>173030784</v>
      </c>
      <c r="H1636">
        <v>173030911</v>
      </c>
      <c r="I1636" t="s">
        <v>4829</v>
      </c>
      <c r="J1636" s="182" t="str">
        <f>IF(OR(IFERROR(SEARCH("DMZ",tblSegmentationZones[[#This Row],[comment]])&gt;0,FALSE),IFERROR(SEARCH("DMZ",tblSegmentationZones[[#This Row],[SegmentationZone]])&gt;0,FALSE)),"Yes","No")</f>
        <v>No</v>
      </c>
    </row>
    <row r="1637" spans="1:10" x14ac:dyDescent="0.3">
      <c r="A1637" t="s">
        <v>4830</v>
      </c>
      <c r="B1637" t="s">
        <v>4831</v>
      </c>
      <c r="C1637" t="s">
        <v>464</v>
      </c>
      <c r="D1637" t="s">
        <v>4832</v>
      </c>
      <c r="E1637" t="s">
        <v>1108</v>
      </c>
      <c r="F1637" t="b">
        <v>1</v>
      </c>
      <c r="G1637">
        <v>173030912</v>
      </c>
      <c r="H1637">
        <v>173031039</v>
      </c>
      <c r="I1637" t="s">
        <v>4833</v>
      </c>
      <c r="J1637" s="182" t="str">
        <f>IF(OR(IFERROR(SEARCH("DMZ",tblSegmentationZones[[#This Row],[comment]])&gt;0,FALSE),IFERROR(SEARCH("DMZ",tblSegmentationZones[[#This Row],[SegmentationZone]])&gt;0,FALSE)),"Yes","No")</f>
        <v>No</v>
      </c>
    </row>
    <row r="1638" spans="1:10" x14ac:dyDescent="0.3">
      <c r="A1638" t="s">
        <v>3236</v>
      </c>
      <c r="B1638" t="s">
        <v>4834</v>
      </c>
      <c r="C1638" t="s">
        <v>464</v>
      </c>
      <c r="D1638" t="s">
        <v>4835</v>
      </c>
      <c r="E1638" t="s">
        <v>1108</v>
      </c>
      <c r="F1638" t="b">
        <v>1</v>
      </c>
      <c r="G1638">
        <v>173031040</v>
      </c>
      <c r="H1638">
        <v>173031167</v>
      </c>
      <c r="I1638" t="s">
        <v>4836</v>
      </c>
      <c r="J1638" s="182" t="str">
        <f>IF(OR(IFERROR(SEARCH("DMZ",tblSegmentationZones[[#This Row],[comment]])&gt;0,FALSE),IFERROR(SEARCH("DMZ",tblSegmentationZones[[#This Row],[SegmentationZone]])&gt;0,FALSE)),"Yes","No")</f>
        <v>No</v>
      </c>
    </row>
    <row r="1639" spans="1:10" x14ac:dyDescent="0.3">
      <c r="A1639" t="s">
        <v>4837</v>
      </c>
      <c r="B1639" t="s">
        <v>4838</v>
      </c>
      <c r="C1639" t="s">
        <v>464</v>
      </c>
      <c r="D1639" t="s">
        <v>4839</v>
      </c>
      <c r="E1639" t="s">
        <v>1108</v>
      </c>
      <c r="F1639" t="b">
        <v>1</v>
      </c>
      <c r="G1639">
        <v>173031168</v>
      </c>
      <c r="H1639">
        <v>173031295</v>
      </c>
      <c r="I1639" t="s">
        <v>4840</v>
      </c>
      <c r="J1639" s="182" t="str">
        <f>IF(OR(IFERROR(SEARCH("DMZ",tblSegmentationZones[[#This Row],[comment]])&gt;0,FALSE),IFERROR(SEARCH("DMZ",tblSegmentationZones[[#This Row],[SegmentationZone]])&gt;0,FALSE)),"Yes","No")</f>
        <v>No</v>
      </c>
    </row>
    <row r="1640" spans="1:10" x14ac:dyDescent="0.3">
      <c r="A1640" t="s">
        <v>4841</v>
      </c>
      <c r="B1640" t="s">
        <v>4842</v>
      </c>
      <c r="C1640" t="s">
        <v>464</v>
      </c>
      <c r="D1640" t="s">
        <v>4843</v>
      </c>
      <c r="E1640" t="s">
        <v>1108</v>
      </c>
      <c r="F1640" t="b">
        <v>1</v>
      </c>
      <c r="G1640">
        <v>173031296</v>
      </c>
      <c r="H1640">
        <v>173031423</v>
      </c>
      <c r="I1640" t="s">
        <v>4844</v>
      </c>
      <c r="J1640" s="182" t="str">
        <f>IF(OR(IFERROR(SEARCH("DMZ",tblSegmentationZones[[#This Row],[comment]])&gt;0,FALSE),IFERROR(SEARCH("DMZ",tblSegmentationZones[[#This Row],[SegmentationZone]])&gt;0,FALSE)),"Yes","No")</f>
        <v>No</v>
      </c>
    </row>
    <row r="1641" spans="1:10" x14ac:dyDescent="0.3">
      <c r="A1641" t="s">
        <v>1101</v>
      </c>
      <c r="B1641" t="s">
        <v>4845</v>
      </c>
      <c r="C1641" t="s">
        <v>464</v>
      </c>
      <c r="D1641" t="s">
        <v>2681</v>
      </c>
      <c r="E1641" t="s">
        <v>1108</v>
      </c>
      <c r="F1641" t="b">
        <v>1</v>
      </c>
      <c r="G1641">
        <v>173031424</v>
      </c>
      <c r="H1641">
        <v>173032447</v>
      </c>
      <c r="I1641" t="s">
        <v>4846</v>
      </c>
      <c r="J1641" s="182" t="str">
        <f>IF(OR(IFERROR(SEARCH("DMZ",tblSegmentationZones[[#This Row],[comment]])&gt;0,FALSE),IFERROR(SEARCH("DMZ",tblSegmentationZones[[#This Row],[SegmentationZone]])&gt;0,FALSE)),"Yes","No")</f>
        <v>No</v>
      </c>
    </row>
    <row r="1642" spans="1:10" x14ac:dyDescent="0.3">
      <c r="A1642" t="s">
        <v>1225</v>
      </c>
      <c r="B1642" t="s">
        <v>4847</v>
      </c>
      <c r="C1642" t="s">
        <v>464</v>
      </c>
      <c r="D1642" t="s">
        <v>2681</v>
      </c>
      <c r="E1642" t="s">
        <v>1108</v>
      </c>
      <c r="F1642" t="b">
        <v>1</v>
      </c>
      <c r="G1642">
        <v>173032448</v>
      </c>
      <c r="H1642">
        <v>173033471</v>
      </c>
      <c r="I1642" t="s">
        <v>4848</v>
      </c>
      <c r="J1642" s="182" t="str">
        <f>IF(OR(IFERROR(SEARCH("DMZ",tblSegmentationZones[[#This Row],[comment]])&gt;0,FALSE),IFERROR(SEARCH("DMZ",tblSegmentationZones[[#This Row],[SegmentationZone]])&gt;0,FALSE)),"Yes","No")</f>
        <v>No</v>
      </c>
    </row>
    <row r="1643" spans="1:10" x14ac:dyDescent="0.3">
      <c r="A1643" t="s">
        <v>3441</v>
      </c>
      <c r="B1643" t="s">
        <v>4849</v>
      </c>
      <c r="C1643" t="s">
        <v>464</v>
      </c>
      <c r="D1643" t="s">
        <v>2681</v>
      </c>
      <c r="E1643" t="s">
        <v>1108</v>
      </c>
      <c r="F1643" t="b">
        <v>1</v>
      </c>
      <c r="G1643">
        <v>173033472</v>
      </c>
      <c r="H1643">
        <v>173034495</v>
      </c>
      <c r="I1643" t="s">
        <v>4850</v>
      </c>
      <c r="J1643" s="182" t="str">
        <f>IF(OR(IFERROR(SEARCH("DMZ",tblSegmentationZones[[#This Row],[comment]])&gt;0,FALSE),IFERROR(SEARCH("DMZ",tblSegmentationZones[[#This Row],[SegmentationZone]])&gt;0,FALSE)),"Yes","No")</f>
        <v>No</v>
      </c>
    </row>
    <row r="1644" spans="1:10" x14ac:dyDescent="0.3">
      <c r="A1644" t="s">
        <v>3236</v>
      </c>
      <c r="B1644" t="s">
        <v>4851</v>
      </c>
      <c r="C1644" t="s">
        <v>464</v>
      </c>
      <c r="D1644" t="s">
        <v>2681</v>
      </c>
      <c r="E1644" t="s">
        <v>1108</v>
      </c>
      <c r="F1644" t="b">
        <v>1</v>
      </c>
      <c r="G1644">
        <v>173034496</v>
      </c>
      <c r="H1644">
        <v>173035519</v>
      </c>
      <c r="I1644" t="s">
        <v>4852</v>
      </c>
      <c r="J1644" s="182" t="str">
        <f>IF(OR(IFERROR(SEARCH("DMZ",tblSegmentationZones[[#This Row],[comment]])&gt;0,FALSE),IFERROR(SEARCH("DMZ",tblSegmentationZones[[#This Row],[SegmentationZone]])&gt;0,FALSE)),"Yes","No")</f>
        <v>No</v>
      </c>
    </row>
    <row r="1645" spans="1:10" x14ac:dyDescent="0.3">
      <c r="A1645" t="s">
        <v>3239</v>
      </c>
      <c r="B1645" t="s">
        <v>4853</v>
      </c>
      <c r="C1645" t="s">
        <v>464</v>
      </c>
      <c r="D1645" t="s">
        <v>2681</v>
      </c>
      <c r="E1645" t="s">
        <v>1108</v>
      </c>
      <c r="F1645" t="b">
        <v>1</v>
      </c>
      <c r="G1645">
        <v>173035520</v>
      </c>
      <c r="H1645">
        <v>173036543</v>
      </c>
      <c r="I1645" t="s">
        <v>4854</v>
      </c>
      <c r="J1645" s="182" t="str">
        <f>IF(OR(IFERROR(SEARCH("DMZ",tblSegmentationZones[[#This Row],[comment]])&gt;0,FALSE),IFERROR(SEARCH("DMZ",tblSegmentationZones[[#This Row],[SegmentationZone]])&gt;0,FALSE)),"Yes","No")</f>
        <v>No</v>
      </c>
    </row>
    <row r="1646" spans="1:10" x14ac:dyDescent="0.3">
      <c r="A1646" t="s">
        <v>3242</v>
      </c>
      <c r="B1646" t="s">
        <v>4855</v>
      </c>
      <c r="C1646" t="s">
        <v>464</v>
      </c>
      <c r="D1646" t="s">
        <v>2681</v>
      </c>
      <c r="E1646" t="s">
        <v>1108</v>
      </c>
      <c r="F1646" t="b">
        <v>1</v>
      </c>
      <c r="G1646">
        <v>173036544</v>
      </c>
      <c r="H1646">
        <v>173037567</v>
      </c>
      <c r="I1646" t="s">
        <v>4856</v>
      </c>
      <c r="J1646" s="182" t="str">
        <f>IF(OR(IFERROR(SEARCH("DMZ",tblSegmentationZones[[#This Row],[comment]])&gt;0,FALSE),IFERROR(SEARCH("DMZ",tblSegmentationZones[[#This Row],[SegmentationZone]])&gt;0,FALSE)),"Yes","No")</f>
        <v>No</v>
      </c>
    </row>
    <row r="1647" spans="1:10" x14ac:dyDescent="0.3">
      <c r="A1647" t="s">
        <v>16092</v>
      </c>
      <c r="B1647" t="s">
        <v>4857</v>
      </c>
      <c r="C1647" t="s">
        <v>464</v>
      </c>
      <c r="D1647" t="s">
        <v>4614</v>
      </c>
      <c r="E1647" t="s">
        <v>3895</v>
      </c>
      <c r="F1647" t="b">
        <v>1</v>
      </c>
      <c r="G1647">
        <v>168394752</v>
      </c>
      <c r="H1647">
        <v>168395007</v>
      </c>
      <c r="I1647" t="s">
        <v>4858</v>
      </c>
      <c r="J1647" s="182" t="str">
        <f>IF(OR(IFERROR(SEARCH("DMZ",tblSegmentationZones[[#This Row],[comment]])&gt;0,FALSE),IFERROR(SEARCH("DMZ",tblSegmentationZones[[#This Row],[SegmentationZone]])&gt;0,FALSE)),"Yes","No")</f>
        <v>No</v>
      </c>
    </row>
    <row r="1648" spans="1:10" x14ac:dyDescent="0.3">
      <c r="A1648" t="s">
        <v>16093</v>
      </c>
      <c r="B1648" t="s">
        <v>4859</v>
      </c>
      <c r="C1648" t="s">
        <v>464</v>
      </c>
      <c r="D1648" t="s">
        <v>4618</v>
      </c>
      <c r="E1648" t="s">
        <v>3895</v>
      </c>
      <c r="F1648" t="b">
        <v>1</v>
      </c>
      <c r="G1648">
        <v>168395008</v>
      </c>
      <c r="H1648">
        <v>168395263</v>
      </c>
      <c r="I1648" t="s">
        <v>4860</v>
      </c>
      <c r="J1648" s="182" t="str">
        <f>IF(OR(IFERROR(SEARCH("DMZ",tblSegmentationZones[[#This Row],[comment]])&gt;0,FALSE),IFERROR(SEARCH("DMZ",tblSegmentationZones[[#This Row],[SegmentationZone]])&gt;0,FALSE)),"Yes","No")</f>
        <v>No</v>
      </c>
    </row>
    <row r="1649" spans="1:10" x14ac:dyDescent="0.3">
      <c r="A1649" t="s">
        <v>16094</v>
      </c>
      <c r="B1649" t="s">
        <v>4861</v>
      </c>
      <c r="C1649" t="s">
        <v>464</v>
      </c>
      <c r="D1649" t="s">
        <v>3562</v>
      </c>
      <c r="E1649" t="s">
        <v>3895</v>
      </c>
      <c r="F1649" t="b">
        <v>1</v>
      </c>
      <c r="G1649">
        <v>168395264</v>
      </c>
      <c r="H1649">
        <v>168395519</v>
      </c>
      <c r="I1649" t="s">
        <v>4862</v>
      </c>
      <c r="J1649" s="182" t="str">
        <f>IF(OR(IFERROR(SEARCH("DMZ",tblSegmentationZones[[#This Row],[comment]])&gt;0,FALSE),IFERROR(SEARCH("DMZ",tblSegmentationZones[[#This Row],[SegmentationZone]])&gt;0,FALSE)),"Yes","No")</f>
        <v>No</v>
      </c>
    </row>
    <row r="1650" spans="1:10" x14ac:dyDescent="0.3">
      <c r="A1650" t="s">
        <v>16095</v>
      </c>
      <c r="B1650" t="s">
        <v>4863</v>
      </c>
      <c r="C1650" t="s">
        <v>464</v>
      </c>
      <c r="D1650" t="s">
        <v>3582</v>
      </c>
      <c r="E1650" t="s">
        <v>3895</v>
      </c>
      <c r="F1650" t="b">
        <v>1</v>
      </c>
      <c r="G1650">
        <v>168395520</v>
      </c>
      <c r="H1650">
        <v>168395775</v>
      </c>
      <c r="I1650" t="s">
        <v>4864</v>
      </c>
      <c r="J1650" s="182" t="str">
        <f>IF(OR(IFERROR(SEARCH("DMZ",tblSegmentationZones[[#This Row],[comment]])&gt;0,FALSE),IFERROR(SEARCH("DMZ",tblSegmentationZones[[#This Row],[SegmentationZone]])&gt;0,FALSE)),"Yes","No")</f>
        <v>No</v>
      </c>
    </row>
    <row r="1651" spans="1:10" x14ac:dyDescent="0.3">
      <c r="A1651" t="s">
        <v>16096</v>
      </c>
      <c r="B1651" t="s">
        <v>4865</v>
      </c>
      <c r="C1651" t="s">
        <v>464</v>
      </c>
      <c r="D1651" t="s">
        <v>4628</v>
      </c>
      <c r="E1651" t="s">
        <v>3895</v>
      </c>
      <c r="F1651" t="b">
        <v>1</v>
      </c>
      <c r="G1651">
        <v>168395776</v>
      </c>
      <c r="H1651">
        <v>168396031</v>
      </c>
      <c r="I1651" t="s">
        <v>4866</v>
      </c>
      <c r="J1651" s="182" t="str">
        <f>IF(OR(IFERROR(SEARCH("DMZ",tblSegmentationZones[[#This Row],[comment]])&gt;0,FALSE),IFERROR(SEARCH("DMZ",tblSegmentationZones[[#This Row],[SegmentationZone]])&gt;0,FALSE)),"Yes","No")</f>
        <v>No</v>
      </c>
    </row>
    <row r="1652" spans="1:10" x14ac:dyDescent="0.3">
      <c r="A1652" t="s">
        <v>16097</v>
      </c>
      <c r="B1652" t="s">
        <v>4867</v>
      </c>
      <c r="C1652" t="s">
        <v>464</v>
      </c>
      <c r="D1652" t="s">
        <v>3566</v>
      </c>
      <c r="E1652" t="s">
        <v>3895</v>
      </c>
      <c r="F1652" t="b">
        <v>1</v>
      </c>
      <c r="G1652">
        <v>168396032</v>
      </c>
      <c r="H1652">
        <v>168396287</v>
      </c>
      <c r="I1652" t="s">
        <v>4868</v>
      </c>
      <c r="J1652" s="182" t="str">
        <f>IF(OR(IFERROR(SEARCH("DMZ",tblSegmentationZones[[#This Row],[comment]])&gt;0,FALSE),IFERROR(SEARCH("DMZ",tblSegmentationZones[[#This Row],[SegmentationZone]])&gt;0,FALSE)),"Yes","No")</f>
        <v>No</v>
      </c>
    </row>
    <row r="1653" spans="1:10" x14ac:dyDescent="0.3">
      <c r="A1653" t="s">
        <v>16098</v>
      </c>
      <c r="B1653" t="s">
        <v>4869</v>
      </c>
      <c r="C1653" t="s">
        <v>464</v>
      </c>
      <c r="D1653" t="s">
        <v>4635</v>
      </c>
      <c r="E1653" t="s">
        <v>3895</v>
      </c>
      <c r="F1653" t="b">
        <v>1</v>
      </c>
      <c r="G1653">
        <v>168396288</v>
      </c>
      <c r="H1653">
        <v>168396543</v>
      </c>
      <c r="I1653" t="s">
        <v>4870</v>
      </c>
      <c r="J1653" s="182" t="str">
        <f>IF(OR(IFERROR(SEARCH("DMZ",tblSegmentationZones[[#This Row],[comment]])&gt;0,FALSE),IFERROR(SEARCH("DMZ",tblSegmentationZones[[#This Row],[SegmentationZone]])&gt;0,FALSE)),"Yes","No")</f>
        <v>No</v>
      </c>
    </row>
    <row r="1654" spans="1:10" x14ac:dyDescent="0.3">
      <c r="A1654" t="s">
        <v>16099</v>
      </c>
      <c r="B1654" t="s">
        <v>4871</v>
      </c>
      <c r="C1654" t="s">
        <v>464</v>
      </c>
      <c r="D1654" t="s">
        <v>4639</v>
      </c>
      <c r="E1654" t="s">
        <v>3895</v>
      </c>
      <c r="F1654" t="b">
        <v>1</v>
      </c>
      <c r="G1654">
        <v>168396544</v>
      </c>
      <c r="H1654">
        <v>168396799</v>
      </c>
      <c r="I1654" t="s">
        <v>4872</v>
      </c>
      <c r="J1654" s="182" t="str">
        <f>IF(OR(IFERROR(SEARCH("DMZ",tblSegmentationZones[[#This Row],[comment]])&gt;0,FALSE),IFERROR(SEARCH("DMZ",tblSegmentationZones[[#This Row],[SegmentationZone]])&gt;0,FALSE)),"Yes","No")</f>
        <v>No</v>
      </c>
    </row>
    <row r="1655" spans="1:10" x14ac:dyDescent="0.3">
      <c r="A1655" t="s">
        <v>16100</v>
      </c>
      <c r="B1655" t="s">
        <v>4873</v>
      </c>
      <c r="C1655" t="s">
        <v>464</v>
      </c>
      <c r="D1655" t="s">
        <v>4643</v>
      </c>
      <c r="E1655" t="s">
        <v>3895</v>
      </c>
      <c r="F1655" t="b">
        <v>1</v>
      </c>
      <c r="G1655">
        <v>168396800</v>
      </c>
      <c r="H1655">
        <v>168397055</v>
      </c>
      <c r="I1655" t="s">
        <v>4874</v>
      </c>
      <c r="J1655" s="182" t="str">
        <f>IF(OR(IFERROR(SEARCH("DMZ",tblSegmentationZones[[#This Row],[comment]])&gt;0,FALSE),IFERROR(SEARCH("DMZ",tblSegmentationZones[[#This Row],[SegmentationZone]])&gt;0,FALSE)),"Yes","No")</f>
        <v>No</v>
      </c>
    </row>
    <row r="1656" spans="1:10" x14ac:dyDescent="0.3">
      <c r="A1656" t="s">
        <v>16101</v>
      </c>
      <c r="B1656" t="s">
        <v>4875</v>
      </c>
      <c r="C1656" t="s">
        <v>464</v>
      </c>
      <c r="D1656" t="s">
        <v>4647</v>
      </c>
      <c r="E1656" t="s">
        <v>3895</v>
      </c>
      <c r="F1656" t="b">
        <v>1</v>
      </c>
      <c r="G1656">
        <v>168397056</v>
      </c>
      <c r="H1656">
        <v>168397311</v>
      </c>
      <c r="I1656" t="s">
        <v>4876</v>
      </c>
      <c r="J1656" s="182" t="str">
        <f>IF(OR(IFERROR(SEARCH("DMZ",tblSegmentationZones[[#This Row],[comment]])&gt;0,FALSE),IFERROR(SEARCH("DMZ",tblSegmentationZones[[#This Row],[SegmentationZone]])&gt;0,FALSE)),"Yes","No")</f>
        <v>No</v>
      </c>
    </row>
    <row r="1657" spans="1:10" x14ac:dyDescent="0.3">
      <c r="A1657" t="s">
        <v>16102</v>
      </c>
      <c r="B1657" t="s">
        <v>4877</v>
      </c>
      <c r="C1657" t="s">
        <v>464</v>
      </c>
      <c r="D1657" t="s">
        <v>4651</v>
      </c>
      <c r="E1657" t="s">
        <v>3895</v>
      </c>
      <c r="F1657" t="b">
        <v>1</v>
      </c>
      <c r="G1657">
        <v>168397312</v>
      </c>
      <c r="H1657">
        <v>168397567</v>
      </c>
      <c r="I1657" t="s">
        <v>4878</v>
      </c>
      <c r="J1657" s="182" t="str">
        <f>IF(OR(IFERROR(SEARCH("DMZ",tblSegmentationZones[[#This Row],[comment]])&gt;0,FALSE),IFERROR(SEARCH("DMZ",tblSegmentationZones[[#This Row],[SegmentationZone]])&gt;0,FALSE)),"Yes","No")</f>
        <v>No</v>
      </c>
    </row>
    <row r="1658" spans="1:10" x14ac:dyDescent="0.3">
      <c r="A1658" t="s">
        <v>16103</v>
      </c>
      <c r="B1658" t="s">
        <v>4879</v>
      </c>
      <c r="C1658" t="s">
        <v>464</v>
      </c>
      <c r="D1658" t="s">
        <v>4655</v>
      </c>
      <c r="E1658" t="s">
        <v>3895</v>
      </c>
      <c r="F1658" t="b">
        <v>1</v>
      </c>
      <c r="G1658">
        <v>168397568</v>
      </c>
      <c r="H1658">
        <v>168397823</v>
      </c>
      <c r="I1658" t="s">
        <v>4880</v>
      </c>
      <c r="J1658" s="182" t="str">
        <f>IF(OR(IFERROR(SEARCH("DMZ",tblSegmentationZones[[#This Row],[comment]])&gt;0,FALSE),IFERROR(SEARCH("DMZ",tblSegmentationZones[[#This Row],[SegmentationZone]])&gt;0,FALSE)),"Yes","No")</f>
        <v>No</v>
      </c>
    </row>
    <row r="1659" spans="1:10" x14ac:dyDescent="0.3">
      <c r="A1659" t="s">
        <v>16104</v>
      </c>
      <c r="B1659" t="s">
        <v>4881</v>
      </c>
      <c r="C1659" t="s">
        <v>464</v>
      </c>
      <c r="D1659" t="s">
        <v>4659</v>
      </c>
      <c r="E1659" t="s">
        <v>3895</v>
      </c>
      <c r="F1659" t="b">
        <v>1</v>
      </c>
      <c r="G1659">
        <v>168397824</v>
      </c>
      <c r="H1659">
        <v>168398079</v>
      </c>
      <c r="I1659" t="s">
        <v>4882</v>
      </c>
      <c r="J1659" s="182" t="str">
        <f>IF(OR(IFERROR(SEARCH("DMZ",tblSegmentationZones[[#This Row],[comment]])&gt;0,FALSE),IFERROR(SEARCH("DMZ",tblSegmentationZones[[#This Row],[SegmentationZone]])&gt;0,FALSE)),"Yes","No")</f>
        <v>No</v>
      </c>
    </row>
    <row r="1660" spans="1:10" x14ac:dyDescent="0.3">
      <c r="A1660" t="s">
        <v>16105</v>
      </c>
      <c r="B1660" t="s">
        <v>4883</v>
      </c>
      <c r="C1660" t="s">
        <v>464</v>
      </c>
      <c r="D1660" t="s">
        <v>4663</v>
      </c>
      <c r="E1660" t="s">
        <v>3895</v>
      </c>
      <c r="F1660" t="b">
        <v>1</v>
      </c>
      <c r="G1660">
        <v>168398080</v>
      </c>
      <c r="H1660">
        <v>168398335</v>
      </c>
      <c r="I1660" t="s">
        <v>4884</v>
      </c>
      <c r="J1660" s="182" t="str">
        <f>IF(OR(IFERROR(SEARCH("DMZ",tblSegmentationZones[[#This Row],[comment]])&gt;0,FALSE),IFERROR(SEARCH("DMZ",tblSegmentationZones[[#This Row],[SegmentationZone]])&gt;0,FALSE)),"Yes","No")</f>
        <v>No</v>
      </c>
    </row>
    <row r="1661" spans="1:10" x14ac:dyDescent="0.3">
      <c r="A1661" t="s">
        <v>16106</v>
      </c>
      <c r="B1661" t="s">
        <v>4885</v>
      </c>
      <c r="C1661" t="s">
        <v>464</v>
      </c>
      <c r="D1661" t="s">
        <v>4667</v>
      </c>
      <c r="E1661" t="s">
        <v>3895</v>
      </c>
      <c r="F1661" t="b">
        <v>1</v>
      </c>
      <c r="G1661">
        <v>168398336</v>
      </c>
      <c r="H1661">
        <v>168398591</v>
      </c>
      <c r="I1661" t="s">
        <v>4886</v>
      </c>
      <c r="J1661" s="182" t="str">
        <f>IF(OR(IFERROR(SEARCH("DMZ",tblSegmentationZones[[#This Row],[comment]])&gt;0,FALSE),IFERROR(SEARCH("DMZ",tblSegmentationZones[[#This Row],[SegmentationZone]])&gt;0,FALSE)),"Yes","No")</f>
        <v>No</v>
      </c>
    </row>
    <row r="1662" spans="1:10" x14ac:dyDescent="0.3">
      <c r="A1662" t="s">
        <v>16107</v>
      </c>
      <c r="B1662" t="s">
        <v>4887</v>
      </c>
      <c r="C1662" t="s">
        <v>464</v>
      </c>
      <c r="D1662" t="s">
        <v>4671</v>
      </c>
      <c r="E1662" t="s">
        <v>3895</v>
      </c>
      <c r="F1662" t="b">
        <v>1</v>
      </c>
      <c r="G1662">
        <v>168398592</v>
      </c>
      <c r="H1662">
        <v>168398847</v>
      </c>
      <c r="I1662" t="s">
        <v>4888</v>
      </c>
      <c r="J1662" s="182" t="str">
        <f>IF(OR(IFERROR(SEARCH("DMZ",tblSegmentationZones[[#This Row],[comment]])&gt;0,FALSE),IFERROR(SEARCH("DMZ",tblSegmentationZones[[#This Row],[SegmentationZone]])&gt;0,FALSE)),"Yes","No")</f>
        <v>No</v>
      </c>
    </row>
    <row r="1663" spans="1:10" x14ac:dyDescent="0.3">
      <c r="A1663" t="s">
        <v>16108</v>
      </c>
      <c r="B1663" t="s">
        <v>4889</v>
      </c>
      <c r="C1663" t="s">
        <v>464</v>
      </c>
      <c r="D1663" t="s">
        <v>4675</v>
      </c>
      <c r="E1663" t="s">
        <v>3895</v>
      </c>
      <c r="F1663" t="b">
        <v>1</v>
      </c>
      <c r="G1663">
        <v>168398848</v>
      </c>
      <c r="H1663">
        <v>168399103</v>
      </c>
      <c r="I1663" t="s">
        <v>4890</v>
      </c>
      <c r="J1663" s="182" t="str">
        <f>IF(OR(IFERROR(SEARCH("DMZ",tblSegmentationZones[[#This Row],[comment]])&gt;0,FALSE),IFERROR(SEARCH("DMZ",tblSegmentationZones[[#This Row],[SegmentationZone]])&gt;0,FALSE)),"Yes","No")</f>
        <v>No</v>
      </c>
    </row>
    <row r="1664" spans="1:10" x14ac:dyDescent="0.3">
      <c r="A1664" t="s">
        <v>16109</v>
      </c>
      <c r="B1664" t="s">
        <v>16110</v>
      </c>
      <c r="C1664" t="s">
        <v>464</v>
      </c>
      <c r="D1664" t="s">
        <v>902</v>
      </c>
      <c r="E1664" t="s">
        <v>3895</v>
      </c>
      <c r="F1664" t="b">
        <v>1</v>
      </c>
      <c r="G1664">
        <v>168407040</v>
      </c>
      <c r="H1664">
        <v>168407103</v>
      </c>
      <c r="I1664" t="s">
        <v>16111</v>
      </c>
      <c r="J1664" s="182" t="str">
        <f>IF(OR(IFERROR(SEARCH("DMZ",tblSegmentationZones[[#This Row],[comment]])&gt;0,FALSE),IFERROR(SEARCH("DMZ",tblSegmentationZones[[#This Row],[SegmentationZone]])&gt;0,FALSE)),"Yes","No")</f>
        <v>No</v>
      </c>
    </row>
    <row r="1665" spans="1:10" x14ac:dyDescent="0.3">
      <c r="A1665" t="s">
        <v>16112</v>
      </c>
      <c r="B1665" t="s">
        <v>16113</v>
      </c>
      <c r="C1665" t="s">
        <v>464</v>
      </c>
      <c r="D1665" t="s">
        <v>1184</v>
      </c>
      <c r="E1665" t="s">
        <v>3895</v>
      </c>
      <c r="F1665" t="b">
        <v>1</v>
      </c>
      <c r="G1665">
        <v>168407168</v>
      </c>
      <c r="H1665">
        <v>168407231</v>
      </c>
      <c r="I1665" t="s">
        <v>16114</v>
      </c>
      <c r="J1665" s="182" t="str">
        <f>IF(OR(IFERROR(SEARCH("DMZ",tblSegmentationZones[[#This Row],[comment]])&gt;0,FALSE),IFERROR(SEARCH("DMZ",tblSegmentationZones[[#This Row],[SegmentationZone]])&gt;0,FALSE)),"Yes","No")</f>
        <v>No</v>
      </c>
    </row>
    <row r="1666" spans="1:10" x14ac:dyDescent="0.3">
      <c r="A1666" t="s">
        <v>16115</v>
      </c>
      <c r="B1666" t="s">
        <v>16116</v>
      </c>
      <c r="C1666" t="s">
        <v>464</v>
      </c>
      <c r="D1666" t="s">
        <v>1184</v>
      </c>
      <c r="E1666" t="s">
        <v>3895</v>
      </c>
      <c r="F1666" t="b">
        <v>1</v>
      </c>
      <c r="G1666">
        <v>168407232</v>
      </c>
      <c r="H1666">
        <v>168407295</v>
      </c>
      <c r="I1666" t="s">
        <v>16117</v>
      </c>
      <c r="J1666" s="182" t="str">
        <f>IF(OR(IFERROR(SEARCH("DMZ",tblSegmentationZones[[#This Row],[comment]])&gt;0,FALSE),IFERROR(SEARCH("DMZ",tblSegmentationZones[[#This Row],[SegmentationZone]])&gt;0,FALSE)),"Yes","No")</f>
        <v>No</v>
      </c>
    </row>
    <row r="1667" spans="1:10" x14ac:dyDescent="0.3">
      <c r="A1667" t="s">
        <v>16118</v>
      </c>
      <c r="B1667" t="s">
        <v>16119</v>
      </c>
      <c r="C1667" t="s">
        <v>464</v>
      </c>
      <c r="D1667" t="s">
        <v>902</v>
      </c>
      <c r="E1667" t="s">
        <v>3895</v>
      </c>
      <c r="F1667" t="b">
        <v>1</v>
      </c>
      <c r="G1667">
        <v>168407104</v>
      </c>
      <c r="H1667">
        <v>168407167</v>
      </c>
      <c r="I1667" t="s">
        <v>16120</v>
      </c>
      <c r="J1667" s="182" t="str">
        <f>IF(OR(IFERROR(SEARCH("DMZ",tblSegmentationZones[[#This Row],[comment]])&gt;0,FALSE),IFERROR(SEARCH("DMZ",tblSegmentationZones[[#This Row],[SegmentationZone]])&gt;0,FALSE)),"Yes","No")</f>
        <v>No</v>
      </c>
    </row>
    <row r="1668" spans="1:10" x14ac:dyDescent="0.3">
      <c r="A1668" t="s">
        <v>4891</v>
      </c>
      <c r="B1668" t="s">
        <v>4892</v>
      </c>
      <c r="C1668" t="s">
        <v>464</v>
      </c>
      <c r="D1668" t="s">
        <v>4893</v>
      </c>
      <c r="E1668" t="s">
        <v>1108</v>
      </c>
      <c r="F1668" t="b">
        <v>1</v>
      </c>
      <c r="G1668">
        <v>174194688</v>
      </c>
      <c r="H1668">
        <v>174194943</v>
      </c>
      <c r="I1668" t="s">
        <v>4894</v>
      </c>
      <c r="J1668" s="182" t="str">
        <f>IF(OR(IFERROR(SEARCH("DMZ",tblSegmentationZones[[#This Row],[comment]])&gt;0,FALSE),IFERROR(SEARCH("DMZ",tblSegmentationZones[[#This Row],[SegmentationZone]])&gt;0,FALSE)),"Yes","No")</f>
        <v>No</v>
      </c>
    </row>
    <row r="1669" spans="1:10" x14ac:dyDescent="0.3">
      <c r="A1669" t="s">
        <v>4895</v>
      </c>
      <c r="B1669" t="s">
        <v>4896</v>
      </c>
      <c r="C1669" t="s">
        <v>464</v>
      </c>
      <c r="D1669" t="s">
        <v>3199</v>
      </c>
      <c r="E1669" t="s">
        <v>1108</v>
      </c>
      <c r="F1669" t="b">
        <v>1</v>
      </c>
      <c r="G1669">
        <v>174194944</v>
      </c>
      <c r="H1669">
        <v>174195199</v>
      </c>
      <c r="I1669" t="s">
        <v>4897</v>
      </c>
      <c r="J1669" s="182" t="str">
        <f>IF(OR(IFERROR(SEARCH("DMZ",tblSegmentationZones[[#This Row],[comment]])&gt;0,FALSE),IFERROR(SEARCH("DMZ",tblSegmentationZones[[#This Row],[SegmentationZone]])&gt;0,FALSE)),"Yes","No")</f>
        <v>No</v>
      </c>
    </row>
    <row r="1670" spans="1:10" x14ac:dyDescent="0.3">
      <c r="A1670" t="s">
        <v>3392</v>
      </c>
      <c r="B1670" t="s">
        <v>4898</v>
      </c>
      <c r="C1670" t="s">
        <v>464</v>
      </c>
      <c r="D1670" t="s">
        <v>4899</v>
      </c>
      <c r="E1670" t="s">
        <v>1093</v>
      </c>
      <c r="F1670" t="b">
        <v>1</v>
      </c>
      <c r="G1670">
        <v>174197248</v>
      </c>
      <c r="H1670">
        <v>174197503</v>
      </c>
      <c r="I1670" t="s">
        <v>4900</v>
      </c>
      <c r="J1670" s="182" t="str">
        <f>IF(OR(IFERROR(SEARCH("DMZ",tblSegmentationZones[[#This Row],[comment]])&gt;0,FALSE),IFERROR(SEARCH("DMZ",tblSegmentationZones[[#This Row],[SegmentationZone]])&gt;0,FALSE)),"Yes","No")</f>
        <v>No</v>
      </c>
    </row>
    <row r="1671" spans="1:10" x14ac:dyDescent="0.3">
      <c r="A1671" t="s">
        <v>4901</v>
      </c>
      <c r="B1671" t="s">
        <v>4902</v>
      </c>
      <c r="C1671" t="s">
        <v>464</v>
      </c>
      <c r="D1671" t="s">
        <v>4903</v>
      </c>
      <c r="E1671" t="s">
        <v>1093</v>
      </c>
      <c r="F1671" t="b">
        <v>1</v>
      </c>
      <c r="G1671">
        <v>174197504</v>
      </c>
      <c r="H1671">
        <v>174197759</v>
      </c>
      <c r="I1671" t="s">
        <v>4904</v>
      </c>
      <c r="J1671" s="182" t="str">
        <f>IF(OR(IFERROR(SEARCH("DMZ",tblSegmentationZones[[#This Row],[comment]])&gt;0,FALSE),IFERROR(SEARCH("DMZ",tblSegmentationZones[[#This Row],[SegmentationZone]])&gt;0,FALSE)),"Yes","No")</f>
        <v>No</v>
      </c>
    </row>
    <row r="1672" spans="1:10" x14ac:dyDescent="0.3">
      <c r="A1672" t="s">
        <v>3400</v>
      </c>
      <c r="B1672" t="s">
        <v>4905</v>
      </c>
      <c r="C1672" t="s">
        <v>464</v>
      </c>
      <c r="D1672" t="s">
        <v>4906</v>
      </c>
      <c r="E1672" t="s">
        <v>1093</v>
      </c>
      <c r="F1672" t="b">
        <v>1</v>
      </c>
      <c r="G1672">
        <v>174197760</v>
      </c>
      <c r="H1672">
        <v>174198015</v>
      </c>
      <c r="I1672" t="s">
        <v>4907</v>
      </c>
      <c r="J1672" s="182" t="str">
        <f>IF(OR(IFERROR(SEARCH("DMZ",tblSegmentationZones[[#This Row],[comment]])&gt;0,FALSE),IFERROR(SEARCH("DMZ",tblSegmentationZones[[#This Row],[SegmentationZone]])&gt;0,FALSE)),"Yes","No")</f>
        <v>No</v>
      </c>
    </row>
    <row r="1673" spans="1:10" x14ac:dyDescent="0.3">
      <c r="A1673" t="s">
        <v>4803</v>
      </c>
      <c r="B1673" t="s">
        <v>4908</v>
      </c>
      <c r="C1673" t="s">
        <v>464</v>
      </c>
      <c r="D1673" t="s">
        <v>4909</v>
      </c>
      <c r="E1673" t="s">
        <v>1093</v>
      </c>
      <c r="F1673" t="b">
        <v>1</v>
      </c>
      <c r="G1673">
        <v>174198528</v>
      </c>
      <c r="H1673">
        <v>174198783</v>
      </c>
      <c r="I1673" t="s">
        <v>4910</v>
      </c>
      <c r="J1673" s="182" t="str">
        <f>IF(OR(IFERROR(SEARCH("DMZ",tblSegmentationZones[[#This Row],[comment]])&gt;0,FALSE),IFERROR(SEARCH("DMZ",tblSegmentationZones[[#This Row],[SegmentationZone]])&gt;0,FALSE)),"Yes","No")</f>
        <v>No</v>
      </c>
    </row>
    <row r="1674" spans="1:10" x14ac:dyDescent="0.3">
      <c r="A1674" t="s">
        <v>4911</v>
      </c>
      <c r="B1674" t="s">
        <v>4912</v>
      </c>
      <c r="C1674" t="s">
        <v>464</v>
      </c>
      <c r="D1674" t="s">
        <v>4913</v>
      </c>
      <c r="E1674" t="s">
        <v>1108</v>
      </c>
      <c r="F1674" t="b">
        <v>1</v>
      </c>
      <c r="G1674">
        <v>174198784</v>
      </c>
      <c r="H1674">
        <v>174199807</v>
      </c>
      <c r="I1674" t="s">
        <v>4914</v>
      </c>
      <c r="J1674" s="182" t="str">
        <f>IF(OR(IFERROR(SEARCH("DMZ",tblSegmentationZones[[#This Row],[comment]])&gt;0,FALSE),IFERROR(SEARCH("DMZ",tblSegmentationZones[[#This Row],[SegmentationZone]])&gt;0,FALSE)),"Yes","No")</f>
        <v>No</v>
      </c>
    </row>
    <row r="1675" spans="1:10" x14ac:dyDescent="0.3">
      <c r="A1675" t="s">
        <v>4915</v>
      </c>
      <c r="B1675" t="s">
        <v>4916</v>
      </c>
      <c r="C1675" t="s">
        <v>464</v>
      </c>
      <c r="D1675" t="s">
        <v>4899</v>
      </c>
      <c r="E1675" t="s">
        <v>1108</v>
      </c>
      <c r="F1675" t="b">
        <v>1</v>
      </c>
      <c r="G1675">
        <v>174195200</v>
      </c>
      <c r="H1675">
        <v>174195455</v>
      </c>
      <c r="I1675" t="s">
        <v>4917</v>
      </c>
      <c r="J1675" s="182" t="str">
        <f>IF(OR(IFERROR(SEARCH("DMZ",tblSegmentationZones[[#This Row],[comment]])&gt;0,FALSE),IFERROR(SEARCH("DMZ",tblSegmentationZones[[#This Row],[SegmentationZone]])&gt;0,FALSE)),"Yes","No")</f>
        <v>No</v>
      </c>
    </row>
    <row r="1676" spans="1:10" x14ac:dyDescent="0.3">
      <c r="A1676" t="s">
        <v>4918</v>
      </c>
      <c r="B1676" t="s">
        <v>4919</v>
      </c>
      <c r="C1676" t="s">
        <v>464</v>
      </c>
      <c r="D1676" t="s">
        <v>4903</v>
      </c>
      <c r="E1676" t="s">
        <v>1108</v>
      </c>
      <c r="F1676" t="b">
        <v>1</v>
      </c>
      <c r="G1676">
        <v>174195456</v>
      </c>
      <c r="H1676">
        <v>174195711</v>
      </c>
      <c r="I1676" t="s">
        <v>4920</v>
      </c>
      <c r="J1676" s="182" t="str">
        <f>IF(OR(IFERROR(SEARCH("DMZ",tblSegmentationZones[[#This Row],[comment]])&gt;0,FALSE),IFERROR(SEARCH("DMZ",tblSegmentationZones[[#This Row],[SegmentationZone]])&gt;0,FALSE)),"Yes","No")</f>
        <v>No</v>
      </c>
    </row>
    <row r="1677" spans="1:10" x14ac:dyDescent="0.3">
      <c r="A1677" t="s">
        <v>4921</v>
      </c>
      <c r="B1677" t="s">
        <v>4922</v>
      </c>
      <c r="C1677" t="s">
        <v>464</v>
      </c>
      <c r="D1677" t="s">
        <v>4906</v>
      </c>
      <c r="E1677" t="s">
        <v>1108</v>
      </c>
      <c r="F1677" t="b">
        <v>1</v>
      </c>
      <c r="G1677">
        <v>174195712</v>
      </c>
      <c r="H1677">
        <v>174195967</v>
      </c>
      <c r="I1677" t="s">
        <v>4923</v>
      </c>
      <c r="J1677" s="182" t="str">
        <f>IF(OR(IFERROR(SEARCH("DMZ",tblSegmentationZones[[#This Row],[comment]])&gt;0,FALSE),IFERROR(SEARCH("DMZ",tblSegmentationZones[[#This Row],[SegmentationZone]])&gt;0,FALSE)),"Yes","No")</f>
        <v>No</v>
      </c>
    </row>
    <row r="1678" spans="1:10" x14ac:dyDescent="0.3">
      <c r="A1678" t="s">
        <v>4924</v>
      </c>
      <c r="B1678" t="s">
        <v>4925</v>
      </c>
      <c r="C1678" t="s">
        <v>464</v>
      </c>
      <c r="D1678" t="s">
        <v>4926</v>
      </c>
      <c r="E1678" t="s">
        <v>1108</v>
      </c>
      <c r="F1678" t="b">
        <v>1</v>
      </c>
      <c r="G1678">
        <v>174195968</v>
      </c>
      <c r="H1678">
        <v>174196223</v>
      </c>
      <c r="I1678" t="s">
        <v>4927</v>
      </c>
      <c r="J1678" s="182" t="str">
        <f>IF(OR(IFERROR(SEARCH("DMZ",tblSegmentationZones[[#This Row],[comment]])&gt;0,FALSE),IFERROR(SEARCH("DMZ",tblSegmentationZones[[#This Row],[SegmentationZone]])&gt;0,FALSE)),"Yes","No")</f>
        <v>No</v>
      </c>
    </row>
    <row r="1679" spans="1:10" x14ac:dyDescent="0.3">
      <c r="A1679" t="s">
        <v>4809</v>
      </c>
      <c r="B1679" t="s">
        <v>4928</v>
      </c>
      <c r="C1679" t="s">
        <v>464</v>
      </c>
      <c r="D1679" t="s">
        <v>4909</v>
      </c>
      <c r="E1679" t="s">
        <v>1108</v>
      </c>
      <c r="F1679" t="b">
        <v>1</v>
      </c>
      <c r="G1679">
        <v>174196480</v>
      </c>
      <c r="H1679">
        <v>174196735</v>
      </c>
      <c r="I1679" t="s">
        <v>4929</v>
      </c>
      <c r="J1679" s="182" t="str">
        <f>IF(OR(IFERROR(SEARCH("DMZ",tblSegmentationZones[[#This Row],[comment]])&gt;0,FALSE),IFERROR(SEARCH("DMZ",tblSegmentationZones[[#This Row],[SegmentationZone]])&gt;0,FALSE)),"Yes","No")</f>
        <v>No</v>
      </c>
    </row>
    <row r="1680" spans="1:10" x14ac:dyDescent="0.3">
      <c r="A1680" t="s">
        <v>3386</v>
      </c>
      <c r="B1680" t="s">
        <v>4930</v>
      </c>
      <c r="C1680" t="s">
        <v>464</v>
      </c>
      <c r="D1680" t="s">
        <v>4893</v>
      </c>
      <c r="E1680" t="s">
        <v>1093</v>
      </c>
      <c r="F1680" t="b">
        <v>1</v>
      </c>
      <c r="G1680">
        <v>174196736</v>
      </c>
      <c r="H1680">
        <v>174196991</v>
      </c>
      <c r="I1680" t="s">
        <v>4931</v>
      </c>
      <c r="J1680" s="182" t="str">
        <f>IF(OR(IFERROR(SEARCH("DMZ",tblSegmentationZones[[#This Row],[comment]])&gt;0,FALSE),IFERROR(SEARCH("DMZ",tblSegmentationZones[[#This Row],[SegmentationZone]])&gt;0,FALSE)),"Yes","No")</f>
        <v>No</v>
      </c>
    </row>
    <row r="1681" spans="1:10" x14ac:dyDescent="0.3">
      <c r="A1681" t="s">
        <v>4932</v>
      </c>
      <c r="B1681" t="s">
        <v>4933</v>
      </c>
      <c r="C1681" t="s">
        <v>464</v>
      </c>
      <c r="D1681" t="s">
        <v>3199</v>
      </c>
      <c r="E1681" t="s">
        <v>1093</v>
      </c>
      <c r="F1681" t="b">
        <v>1</v>
      </c>
      <c r="G1681">
        <v>174196992</v>
      </c>
      <c r="H1681">
        <v>174197247</v>
      </c>
      <c r="I1681" t="s">
        <v>4934</v>
      </c>
      <c r="J1681" s="182" t="str">
        <f>IF(OR(IFERROR(SEARCH("DMZ",tblSegmentationZones[[#This Row],[comment]])&gt;0,FALSE),IFERROR(SEARCH("DMZ",tblSegmentationZones[[#This Row],[SegmentationZone]])&gt;0,FALSE)),"Yes","No")</f>
        <v>No</v>
      </c>
    </row>
    <row r="1682" spans="1:10" x14ac:dyDescent="0.3">
      <c r="A1682" t="s">
        <v>16121</v>
      </c>
      <c r="B1682" t="s">
        <v>4935</v>
      </c>
      <c r="C1682" t="s">
        <v>464</v>
      </c>
      <c r="D1682" t="s">
        <v>4893</v>
      </c>
      <c r="E1682" t="s">
        <v>3895</v>
      </c>
      <c r="F1682" t="b">
        <v>1</v>
      </c>
      <c r="G1682">
        <v>174260224</v>
      </c>
      <c r="H1682">
        <v>174260479</v>
      </c>
      <c r="I1682" t="s">
        <v>4936</v>
      </c>
      <c r="J1682" s="182" t="str">
        <f>IF(OR(IFERROR(SEARCH("DMZ",tblSegmentationZones[[#This Row],[comment]])&gt;0,FALSE),IFERROR(SEARCH("DMZ",tblSegmentationZones[[#This Row],[SegmentationZone]])&gt;0,FALSE)),"Yes","No")</f>
        <v>No</v>
      </c>
    </row>
    <row r="1683" spans="1:10" x14ac:dyDescent="0.3">
      <c r="A1683" t="s">
        <v>16122</v>
      </c>
      <c r="B1683" t="s">
        <v>4937</v>
      </c>
      <c r="C1683" t="s">
        <v>464</v>
      </c>
      <c r="D1683" t="s">
        <v>3199</v>
      </c>
      <c r="E1683" t="s">
        <v>3895</v>
      </c>
      <c r="F1683" t="b">
        <v>1</v>
      </c>
      <c r="G1683">
        <v>174260480</v>
      </c>
      <c r="H1683">
        <v>174260735</v>
      </c>
      <c r="I1683" t="s">
        <v>4938</v>
      </c>
      <c r="J1683" s="182" t="str">
        <f>IF(OR(IFERROR(SEARCH("DMZ",tblSegmentationZones[[#This Row],[comment]])&gt;0,FALSE),IFERROR(SEARCH("DMZ",tblSegmentationZones[[#This Row],[SegmentationZone]])&gt;0,FALSE)),"Yes","No")</f>
        <v>No</v>
      </c>
    </row>
    <row r="1684" spans="1:10" x14ac:dyDescent="0.3">
      <c r="A1684" t="s">
        <v>4939</v>
      </c>
      <c r="B1684" t="s">
        <v>4940</v>
      </c>
      <c r="C1684" t="s">
        <v>464</v>
      </c>
      <c r="D1684" t="s">
        <v>4899</v>
      </c>
      <c r="E1684" t="s">
        <v>3895</v>
      </c>
      <c r="F1684" t="b">
        <v>1</v>
      </c>
      <c r="G1684">
        <v>174262784</v>
      </c>
      <c r="H1684">
        <v>174263039</v>
      </c>
      <c r="I1684" t="s">
        <v>4941</v>
      </c>
      <c r="J1684" s="182" t="str">
        <f>IF(OR(IFERROR(SEARCH("DMZ",tblSegmentationZones[[#This Row],[comment]])&gt;0,FALSE),IFERROR(SEARCH("DMZ",tblSegmentationZones[[#This Row],[SegmentationZone]])&gt;0,FALSE)),"Yes","No")</f>
        <v>No</v>
      </c>
    </row>
    <row r="1685" spans="1:10" x14ac:dyDescent="0.3">
      <c r="A1685" t="s">
        <v>4942</v>
      </c>
      <c r="B1685" t="s">
        <v>4943</v>
      </c>
      <c r="C1685" t="s">
        <v>464</v>
      </c>
      <c r="D1685" t="s">
        <v>4903</v>
      </c>
      <c r="E1685" t="s">
        <v>3895</v>
      </c>
      <c r="F1685" t="b">
        <v>1</v>
      </c>
      <c r="G1685">
        <v>174263040</v>
      </c>
      <c r="H1685">
        <v>174263295</v>
      </c>
      <c r="I1685" t="s">
        <v>4944</v>
      </c>
      <c r="J1685" s="182" t="str">
        <f>IF(OR(IFERROR(SEARCH("DMZ",tblSegmentationZones[[#This Row],[comment]])&gt;0,FALSE),IFERROR(SEARCH("DMZ",tblSegmentationZones[[#This Row],[SegmentationZone]])&gt;0,FALSE)),"Yes","No")</f>
        <v>No</v>
      </c>
    </row>
    <row r="1686" spans="1:10" x14ac:dyDescent="0.3">
      <c r="A1686" t="s">
        <v>4945</v>
      </c>
      <c r="B1686" t="s">
        <v>4946</v>
      </c>
      <c r="C1686" t="s">
        <v>464</v>
      </c>
      <c r="D1686" t="s">
        <v>4906</v>
      </c>
      <c r="E1686" t="s">
        <v>3895</v>
      </c>
      <c r="F1686" t="b">
        <v>1</v>
      </c>
      <c r="G1686">
        <v>174263296</v>
      </c>
      <c r="H1686">
        <v>174263551</v>
      </c>
      <c r="I1686" t="s">
        <v>4947</v>
      </c>
      <c r="J1686" s="182" t="str">
        <f>IF(OR(IFERROR(SEARCH("DMZ",tblSegmentationZones[[#This Row],[comment]])&gt;0,FALSE),IFERROR(SEARCH("DMZ",tblSegmentationZones[[#This Row],[SegmentationZone]])&gt;0,FALSE)),"Yes","No")</f>
        <v>No</v>
      </c>
    </row>
    <row r="1687" spans="1:10" x14ac:dyDescent="0.3">
      <c r="A1687" t="s">
        <v>2887</v>
      </c>
      <c r="B1687" t="s">
        <v>4948</v>
      </c>
      <c r="C1687" t="s">
        <v>464</v>
      </c>
      <c r="D1687" t="s">
        <v>2887</v>
      </c>
      <c r="E1687" t="s">
        <v>3895</v>
      </c>
      <c r="F1687" t="b">
        <v>1</v>
      </c>
      <c r="G1687">
        <v>174264320</v>
      </c>
      <c r="H1687">
        <v>174264575</v>
      </c>
      <c r="I1687" t="s">
        <v>4949</v>
      </c>
      <c r="J1687" s="182" t="str">
        <f>IF(OR(IFERROR(SEARCH("DMZ",tblSegmentationZones[[#This Row],[comment]])&gt;0,FALSE),IFERROR(SEARCH("DMZ",tblSegmentationZones[[#This Row],[SegmentationZone]])&gt;0,FALSE)),"Yes","No")</f>
        <v>No</v>
      </c>
    </row>
    <row r="1688" spans="1:10" x14ac:dyDescent="0.3">
      <c r="A1688" t="s">
        <v>2898</v>
      </c>
      <c r="B1688" t="s">
        <v>4950</v>
      </c>
      <c r="C1688" t="s">
        <v>464</v>
      </c>
      <c r="D1688" t="s">
        <v>2898</v>
      </c>
      <c r="E1688" t="s">
        <v>3895</v>
      </c>
      <c r="F1688" t="b">
        <v>1</v>
      </c>
      <c r="G1688">
        <v>174264576</v>
      </c>
      <c r="H1688">
        <v>174264831</v>
      </c>
      <c r="I1688" t="s">
        <v>4951</v>
      </c>
      <c r="J1688" s="182" t="str">
        <f>IF(OR(IFERROR(SEARCH("DMZ",tblSegmentationZones[[#This Row],[comment]])&gt;0,FALSE),IFERROR(SEARCH("DMZ",tblSegmentationZones[[#This Row],[SegmentationZone]])&gt;0,FALSE)),"Yes","No")</f>
        <v>No</v>
      </c>
    </row>
    <row r="1689" spans="1:10" x14ac:dyDescent="0.3">
      <c r="A1689" t="s">
        <v>2295</v>
      </c>
      <c r="B1689" t="s">
        <v>4952</v>
      </c>
      <c r="C1689" t="s">
        <v>464</v>
      </c>
      <c r="D1689" t="s">
        <v>2295</v>
      </c>
      <c r="E1689" t="s">
        <v>3895</v>
      </c>
      <c r="F1689" t="b">
        <v>1</v>
      </c>
      <c r="G1689">
        <v>174264832</v>
      </c>
      <c r="H1689">
        <v>174265087</v>
      </c>
      <c r="I1689" t="s">
        <v>4953</v>
      </c>
      <c r="J1689" s="182" t="str">
        <f>IF(OR(IFERROR(SEARCH("DMZ",tblSegmentationZones[[#This Row],[comment]])&gt;0,FALSE),IFERROR(SEARCH("DMZ",tblSegmentationZones[[#This Row],[SegmentationZone]])&gt;0,FALSE)),"Yes","No")</f>
        <v>No</v>
      </c>
    </row>
    <row r="1690" spans="1:10" x14ac:dyDescent="0.3">
      <c r="A1690" t="s">
        <v>2908</v>
      </c>
      <c r="B1690" t="s">
        <v>4954</v>
      </c>
      <c r="C1690" t="s">
        <v>464</v>
      </c>
      <c r="D1690" t="s">
        <v>2908</v>
      </c>
      <c r="E1690" t="s">
        <v>3895</v>
      </c>
      <c r="F1690" t="b">
        <v>1</v>
      </c>
      <c r="G1690">
        <v>174265088</v>
      </c>
      <c r="H1690">
        <v>174265343</v>
      </c>
      <c r="I1690" t="s">
        <v>4955</v>
      </c>
      <c r="J1690" s="182" t="str">
        <f>IF(OR(IFERROR(SEARCH("DMZ",tblSegmentationZones[[#This Row],[comment]])&gt;0,FALSE),IFERROR(SEARCH("DMZ",tblSegmentationZones[[#This Row],[SegmentationZone]])&gt;0,FALSE)),"Yes","No")</f>
        <v>No</v>
      </c>
    </row>
    <row r="1691" spans="1:10" x14ac:dyDescent="0.3">
      <c r="A1691" t="s">
        <v>16123</v>
      </c>
      <c r="B1691" t="s">
        <v>4956</v>
      </c>
      <c r="C1691" t="s">
        <v>464</v>
      </c>
      <c r="D1691" t="s">
        <v>4899</v>
      </c>
      <c r="E1691" t="s">
        <v>3895</v>
      </c>
      <c r="F1691" t="b">
        <v>1</v>
      </c>
      <c r="G1691">
        <v>174260736</v>
      </c>
      <c r="H1691">
        <v>174260991</v>
      </c>
      <c r="I1691" t="s">
        <v>4957</v>
      </c>
      <c r="J1691" s="182" t="str">
        <f>IF(OR(IFERROR(SEARCH("DMZ",tblSegmentationZones[[#This Row],[comment]])&gt;0,FALSE),IFERROR(SEARCH("DMZ",tblSegmentationZones[[#This Row],[SegmentationZone]])&gt;0,FALSE)),"Yes","No")</f>
        <v>No</v>
      </c>
    </row>
    <row r="1692" spans="1:10" x14ac:dyDescent="0.3">
      <c r="A1692" t="s">
        <v>2639</v>
      </c>
      <c r="B1692" t="s">
        <v>4958</v>
      </c>
      <c r="C1692" t="s">
        <v>464</v>
      </c>
      <c r="D1692" t="s">
        <v>2639</v>
      </c>
      <c r="E1692" t="s">
        <v>3895</v>
      </c>
      <c r="F1692" t="b">
        <v>1</v>
      </c>
      <c r="G1692">
        <v>174265344</v>
      </c>
      <c r="H1692">
        <v>174265599</v>
      </c>
      <c r="I1692" t="s">
        <v>4959</v>
      </c>
      <c r="J1692" s="182" t="str">
        <f>IF(OR(IFERROR(SEARCH("DMZ",tblSegmentationZones[[#This Row],[comment]])&gt;0,FALSE),IFERROR(SEARCH("DMZ",tblSegmentationZones[[#This Row],[SegmentationZone]])&gt;0,FALSE)),"Yes","No")</f>
        <v>No</v>
      </c>
    </row>
    <row r="1693" spans="1:10" x14ac:dyDescent="0.3">
      <c r="A1693" t="s">
        <v>16124</v>
      </c>
      <c r="B1693" t="s">
        <v>4960</v>
      </c>
      <c r="C1693" t="s">
        <v>464</v>
      </c>
      <c r="D1693" t="s">
        <v>4903</v>
      </c>
      <c r="E1693" t="s">
        <v>3895</v>
      </c>
      <c r="F1693" t="b">
        <v>1</v>
      </c>
      <c r="G1693">
        <v>174260992</v>
      </c>
      <c r="H1693">
        <v>174261247</v>
      </c>
      <c r="I1693" t="s">
        <v>4961</v>
      </c>
      <c r="J1693" s="182" t="str">
        <f>IF(OR(IFERROR(SEARCH("DMZ",tblSegmentationZones[[#This Row],[comment]])&gt;0,FALSE),IFERROR(SEARCH("DMZ",tblSegmentationZones[[#This Row],[SegmentationZone]])&gt;0,FALSE)),"Yes","No")</f>
        <v>No</v>
      </c>
    </row>
    <row r="1694" spans="1:10" x14ac:dyDescent="0.3">
      <c r="A1694" t="s">
        <v>16125</v>
      </c>
      <c r="B1694" t="s">
        <v>4962</v>
      </c>
      <c r="C1694" t="s">
        <v>464</v>
      </c>
      <c r="D1694" t="s">
        <v>4906</v>
      </c>
      <c r="E1694" t="s">
        <v>3895</v>
      </c>
      <c r="F1694" t="b">
        <v>1</v>
      </c>
      <c r="G1694">
        <v>174261248</v>
      </c>
      <c r="H1694">
        <v>174261503</v>
      </c>
      <c r="I1694" t="s">
        <v>4963</v>
      </c>
      <c r="J1694" s="182" t="str">
        <f>IF(OR(IFERROR(SEARCH("DMZ",tblSegmentationZones[[#This Row],[comment]])&gt;0,FALSE),IFERROR(SEARCH("DMZ",tblSegmentationZones[[#This Row],[SegmentationZone]])&gt;0,FALSE)),"Yes","No")</f>
        <v>No</v>
      </c>
    </row>
    <row r="1695" spans="1:10" x14ac:dyDescent="0.3">
      <c r="A1695" t="s">
        <v>16126</v>
      </c>
      <c r="B1695" t="s">
        <v>4964</v>
      </c>
      <c r="C1695" t="s">
        <v>464</v>
      </c>
      <c r="D1695" t="s">
        <v>4965</v>
      </c>
      <c r="E1695" t="s">
        <v>3895</v>
      </c>
      <c r="F1695" t="b">
        <v>1</v>
      </c>
      <c r="G1695">
        <v>174261504</v>
      </c>
      <c r="H1695">
        <v>174261759</v>
      </c>
      <c r="I1695" t="s">
        <v>4966</v>
      </c>
      <c r="J1695" s="182" t="str">
        <f>IF(OR(IFERROR(SEARCH("DMZ",tblSegmentationZones[[#This Row],[comment]])&gt;0,FALSE),IFERROR(SEARCH("DMZ",tblSegmentationZones[[#This Row],[SegmentationZone]])&gt;0,FALSE)),"Yes","No")</f>
        <v>No</v>
      </c>
    </row>
    <row r="1696" spans="1:10" x14ac:dyDescent="0.3">
      <c r="A1696" t="s">
        <v>4967</v>
      </c>
      <c r="B1696" t="s">
        <v>4968</v>
      </c>
      <c r="C1696" t="s">
        <v>464</v>
      </c>
      <c r="D1696" t="s">
        <v>4893</v>
      </c>
      <c r="E1696" t="s">
        <v>3895</v>
      </c>
      <c r="F1696" t="b">
        <v>1</v>
      </c>
      <c r="G1696">
        <v>174262272</v>
      </c>
      <c r="H1696">
        <v>174262527</v>
      </c>
      <c r="I1696" t="s">
        <v>4969</v>
      </c>
      <c r="J1696" s="182" t="str">
        <f>IF(OR(IFERROR(SEARCH("DMZ",tblSegmentationZones[[#This Row],[comment]])&gt;0,FALSE),IFERROR(SEARCH("DMZ",tblSegmentationZones[[#This Row],[SegmentationZone]])&gt;0,FALSE)),"Yes","No")</f>
        <v>No</v>
      </c>
    </row>
    <row r="1697" spans="1:10" x14ac:dyDescent="0.3">
      <c r="A1697" t="s">
        <v>4970</v>
      </c>
      <c r="B1697" t="s">
        <v>4971</v>
      </c>
      <c r="C1697" t="s">
        <v>464</v>
      </c>
      <c r="D1697" t="s">
        <v>3199</v>
      </c>
      <c r="E1697" t="s">
        <v>3895</v>
      </c>
      <c r="F1697" t="b">
        <v>1</v>
      </c>
      <c r="G1697">
        <v>174262528</v>
      </c>
      <c r="H1697">
        <v>174262783</v>
      </c>
      <c r="I1697" t="s">
        <v>4972</v>
      </c>
      <c r="J1697" s="182" t="str">
        <f>IF(OR(IFERROR(SEARCH("DMZ",tblSegmentationZones[[#This Row],[comment]])&gt;0,FALSE),IFERROR(SEARCH("DMZ",tblSegmentationZones[[#This Row],[SegmentationZone]])&gt;0,FALSE)),"Yes","No")</f>
        <v>No</v>
      </c>
    </row>
    <row r="1698" spans="1:10" x14ac:dyDescent="0.3">
      <c r="A1698" t="s">
        <v>4973</v>
      </c>
      <c r="B1698" t="s">
        <v>4974</v>
      </c>
      <c r="C1698">
        <v>2987</v>
      </c>
      <c r="D1698" t="s">
        <v>4975</v>
      </c>
      <c r="E1698" t="s">
        <v>863</v>
      </c>
      <c r="F1698" t="b">
        <v>1</v>
      </c>
      <c r="G1698">
        <v>1684078555</v>
      </c>
      <c r="H1698">
        <v>1684078555</v>
      </c>
      <c r="I1698" t="s">
        <v>4976</v>
      </c>
      <c r="J1698" s="182" t="str">
        <f>IF(OR(IFERROR(SEARCH("DMZ",tblSegmentationZones[[#This Row],[comment]])&gt;0,FALSE),IFERROR(SEARCH("DMZ",tblSegmentationZones[[#This Row],[SegmentationZone]])&gt;0,FALSE)),"Yes","No")</f>
        <v>No</v>
      </c>
    </row>
    <row r="1699" spans="1:10" x14ac:dyDescent="0.3">
      <c r="A1699" t="s">
        <v>4973</v>
      </c>
      <c r="B1699" t="s">
        <v>4977</v>
      </c>
      <c r="C1699">
        <v>2986</v>
      </c>
      <c r="D1699" t="s">
        <v>4978</v>
      </c>
      <c r="E1699" t="s">
        <v>863</v>
      </c>
      <c r="F1699" t="b">
        <v>1</v>
      </c>
      <c r="G1699">
        <v>1684078556</v>
      </c>
      <c r="H1699">
        <v>1684078556</v>
      </c>
      <c r="I1699" t="s">
        <v>4979</v>
      </c>
      <c r="J1699" s="182" t="str">
        <f>IF(OR(IFERROR(SEARCH("DMZ",tblSegmentationZones[[#This Row],[comment]])&gt;0,FALSE),IFERROR(SEARCH("DMZ",tblSegmentationZones[[#This Row],[SegmentationZone]])&gt;0,FALSE)),"Yes","No")</f>
        <v>No</v>
      </c>
    </row>
    <row r="1700" spans="1:10" x14ac:dyDescent="0.3">
      <c r="A1700" t="s">
        <v>4973</v>
      </c>
      <c r="B1700" t="s">
        <v>4980</v>
      </c>
      <c r="C1700">
        <v>2985</v>
      </c>
      <c r="D1700" t="s">
        <v>4981</v>
      </c>
      <c r="E1700" t="s">
        <v>863</v>
      </c>
      <c r="F1700" t="b">
        <v>1</v>
      </c>
      <c r="G1700">
        <v>1684078557</v>
      </c>
      <c r="H1700">
        <v>1684078557</v>
      </c>
      <c r="I1700" t="s">
        <v>4982</v>
      </c>
      <c r="J1700" s="182" t="str">
        <f>IF(OR(IFERROR(SEARCH("DMZ",tblSegmentationZones[[#This Row],[comment]])&gt;0,FALSE),IFERROR(SEARCH("DMZ",tblSegmentationZones[[#This Row],[SegmentationZone]])&gt;0,FALSE)),"Yes","No")</f>
        <v>No</v>
      </c>
    </row>
    <row r="1701" spans="1:10" x14ac:dyDescent="0.3">
      <c r="A1701" t="s">
        <v>4973</v>
      </c>
      <c r="B1701" t="s">
        <v>4983</v>
      </c>
      <c r="C1701">
        <v>2984</v>
      </c>
      <c r="D1701" t="s">
        <v>4984</v>
      </c>
      <c r="E1701" t="s">
        <v>863</v>
      </c>
      <c r="F1701" t="b">
        <v>1</v>
      </c>
      <c r="G1701">
        <v>1684078558</v>
      </c>
      <c r="H1701">
        <v>1684078558</v>
      </c>
      <c r="I1701" t="s">
        <v>4985</v>
      </c>
      <c r="J1701" s="182" t="str">
        <f>IF(OR(IFERROR(SEARCH("DMZ",tblSegmentationZones[[#This Row],[comment]])&gt;0,FALSE),IFERROR(SEARCH("DMZ",tblSegmentationZones[[#This Row],[SegmentationZone]])&gt;0,FALSE)),"Yes","No")</f>
        <v>No</v>
      </c>
    </row>
    <row r="1702" spans="1:10" x14ac:dyDescent="0.3">
      <c r="A1702" t="s">
        <v>16127</v>
      </c>
      <c r="B1702" t="s">
        <v>4986</v>
      </c>
      <c r="C1702">
        <v>2892</v>
      </c>
      <c r="D1702" t="s">
        <v>4987</v>
      </c>
      <c r="E1702" t="s">
        <v>460</v>
      </c>
      <c r="F1702" t="b">
        <v>1</v>
      </c>
      <c r="G1702">
        <v>1684078559</v>
      </c>
      <c r="H1702">
        <v>1684078559</v>
      </c>
      <c r="I1702" t="s">
        <v>4988</v>
      </c>
      <c r="J1702" s="182" t="str">
        <f>IF(OR(IFERROR(SEARCH("DMZ",tblSegmentationZones[[#This Row],[comment]])&gt;0,FALSE),IFERROR(SEARCH("DMZ",tblSegmentationZones[[#This Row],[SegmentationZone]])&gt;0,FALSE)),"Yes","No")</f>
        <v>No</v>
      </c>
    </row>
    <row r="1703" spans="1:10" x14ac:dyDescent="0.3">
      <c r="A1703" t="s">
        <v>16127</v>
      </c>
      <c r="B1703" t="s">
        <v>4989</v>
      </c>
      <c r="C1703">
        <v>2893</v>
      </c>
      <c r="D1703" t="s">
        <v>4990</v>
      </c>
      <c r="E1703" t="s">
        <v>460</v>
      </c>
      <c r="F1703" t="b">
        <v>1</v>
      </c>
      <c r="G1703">
        <v>1684078560</v>
      </c>
      <c r="H1703">
        <v>1684078560</v>
      </c>
      <c r="I1703" t="s">
        <v>4991</v>
      </c>
      <c r="J1703" s="182" t="str">
        <f>IF(OR(IFERROR(SEARCH("DMZ",tblSegmentationZones[[#This Row],[comment]])&gt;0,FALSE),IFERROR(SEARCH("DMZ",tblSegmentationZones[[#This Row],[SegmentationZone]])&gt;0,FALSE)),"Yes","No")</f>
        <v>No</v>
      </c>
    </row>
    <row r="1704" spans="1:10" x14ac:dyDescent="0.3">
      <c r="A1704" t="s">
        <v>16127</v>
      </c>
      <c r="B1704" t="s">
        <v>4992</v>
      </c>
      <c r="C1704">
        <v>2894</v>
      </c>
      <c r="D1704" t="s">
        <v>4993</v>
      </c>
      <c r="E1704" t="s">
        <v>460</v>
      </c>
      <c r="F1704" t="b">
        <v>1</v>
      </c>
      <c r="G1704">
        <v>1684078561</v>
      </c>
      <c r="H1704">
        <v>1684078561</v>
      </c>
      <c r="I1704" t="s">
        <v>4994</v>
      </c>
      <c r="J1704" s="182" t="str">
        <f>IF(OR(IFERROR(SEARCH("DMZ",tblSegmentationZones[[#This Row],[comment]])&gt;0,FALSE),IFERROR(SEARCH("DMZ",tblSegmentationZones[[#This Row],[SegmentationZone]])&gt;0,FALSE)),"Yes","No")</f>
        <v>No</v>
      </c>
    </row>
    <row r="1705" spans="1:10" x14ac:dyDescent="0.3">
      <c r="A1705" t="s">
        <v>16127</v>
      </c>
      <c r="B1705" t="s">
        <v>4995</v>
      </c>
      <c r="C1705">
        <v>2895</v>
      </c>
      <c r="D1705" t="s">
        <v>4996</v>
      </c>
      <c r="E1705" t="s">
        <v>460</v>
      </c>
      <c r="F1705" t="b">
        <v>1</v>
      </c>
      <c r="G1705">
        <v>1684078562</v>
      </c>
      <c r="H1705">
        <v>1684078562</v>
      </c>
      <c r="I1705" t="s">
        <v>4997</v>
      </c>
      <c r="J1705" s="182" t="str">
        <f>IF(OR(IFERROR(SEARCH("DMZ",tblSegmentationZones[[#This Row],[comment]])&gt;0,FALSE),IFERROR(SEARCH("DMZ",tblSegmentationZones[[#This Row],[SegmentationZone]])&gt;0,FALSE)),"Yes","No")</f>
        <v>No</v>
      </c>
    </row>
    <row r="1706" spans="1:10" x14ac:dyDescent="0.3">
      <c r="A1706" t="s">
        <v>4998</v>
      </c>
      <c r="B1706" t="s">
        <v>4999</v>
      </c>
      <c r="C1706">
        <v>2995</v>
      </c>
      <c r="D1706" t="s">
        <v>4990</v>
      </c>
      <c r="E1706" t="s">
        <v>863</v>
      </c>
      <c r="F1706" t="b">
        <v>1</v>
      </c>
      <c r="G1706">
        <v>1684078563</v>
      </c>
      <c r="H1706">
        <v>1684078563</v>
      </c>
      <c r="I1706" t="s">
        <v>5000</v>
      </c>
      <c r="J1706" s="182" t="str">
        <f>IF(OR(IFERROR(SEARCH("DMZ",tblSegmentationZones[[#This Row],[comment]])&gt;0,FALSE),IFERROR(SEARCH("DMZ",tblSegmentationZones[[#This Row],[SegmentationZone]])&gt;0,FALSE)),"Yes","No")</f>
        <v>No</v>
      </c>
    </row>
    <row r="1707" spans="1:10" x14ac:dyDescent="0.3">
      <c r="A1707" t="s">
        <v>4998</v>
      </c>
      <c r="B1707" t="s">
        <v>5001</v>
      </c>
      <c r="C1707">
        <v>2996</v>
      </c>
      <c r="D1707" t="s">
        <v>4987</v>
      </c>
      <c r="E1707" t="s">
        <v>863</v>
      </c>
      <c r="F1707" t="b">
        <v>1</v>
      </c>
      <c r="G1707">
        <v>1684078564</v>
      </c>
      <c r="H1707">
        <v>1684078564</v>
      </c>
      <c r="I1707" t="s">
        <v>5002</v>
      </c>
      <c r="J1707" s="182" t="str">
        <f>IF(OR(IFERROR(SEARCH("DMZ",tblSegmentationZones[[#This Row],[comment]])&gt;0,FALSE),IFERROR(SEARCH("DMZ",tblSegmentationZones[[#This Row],[SegmentationZone]])&gt;0,FALSE)),"Yes","No")</f>
        <v>No</v>
      </c>
    </row>
    <row r="1708" spans="1:10" x14ac:dyDescent="0.3">
      <c r="A1708" t="s">
        <v>4998</v>
      </c>
      <c r="B1708" t="s">
        <v>5003</v>
      </c>
      <c r="C1708">
        <v>2891</v>
      </c>
      <c r="D1708" t="s">
        <v>5004</v>
      </c>
      <c r="E1708" t="s">
        <v>460</v>
      </c>
      <c r="F1708" t="b">
        <v>1</v>
      </c>
      <c r="G1708">
        <v>1684078565</v>
      </c>
      <c r="H1708">
        <v>1684078565</v>
      </c>
      <c r="I1708" t="s">
        <v>5005</v>
      </c>
      <c r="J1708" s="182" t="str">
        <f>IF(OR(IFERROR(SEARCH("DMZ",tblSegmentationZones[[#This Row],[comment]])&gt;0,FALSE),IFERROR(SEARCH("DMZ",tblSegmentationZones[[#This Row],[SegmentationZone]])&gt;0,FALSE)),"Yes","No")</f>
        <v>No</v>
      </c>
    </row>
    <row r="1709" spans="1:10" x14ac:dyDescent="0.3">
      <c r="A1709" t="s">
        <v>4973</v>
      </c>
      <c r="B1709" t="s">
        <v>5006</v>
      </c>
      <c r="C1709">
        <v>2890</v>
      </c>
      <c r="D1709" t="s">
        <v>5007</v>
      </c>
      <c r="E1709" t="s">
        <v>460</v>
      </c>
      <c r="F1709" t="b">
        <v>1</v>
      </c>
      <c r="G1709">
        <v>1684078566</v>
      </c>
      <c r="H1709">
        <v>1684078566</v>
      </c>
      <c r="I1709" t="s">
        <v>5008</v>
      </c>
      <c r="J1709" s="182" t="str">
        <f>IF(OR(IFERROR(SEARCH("DMZ",tblSegmentationZones[[#This Row],[comment]])&gt;0,FALSE),IFERROR(SEARCH("DMZ",tblSegmentationZones[[#This Row],[SegmentationZone]])&gt;0,FALSE)),"Yes","No")</f>
        <v>No</v>
      </c>
    </row>
    <row r="1710" spans="1:10" x14ac:dyDescent="0.3">
      <c r="A1710" t="s">
        <v>4973</v>
      </c>
      <c r="B1710" t="s">
        <v>5009</v>
      </c>
      <c r="C1710">
        <v>3445</v>
      </c>
      <c r="D1710" t="s">
        <v>5004</v>
      </c>
      <c r="E1710" t="s">
        <v>5010</v>
      </c>
      <c r="F1710" t="b">
        <v>1</v>
      </c>
      <c r="G1710">
        <v>1684078567</v>
      </c>
      <c r="H1710">
        <v>1684078567</v>
      </c>
      <c r="I1710" t="s">
        <v>5011</v>
      </c>
      <c r="J1710" s="182" t="str">
        <f>IF(OR(IFERROR(SEARCH("DMZ",tblSegmentationZones[[#This Row],[comment]])&gt;0,FALSE),IFERROR(SEARCH("DMZ",tblSegmentationZones[[#This Row],[SegmentationZone]])&gt;0,FALSE)),"Yes","No")</f>
        <v>No</v>
      </c>
    </row>
    <row r="1711" spans="1:10" x14ac:dyDescent="0.3">
      <c r="A1711" t="s">
        <v>4973</v>
      </c>
      <c r="B1711" t="s">
        <v>5012</v>
      </c>
      <c r="C1711">
        <v>3444</v>
      </c>
      <c r="D1711" t="s">
        <v>5007</v>
      </c>
      <c r="E1711" t="s">
        <v>5010</v>
      </c>
      <c r="F1711" t="b">
        <v>1</v>
      </c>
      <c r="G1711">
        <v>1684078568</v>
      </c>
      <c r="H1711">
        <v>1684078568</v>
      </c>
      <c r="I1711" t="s">
        <v>5013</v>
      </c>
      <c r="J1711" s="182" t="str">
        <f>IF(OR(IFERROR(SEARCH("DMZ",tblSegmentationZones[[#This Row],[comment]])&gt;0,FALSE),IFERROR(SEARCH("DMZ",tblSegmentationZones[[#This Row],[SegmentationZone]])&gt;0,FALSE)),"Yes","No")</f>
        <v>No</v>
      </c>
    </row>
    <row r="1712" spans="1:10" x14ac:dyDescent="0.3">
      <c r="A1712" t="s">
        <v>16127</v>
      </c>
      <c r="B1712" t="s">
        <v>5014</v>
      </c>
      <c r="C1712">
        <v>3997</v>
      </c>
      <c r="D1712" t="s">
        <v>5015</v>
      </c>
      <c r="E1712" t="s">
        <v>460</v>
      </c>
      <c r="F1712" t="b">
        <v>1</v>
      </c>
      <c r="G1712">
        <v>1684078569</v>
      </c>
      <c r="H1712">
        <v>1684078569</v>
      </c>
      <c r="I1712" t="s">
        <v>5016</v>
      </c>
      <c r="J1712" s="182" t="str">
        <f>IF(OR(IFERROR(SEARCH("DMZ",tblSegmentationZones[[#This Row],[comment]])&gt;0,FALSE),IFERROR(SEARCH("DMZ",tblSegmentationZones[[#This Row],[SegmentationZone]])&gt;0,FALSE)),"Yes","No")</f>
        <v>No</v>
      </c>
    </row>
    <row r="1713" spans="1:10" x14ac:dyDescent="0.3">
      <c r="A1713" t="s">
        <v>16127</v>
      </c>
      <c r="B1713" t="s">
        <v>5017</v>
      </c>
      <c r="C1713">
        <v>3998</v>
      </c>
      <c r="D1713" t="s">
        <v>5018</v>
      </c>
      <c r="E1713" t="s">
        <v>460</v>
      </c>
      <c r="F1713" t="b">
        <v>1</v>
      </c>
      <c r="G1713">
        <v>1684078570</v>
      </c>
      <c r="H1713">
        <v>1684078570</v>
      </c>
      <c r="I1713" t="s">
        <v>5019</v>
      </c>
      <c r="J1713" s="182" t="str">
        <f>IF(OR(IFERROR(SEARCH("DMZ",tblSegmentationZones[[#This Row],[comment]])&gt;0,FALSE),IFERROR(SEARCH("DMZ",tblSegmentationZones[[#This Row],[SegmentationZone]])&gt;0,FALSE)),"Yes","No")</f>
        <v>No</v>
      </c>
    </row>
    <row r="1714" spans="1:10" x14ac:dyDescent="0.3">
      <c r="A1714" t="s">
        <v>16127</v>
      </c>
      <c r="B1714" t="s">
        <v>5020</v>
      </c>
      <c r="C1714">
        <v>2997</v>
      </c>
      <c r="D1714" t="s">
        <v>5021</v>
      </c>
      <c r="E1714" t="s">
        <v>460</v>
      </c>
      <c r="F1714" t="b">
        <v>1</v>
      </c>
      <c r="G1714">
        <v>1684078571</v>
      </c>
      <c r="H1714">
        <v>1684078571</v>
      </c>
      <c r="I1714" t="s">
        <v>5022</v>
      </c>
      <c r="J1714" s="182" t="str">
        <f>IF(OR(IFERROR(SEARCH("DMZ",tblSegmentationZones[[#This Row],[comment]])&gt;0,FALSE),IFERROR(SEARCH("DMZ",tblSegmentationZones[[#This Row],[SegmentationZone]])&gt;0,FALSE)),"Yes","No")</f>
        <v>No</v>
      </c>
    </row>
    <row r="1715" spans="1:10" x14ac:dyDescent="0.3">
      <c r="A1715" t="s">
        <v>16127</v>
      </c>
      <c r="B1715" t="s">
        <v>5023</v>
      </c>
      <c r="C1715">
        <v>2998</v>
      </c>
      <c r="D1715" t="s">
        <v>5024</v>
      </c>
      <c r="E1715" t="s">
        <v>460</v>
      </c>
      <c r="F1715" t="b">
        <v>1</v>
      </c>
      <c r="G1715">
        <v>1684078572</v>
      </c>
      <c r="H1715">
        <v>1684078572</v>
      </c>
      <c r="I1715" t="s">
        <v>5025</v>
      </c>
      <c r="J1715" s="182" t="str">
        <f>IF(OR(IFERROR(SEARCH("DMZ",tblSegmentationZones[[#This Row],[comment]])&gt;0,FALSE),IFERROR(SEARCH("DMZ",tblSegmentationZones[[#This Row],[SegmentationZone]])&gt;0,FALSE)),"Yes","No")</f>
        <v>No</v>
      </c>
    </row>
    <row r="1716" spans="1:10" x14ac:dyDescent="0.3">
      <c r="A1716" t="s">
        <v>16127</v>
      </c>
      <c r="B1716" t="s">
        <v>5026</v>
      </c>
      <c r="C1716">
        <v>2999</v>
      </c>
      <c r="D1716" t="s">
        <v>5027</v>
      </c>
      <c r="E1716" t="s">
        <v>460</v>
      </c>
      <c r="F1716" t="b">
        <v>1</v>
      </c>
      <c r="G1716">
        <v>1684078573</v>
      </c>
      <c r="H1716">
        <v>1684078573</v>
      </c>
      <c r="I1716" t="s">
        <v>5028</v>
      </c>
      <c r="J1716" s="182" t="str">
        <f>IF(OR(IFERROR(SEARCH("DMZ",tblSegmentationZones[[#This Row],[comment]])&gt;0,FALSE),IFERROR(SEARCH("DMZ",tblSegmentationZones[[#This Row],[SegmentationZone]])&gt;0,FALSE)),"Yes","No")</f>
        <v>No</v>
      </c>
    </row>
    <row r="1717" spans="1:10" x14ac:dyDescent="0.3">
      <c r="A1717" t="s">
        <v>4973</v>
      </c>
      <c r="B1717" t="s">
        <v>5029</v>
      </c>
      <c r="C1717">
        <v>2992</v>
      </c>
      <c r="D1717" t="s">
        <v>5007</v>
      </c>
      <c r="E1717" t="s">
        <v>863</v>
      </c>
      <c r="F1717" t="b">
        <v>1</v>
      </c>
      <c r="G1717">
        <v>1684078574</v>
      </c>
      <c r="H1717">
        <v>1684078574</v>
      </c>
      <c r="I1717" t="s">
        <v>5030</v>
      </c>
      <c r="J1717" s="182" t="str">
        <f>IF(OR(IFERROR(SEARCH("DMZ",tblSegmentationZones[[#This Row],[comment]])&gt;0,FALSE),IFERROR(SEARCH("DMZ",tblSegmentationZones[[#This Row],[SegmentationZone]])&gt;0,FALSE)),"Yes","No")</f>
        <v>No</v>
      </c>
    </row>
    <row r="1718" spans="1:10" x14ac:dyDescent="0.3">
      <c r="A1718" t="s">
        <v>4973</v>
      </c>
      <c r="B1718" t="s">
        <v>5031</v>
      </c>
      <c r="C1718">
        <v>2991</v>
      </c>
      <c r="D1718" t="s">
        <v>5004</v>
      </c>
      <c r="E1718" t="s">
        <v>863</v>
      </c>
      <c r="F1718" t="b">
        <v>1</v>
      </c>
      <c r="G1718">
        <v>1684078575</v>
      </c>
      <c r="H1718">
        <v>1684078575</v>
      </c>
      <c r="I1718" t="s">
        <v>5032</v>
      </c>
      <c r="J1718" s="182" t="str">
        <f>IF(OR(IFERROR(SEARCH("DMZ",tblSegmentationZones[[#This Row],[comment]])&gt;0,FALSE),IFERROR(SEARCH("DMZ",tblSegmentationZones[[#This Row],[SegmentationZone]])&gt;0,FALSE)),"Yes","No")</f>
        <v>No</v>
      </c>
    </row>
    <row r="1719" spans="1:10" x14ac:dyDescent="0.3">
      <c r="A1719" t="s">
        <v>4973</v>
      </c>
      <c r="B1719" t="s">
        <v>5033</v>
      </c>
      <c r="C1719">
        <v>1998</v>
      </c>
      <c r="D1719" t="s">
        <v>5027</v>
      </c>
      <c r="E1719" t="s">
        <v>5010</v>
      </c>
      <c r="F1719" t="b">
        <v>1</v>
      </c>
      <c r="G1719">
        <v>1684078576</v>
      </c>
      <c r="H1719">
        <v>1684078576</v>
      </c>
      <c r="I1719" t="s">
        <v>5034</v>
      </c>
      <c r="J1719" s="182" t="str">
        <f>IF(OR(IFERROR(SEARCH("DMZ",tblSegmentationZones[[#This Row],[comment]])&gt;0,FALSE),IFERROR(SEARCH("DMZ",tblSegmentationZones[[#This Row],[SegmentationZone]])&gt;0,FALSE)),"Yes","No")</f>
        <v>No</v>
      </c>
    </row>
    <row r="1720" spans="1:10" x14ac:dyDescent="0.3">
      <c r="A1720" t="s">
        <v>4973</v>
      </c>
      <c r="B1720" t="s">
        <v>5035</v>
      </c>
      <c r="C1720">
        <v>1999</v>
      </c>
      <c r="D1720" t="s">
        <v>5024</v>
      </c>
      <c r="E1720" t="s">
        <v>5010</v>
      </c>
      <c r="F1720" t="b">
        <v>1</v>
      </c>
      <c r="G1720">
        <v>1684078577</v>
      </c>
      <c r="H1720">
        <v>1684078577</v>
      </c>
      <c r="I1720" t="s">
        <v>5036</v>
      </c>
      <c r="J1720" s="182" t="str">
        <f>IF(OR(IFERROR(SEARCH("DMZ",tblSegmentationZones[[#This Row],[comment]])&gt;0,FALSE),IFERROR(SEARCH("DMZ",tblSegmentationZones[[#This Row],[SegmentationZone]])&gt;0,FALSE)),"Yes","No")</f>
        <v>No</v>
      </c>
    </row>
    <row r="1721" spans="1:10" x14ac:dyDescent="0.3">
      <c r="A1721" t="s">
        <v>4973</v>
      </c>
      <c r="B1721" t="s">
        <v>5037</v>
      </c>
      <c r="C1721">
        <v>1995</v>
      </c>
      <c r="D1721" t="s">
        <v>5015</v>
      </c>
      <c r="E1721" t="s">
        <v>5010</v>
      </c>
      <c r="F1721" t="b">
        <v>1</v>
      </c>
      <c r="G1721">
        <v>1684078578</v>
      </c>
      <c r="H1721">
        <v>1684078578</v>
      </c>
      <c r="I1721" t="s">
        <v>5038</v>
      </c>
      <c r="J1721" s="182" t="str">
        <f>IF(OR(IFERROR(SEARCH("DMZ",tblSegmentationZones[[#This Row],[comment]])&gt;0,FALSE),IFERROR(SEARCH("DMZ",tblSegmentationZones[[#This Row],[SegmentationZone]])&gt;0,FALSE)),"Yes","No")</f>
        <v>No</v>
      </c>
    </row>
    <row r="1722" spans="1:10" x14ac:dyDescent="0.3">
      <c r="A1722" t="s">
        <v>4973</v>
      </c>
      <c r="B1722" t="s">
        <v>5039</v>
      </c>
      <c r="C1722">
        <v>1996</v>
      </c>
      <c r="D1722" t="s">
        <v>5018</v>
      </c>
      <c r="E1722" t="s">
        <v>5010</v>
      </c>
      <c r="F1722" t="b">
        <v>1</v>
      </c>
      <c r="G1722">
        <v>1684078579</v>
      </c>
      <c r="H1722">
        <v>1684078579</v>
      </c>
      <c r="I1722" t="s">
        <v>5040</v>
      </c>
      <c r="J1722" s="182" t="str">
        <f>IF(OR(IFERROR(SEARCH("DMZ",tblSegmentationZones[[#This Row],[comment]])&gt;0,FALSE),IFERROR(SEARCH("DMZ",tblSegmentationZones[[#This Row],[SegmentationZone]])&gt;0,FALSE)),"Yes","No")</f>
        <v>No</v>
      </c>
    </row>
    <row r="1723" spans="1:10" x14ac:dyDescent="0.3">
      <c r="A1723" t="s">
        <v>4973</v>
      </c>
      <c r="B1723" t="s">
        <v>5041</v>
      </c>
      <c r="C1723">
        <v>1991</v>
      </c>
      <c r="D1723" t="s">
        <v>5004</v>
      </c>
      <c r="E1723" t="s">
        <v>5010</v>
      </c>
      <c r="F1723" t="b">
        <v>1</v>
      </c>
      <c r="G1723">
        <v>1684078580</v>
      </c>
      <c r="H1723">
        <v>1684078580</v>
      </c>
      <c r="I1723" t="s">
        <v>5042</v>
      </c>
      <c r="J1723" s="182" t="str">
        <f>IF(OR(IFERROR(SEARCH("DMZ",tblSegmentationZones[[#This Row],[comment]])&gt;0,FALSE),IFERROR(SEARCH("DMZ",tblSegmentationZones[[#This Row],[SegmentationZone]])&gt;0,FALSE)),"Yes","No")</f>
        <v>No</v>
      </c>
    </row>
    <row r="1724" spans="1:10" x14ac:dyDescent="0.3">
      <c r="A1724" t="s">
        <v>4973</v>
      </c>
      <c r="B1724" t="s">
        <v>5043</v>
      </c>
      <c r="C1724">
        <v>1992</v>
      </c>
      <c r="D1724" t="s">
        <v>5007</v>
      </c>
      <c r="E1724" t="s">
        <v>5010</v>
      </c>
      <c r="F1724" t="b">
        <v>1</v>
      </c>
      <c r="G1724">
        <v>1684078581</v>
      </c>
      <c r="H1724">
        <v>1684078581</v>
      </c>
      <c r="I1724" t="s">
        <v>5044</v>
      </c>
      <c r="J1724" s="182" t="str">
        <f>IF(OR(IFERROR(SEARCH("DMZ",tblSegmentationZones[[#This Row],[comment]])&gt;0,FALSE),IFERROR(SEARCH("DMZ",tblSegmentationZones[[#This Row],[SegmentationZone]])&gt;0,FALSE)),"Yes","No")</f>
        <v>No</v>
      </c>
    </row>
    <row r="1725" spans="1:10" x14ac:dyDescent="0.3">
      <c r="A1725" t="s">
        <v>5045</v>
      </c>
      <c r="B1725" t="s">
        <v>5046</v>
      </c>
      <c r="C1725">
        <v>1993</v>
      </c>
      <c r="D1725" t="s">
        <v>4990</v>
      </c>
      <c r="E1725" t="s">
        <v>5010</v>
      </c>
      <c r="F1725" t="b">
        <v>1</v>
      </c>
      <c r="G1725">
        <v>1684078582</v>
      </c>
      <c r="H1725">
        <v>1684078582</v>
      </c>
      <c r="I1725" t="s">
        <v>5047</v>
      </c>
      <c r="J1725" s="182" t="str">
        <f>IF(OR(IFERROR(SEARCH("DMZ",tblSegmentationZones[[#This Row],[comment]])&gt;0,FALSE),IFERROR(SEARCH("DMZ",tblSegmentationZones[[#This Row],[SegmentationZone]])&gt;0,FALSE)),"Yes","No")</f>
        <v>No</v>
      </c>
    </row>
    <row r="1726" spans="1:10" x14ac:dyDescent="0.3">
      <c r="A1726" t="s">
        <v>5048</v>
      </c>
      <c r="B1726" t="s">
        <v>5049</v>
      </c>
      <c r="C1726">
        <v>1994</v>
      </c>
      <c r="D1726" t="s">
        <v>4987</v>
      </c>
      <c r="E1726" t="s">
        <v>5010</v>
      </c>
      <c r="F1726" t="b">
        <v>1</v>
      </c>
      <c r="G1726">
        <v>1684078583</v>
      </c>
      <c r="H1726">
        <v>1684078583</v>
      </c>
      <c r="I1726" t="s">
        <v>5050</v>
      </c>
      <c r="J1726" s="182" t="str">
        <f>IF(OR(IFERROR(SEARCH("DMZ",tblSegmentationZones[[#This Row],[comment]])&gt;0,FALSE),IFERROR(SEARCH("DMZ",tblSegmentationZones[[#This Row],[SegmentationZone]])&gt;0,FALSE)),"Yes","No")</f>
        <v>No</v>
      </c>
    </row>
    <row r="1727" spans="1:10" x14ac:dyDescent="0.3">
      <c r="A1727" t="s">
        <v>5051</v>
      </c>
      <c r="B1727" t="s">
        <v>5052</v>
      </c>
      <c r="C1727">
        <v>1990</v>
      </c>
      <c r="D1727" t="s">
        <v>4996</v>
      </c>
      <c r="E1727" t="s">
        <v>5010</v>
      </c>
      <c r="F1727" t="b">
        <v>1</v>
      </c>
      <c r="G1727">
        <v>1684078584</v>
      </c>
      <c r="H1727">
        <v>1684078584</v>
      </c>
      <c r="I1727" t="s">
        <v>5053</v>
      </c>
      <c r="J1727" s="182" t="str">
        <f>IF(OR(IFERROR(SEARCH("DMZ",tblSegmentationZones[[#This Row],[comment]])&gt;0,FALSE),IFERROR(SEARCH("DMZ",tblSegmentationZones[[#This Row],[SegmentationZone]])&gt;0,FALSE)),"Yes","No")</f>
        <v>No</v>
      </c>
    </row>
    <row r="1728" spans="1:10" x14ac:dyDescent="0.3">
      <c r="A1728" t="s">
        <v>4973</v>
      </c>
      <c r="B1728" t="s">
        <v>5054</v>
      </c>
      <c r="C1728">
        <v>1989</v>
      </c>
      <c r="D1728" t="s">
        <v>5055</v>
      </c>
      <c r="E1728" t="s">
        <v>5010</v>
      </c>
      <c r="F1728" t="b">
        <v>1</v>
      </c>
      <c r="G1728">
        <v>1684078585</v>
      </c>
      <c r="H1728">
        <v>1684078585</v>
      </c>
      <c r="I1728" t="s">
        <v>5056</v>
      </c>
      <c r="J1728" s="182" t="str">
        <f>IF(OR(IFERROR(SEARCH("DMZ",tblSegmentationZones[[#This Row],[comment]])&gt;0,FALSE),IFERROR(SEARCH("DMZ",tblSegmentationZones[[#This Row],[SegmentationZone]])&gt;0,FALSE)),"Yes","No")</f>
        <v>No</v>
      </c>
    </row>
    <row r="1729" spans="1:10" x14ac:dyDescent="0.3">
      <c r="A1729" t="s">
        <v>4973</v>
      </c>
      <c r="B1729" t="s">
        <v>5057</v>
      </c>
      <c r="C1729">
        <v>1988</v>
      </c>
      <c r="D1729" t="s">
        <v>5058</v>
      </c>
      <c r="E1729" t="s">
        <v>5010</v>
      </c>
      <c r="F1729" t="b">
        <v>1</v>
      </c>
      <c r="G1729">
        <v>1684078586</v>
      </c>
      <c r="H1729">
        <v>1684078586</v>
      </c>
      <c r="I1729" t="s">
        <v>5059</v>
      </c>
      <c r="J1729" s="182" t="str">
        <f>IF(OR(IFERROR(SEARCH("DMZ",tblSegmentationZones[[#This Row],[comment]])&gt;0,FALSE),IFERROR(SEARCH("DMZ",tblSegmentationZones[[#This Row],[SegmentationZone]])&gt;0,FALSE)),"Yes","No")</f>
        <v>No</v>
      </c>
    </row>
    <row r="1730" spans="1:10" x14ac:dyDescent="0.3">
      <c r="A1730" t="s">
        <v>4973</v>
      </c>
      <c r="B1730" t="s">
        <v>5060</v>
      </c>
      <c r="C1730">
        <v>2993</v>
      </c>
      <c r="D1730" t="s">
        <v>5015</v>
      </c>
      <c r="E1730" t="s">
        <v>863</v>
      </c>
      <c r="F1730" t="b">
        <v>1</v>
      </c>
      <c r="G1730">
        <v>1684078587</v>
      </c>
      <c r="H1730">
        <v>1684078587</v>
      </c>
      <c r="I1730" t="s">
        <v>5061</v>
      </c>
      <c r="J1730" s="182" t="str">
        <f>IF(OR(IFERROR(SEARCH("DMZ",tblSegmentationZones[[#This Row],[comment]])&gt;0,FALSE),IFERROR(SEARCH("DMZ",tblSegmentationZones[[#This Row],[SegmentationZone]])&gt;0,FALSE)),"Yes","No")</f>
        <v>No</v>
      </c>
    </row>
    <row r="1731" spans="1:10" x14ac:dyDescent="0.3">
      <c r="A1731" t="s">
        <v>4973</v>
      </c>
      <c r="B1731" t="s">
        <v>5062</v>
      </c>
      <c r="C1731">
        <v>2994</v>
      </c>
      <c r="D1731" t="s">
        <v>5018</v>
      </c>
      <c r="E1731" t="s">
        <v>863</v>
      </c>
      <c r="F1731" t="b">
        <v>1</v>
      </c>
      <c r="G1731">
        <v>1684078588</v>
      </c>
      <c r="H1731">
        <v>1684078588</v>
      </c>
      <c r="I1731" t="s">
        <v>5063</v>
      </c>
      <c r="J1731" s="182" t="str">
        <f>IF(OR(IFERROR(SEARCH("DMZ",tblSegmentationZones[[#This Row],[comment]])&gt;0,FALSE),IFERROR(SEARCH("DMZ",tblSegmentationZones[[#This Row],[SegmentationZone]])&gt;0,FALSE)),"Yes","No")</f>
        <v>No</v>
      </c>
    </row>
    <row r="1732" spans="1:10" x14ac:dyDescent="0.3">
      <c r="A1732" t="s">
        <v>4973</v>
      </c>
      <c r="B1732" t="s">
        <v>5064</v>
      </c>
      <c r="C1732">
        <v>2997</v>
      </c>
      <c r="D1732" t="s">
        <v>5021</v>
      </c>
      <c r="E1732" t="s">
        <v>863</v>
      </c>
      <c r="F1732" t="b">
        <v>1</v>
      </c>
      <c r="G1732">
        <v>1684078589</v>
      </c>
      <c r="H1732">
        <v>1684078589</v>
      </c>
      <c r="I1732" t="s">
        <v>5065</v>
      </c>
      <c r="J1732" s="182" t="str">
        <f>IF(OR(IFERROR(SEARCH("DMZ",tblSegmentationZones[[#This Row],[comment]])&gt;0,FALSE),IFERROR(SEARCH("DMZ",tblSegmentationZones[[#This Row],[SegmentationZone]])&gt;0,FALSE)),"Yes","No")</f>
        <v>No</v>
      </c>
    </row>
    <row r="1733" spans="1:10" x14ac:dyDescent="0.3">
      <c r="A1733" t="s">
        <v>4973</v>
      </c>
      <c r="B1733" t="s">
        <v>5066</v>
      </c>
      <c r="C1733">
        <v>2998</v>
      </c>
      <c r="D1733" t="s">
        <v>5067</v>
      </c>
      <c r="E1733" t="s">
        <v>863</v>
      </c>
      <c r="F1733" t="b">
        <v>1</v>
      </c>
      <c r="G1733">
        <v>1684078590</v>
      </c>
      <c r="H1733">
        <v>1684078590</v>
      </c>
      <c r="I1733" t="s">
        <v>5068</v>
      </c>
      <c r="J1733" s="182" t="str">
        <f>IF(OR(IFERROR(SEARCH("DMZ",tblSegmentationZones[[#This Row],[comment]])&gt;0,FALSE),IFERROR(SEARCH("DMZ",tblSegmentationZones[[#This Row],[SegmentationZone]])&gt;0,FALSE)),"Yes","No")</f>
        <v>No</v>
      </c>
    </row>
    <row r="1734" spans="1:10" x14ac:dyDescent="0.3">
      <c r="A1734" t="s">
        <v>4973</v>
      </c>
      <c r="B1734" t="s">
        <v>5069</v>
      </c>
      <c r="C1734">
        <v>2999</v>
      </c>
      <c r="D1734" t="s">
        <v>5070</v>
      </c>
      <c r="E1734" t="s">
        <v>863</v>
      </c>
      <c r="F1734" t="b">
        <v>1</v>
      </c>
      <c r="G1734">
        <v>1684078591</v>
      </c>
      <c r="H1734">
        <v>1684078591</v>
      </c>
      <c r="I1734" t="s">
        <v>5071</v>
      </c>
      <c r="J1734" s="182" t="str">
        <f>IF(OR(IFERROR(SEARCH("DMZ",tblSegmentationZones[[#This Row],[comment]])&gt;0,FALSE),IFERROR(SEARCH("DMZ",tblSegmentationZones[[#This Row],[SegmentationZone]])&gt;0,FALSE)),"Yes","No")</f>
        <v>No</v>
      </c>
    </row>
    <row r="1735" spans="1:10" x14ac:dyDescent="0.3">
      <c r="A1735" t="s">
        <v>5072</v>
      </c>
      <c r="B1735" t="s">
        <v>5073</v>
      </c>
      <c r="C1735">
        <v>2138</v>
      </c>
      <c r="D1735" t="s">
        <v>5074</v>
      </c>
      <c r="E1735" t="s">
        <v>5075</v>
      </c>
      <c r="F1735" t="b">
        <v>1</v>
      </c>
      <c r="G1735">
        <v>2724170240</v>
      </c>
      <c r="H1735">
        <v>2724170367</v>
      </c>
      <c r="I1735" t="s">
        <v>5076</v>
      </c>
      <c r="J1735" s="182" t="str">
        <f>IF(OR(IFERROR(SEARCH("DMZ",tblSegmentationZones[[#This Row],[comment]])&gt;0,FALSE),IFERROR(SEARCH("DMZ",tblSegmentationZones[[#This Row],[SegmentationZone]])&gt;0,FALSE)),"Yes","No")</f>
        <v>Yes</v>
      </c>
    </row>
    <row r="1736" spans="1:10" x14ac:dyDescent="0.3">
      <c r="A1736" t="s">
        <v>5077</v>
      </c>
      <c r="B1736" t="s">
        <v>5078</v>
      </c>
      <c r="C1736" t="s">
        <v>464</v>
      </c>
      <c r="D1736" t="s">
        <v>4137</v>
      </c>
      <c r="E1736" t="s">
        <v>5075</v>
      </c>
      <c r="F1736" t="b">
        <v>0</v>
      </c>
      <c r="G1736">
        <v>2724190912</v>
      </c>
      <c r="H1736">
        <v>2724190975</v>
      </c>
      <c r="I1736" t="s">
        <v>5079</v>
      </c>
      <c r="J1736" s="182" t="str">
        <f>IF(OR(IFERROR(SEARCH("DMZ",tblSegmentationZones[[#This Row],[comment]])&gt;0,FALSE),IFERROR(SEARCH("DMZ",tblSegmentationZones[[#This Row],[SegmentationZone]])&gt;0,FALSE)),"Yes","No")</f>
        <v>Yes</v>
      </c>
    </row>
    <row r="1737" spans="1:10" x14ac:dyDescent="0.3">
      <c r="A1737" t="s">
        <v>5080</v>
      </c>
      <c r="B1737" t="s">
        <v>5081</v>
      </c>
      <c r="C1737">
        <v>2560</v>
      </c>
      <c r="D1737" t="s">
        <v>5074</v>
      </c>
      <c r="E1737" t="s">
        <v>863</v>
      </c>
      <c r="F1737" t="b">
        <v>1</v>
      </c>
      <c r="G1737">
        <v>2724157696</v>
      </c>
      <c r="H1737">
        <v>2724157823</v>
      </c>
      <c r="I1737" t="s">
        <v>5082</v>
      </c>
      <c r="J1737" s="182" t="str">
        <f>IF(OR(IFERROR(SEARCH("DMZ",tblSegmentationZones[[#This Row],[comment]])&gt;0,FALSE),IFERROR(SEARCH("DMZ",tblSegmentationZones[[#This Row],[SegmentationZone]])&gt;0,FALSE)),"Yes","No")</f>
        <v>Yes</v>
      </c>
    </row>
    <row r="1738" spans="1:10" x14ac:dyDescent="0.3">
      <c r="A1738" t="s">
        <v>5083</v>
      </c>
      <c r="B1738" t="s">
        <v>5084</v>
      </c>
      <c r="C1738">
        <v>2306</v>
      </c>
      <c r="D1738" t="s">
        <v>5085</v>
      </c>
      <c r="E1738" t="s">
        <v>863</v>
      </c>
      <c r="F1738" t="b">
        <v>1</v>
      </c>
      <c r="G1738">
        <v>2887648768</v>
      </c>
      <c r="H1738">
        <v>2887649023</v>
      </c>
      <c r="I1738" t="s">
        <v>5086</v>
      </c>
      <c r="J1738" s="182" t="str">
        <f>IF(OR(IFERROR(SEARCH("DMZ",tblSegmentationZones[[#This Row],[comment]])&gt;0,FALSE),IFERROR(SEARCH("DMZ",tblSegmentationZones[[#This Row],[SegmentationZone]])&gt;0,FALSE)),"Yes","No")</f>
        <v>Yes</v>
      </c>
    </row>
    <row r="1739" spans="1:10" x14ac:dyDescent="0.3">
      <c r="A1739" t="s">
        <v>5087</v>
      </c>
      <c r="B1739" t="s">
        <v>5088</v>
      </c>
      <c r="C1739">
        <v>2306</v>
      </c>
      <c r="D1739" t="s">
        <v>5085</v>
      </c>
      <c r="E1739" t="s">
        <v>460</v>
      </c>
      <c r="F1739" t="b">
        <v>1</v>
      </c>
      <c r="G1739">
        <v>2887649280</v>
      </c>
      <c r="H1739">
        <v>2887649535</v>
      </c>
      <c r="I1739" t="s">
        <v>5089</v>
      </c>
      <c r="J1739" s="182" t="str">
        <f>IF(OR(IFERROR(SEARCH("DMZ",tblSegmentationZones[[#This Row],[comment]])&gt;0,FALSE),IFERROR(SEARCH("DMZ",tblSegmentationZones[[#This Row],[SegmentationZone]])&gt;0,FALSE)),"Yes","No")</f>
        <v>Yes</v>
      </c>
    </row>
    <row r="1740" spans="1:10" x14ac:dyDescent="0.3">
      <c r="A1740" t="s">
        <v>4111</v>
      </c>
      <c r="B1740" t="s">
        <v>5090</v>
      </c>
      <c r="C1740" t="s">
        <v>464</v>
      </c>
      <c r="D1740" t="s">
        <v>5091</v>
      </c>
      <c r="E1740" t="s">
        <v>5092</v>
      </c>
      <c r="F1740" t="b">
        <v>1</v>
      </c>
      <c r="G1740">
        <v>3232235520</v>
      </c>
      <c r="H1740">
        <v>3232235775</v>
      </c>
      <c r="I1740" t="s">
        <v>5093</v>
      </c>
      <c r="J1740" s="182" t="str">
        <f>IF(OR(IFERROR(SEARCH("DMZ",tblSegmentationZones[[#This Row],[comment]])&gt;0,FALSE),IFERROR(SEARCH("DMZ",tblSegmentationZones[[#This Row],[SegmentationZone]])&gt;0,FALSE)),"Yes","No")</f>
        <v>No</v>
      </c>
    </row>
    <row r="1741" spans="1:10" x14ac:dyDescent="0.3">
      <c r="A1741" t="s">
        <v>5094</v>
      </c>
      <c r="B1741" t="s">
        <v>5095</v>
      </c>
      <c r="C1741" t="s">
        <v>464</v>
      </c>
      <c r="D1741" t="s">
        <v>5091</v>
      </c>
      <c r="E1741" t="s">
        <v>5092</v>
      </c>
      <c r="F1741" t="b">
        <v>1</v>
      </c>
      <c r="G1741">
        <v>3232235776</v>
      </c>
      <c r="H1741">
        <v>3232236031</v>
      </c>
      <c r="I1741" t="s">
        <v>5096</v>
      </c>
      <c r="J1741" s="182" t="str">
        <f>IF(OR(IFERROR(SEARCH("DMZ",tblSegmentationZones[[#This Row],[comment]])&gt;0,FALSE),IFERROR(SEARCH("DMZ",tblSegmentationZones[[#This Row],[SegmentationZone]])&gt;0,FALSE)),"Yes","No")</f>
        <v>Yes</v>
      </c>
    </row>
    <row r="1742" spans="1:10" x14ac:dyDescent="0.3">
      <c r="A1742" t="s">
        <v>5097</v>
      </c>
      <c r="B1742" t="s">
        <v>5098</v>
      </c>
      <c r="C1742">
        <v>2511</v>
      </c>
      <c r="D1742" t="s">
        <v>465</v>
      </c>
      <c r="E1742" t="s">
        <v>5099</v>
      </c>
      <c r="F1742" t="b">
        <v>0</v>
      </c>
      <c r="G1742">
        <v>3237677824</v>
      </c>
      <c r="H1742">
        <v>3237678079</v>
      </c>
      <c r="I1742" t="s">
        <v>5100</v>
      </c>
      <c r="J1742" s="182" t="str">
        <f>IF(OR(IFERROR(SEARCH("DMZ",tblSegmentationZones[[#This Row],[comment]])&gt;0,FALSE),IFERROR(SEARCH("DMZ",tblSegmentationZones[[#This Row],[SegmentationZone]])&gt;0,FALSE)),"Yes","No")</f>
        <v>Yes</v>
      </c>
    </row>
    <row r="1743" spans="1:10" x14ac:dyDescent="0.3">
      <c r="A1743" t="s">
        <v>5101</v>
      </c>
      <c r="B1743" t="s">
        <v>5102</v>
      </c>
      <c r="C1743">
        <v>2512</v>
      </c>
      <c r="D1743" t="s">
        <v>465</v>
      </c>
      <c r="E1743" t="s">
        <v>5099</v>
      </c>
      <c r="F1743" t="b">
        <v>0</v>
      </c>
      <c r="G1743">
        <v>3237678080</v>
      </c>
      <c r="H1743">
        <v>3237678335</v>
      </c>
      <c r="I1743" t="s">
        <v>5103</v>
      </c>
      <c r="J1743" s="182" t="str">
        <f>IF(OR(IFERROR(SEARCH("DMZ",tblSegmentationZones[[#This Row],[comment]])&gt;0,FALSE),IFERROR(SEARCH("DMZ",tblSegmentationZones[[#This Row],[SegmentationZone]])&gt;0,FALSE)),"Yes","No")</f>
        <v>Yes</v>
      </c>
    </row>
    <row r="1744" spans="1:10" x14ac:dyDescent="0.3">
      <c r="A1744" t="s">
        <v>5104</v>
      </c>
      <c r="B1744" t="s">
        <v>5105</v>
      </c>
      <c r="C1744">
        <v>2509</v>
      </c>
      <c r="D1744" t="s">
        <v>465</v>
      </c>
      <c r="E1744" t="s">
        <v>5099</v>
      </c>
      <c r="F1744" t="b">
        <v>0</v>
      </c>
      <c r="G1744">
        <v>3237677312</v>
      </c>
      <c r="H1744">
        <v>3237677567</v>
      </c>
      <c r="I1744" t="s">
        <v>5106</v>
      </c>
      <c r="J1744" s="182" t="str">
        <f>IF(OR(IFERROR(SEARCH("DMZ",tblSegmentationZones[[#This Row],[comment]])&gt;0,FALSE),IFERROR(SEARCH("DMZ",tblSegmentationZones[[#This Row],[SegmentationZone]])&gt;0,FALSE)),"Yes","No")</f>
        <v>Yes</v>
      </c>
    </row>
    <row r="1745" spans="1:10" x14ac:dyDescent="0.3">
      <c r="A1745" t="s">
        <v>5107</v>
      </c>
      <c r="B1745" t="s">
        <v>5108</v>
      </c>
      <c r="C1745">
        <v>2081</v>
      </c>
      <c r="D1745" t="s">
        <v>5109</v>
      </c>
      <c r="E1745" t="s">
        <v>5075</v>
      </c>
      <c r="F1745" t="b">
        <v>0</v>
      </c>
      <c r="G1745">
        <v>3323351296</v>
      </c>
      <c r="H1745">
        <v>3323351551</v>
      </c>
      <c r="I1745" t="s">
        <v>5110</v>
      </c>
      <c r="J1745" s="182" t="str">
        <f>IF(OR(IFERROR(SEARCH("DMZ",tblSegmentationZones[[#This Row],[comment]])&gt;0,FALSE),IFERROR(SEARCH("DMZ",tblSegmentationZones[[#This Row],[SegmentationZone]])&gt;0,FALSE)),"Yes","No")</f>
        <v>Yes</v>
      </c>
    </row>
    <row r="1746" spans="1:10" x14ac:dyDescent="0.3">
      <c r="A1746" t="s">
        <v>5107</v>
      </c>
      <c r="B1746" t="s">
        <v>5108</v>
      </c>
      <c r="C1746">
        <v>2081</v>
      </c>
      <c r="D1746" t="s">
        <v>4137</v>
      </c>
      <c r="E1746" t="s">
        <v>5075</v>
      </c>
      <c r="F1746" t="b">
        <v>0</v>
      </c>
      <c r="G1746">
        <v>3323351296</v>
      </c>
      <c r="H1746">
        <v>3323351551</v>
      </c>
      <c r="I1746" t="s">
        <v>5110</v>
      </c>
      <c r="J1746" s="182" t="str">
        <f>IF(OR(IFERROR(SEARCH("DMZ",tblSegmentationZones[[#This Row],[comment]])&gt;0,FALSE),IFERROR(SEARCH("DMZ",tblSegmentationZones[[#This Row],[SegmentationZone]])&gt;0,FALSE)),"Yes","No")</f>
        <v>Yes</v>
      </c>
    </row>
    <row r="1747" spans="1:10" x14ac:dyDescent="0.3">
      <c r="A1747" t="s">
        <v>5111</v>
      </c>
      <c r="B1747" t="s">
        <v>5112</v>
      </c>
      <c r="C1747">
        <v>2081</v>
      </c>
      <c r="D1747" t="s">
        <v>4137</v>
      </c>
      <c r="E1747" t="s">
        <v>5075</v>
      </c>
      <c r="F1747" t="b">
        <v>1</v>
      </c>
      <c r="G1747">
        <v>3323351552</v>
      </c>
      <c r="H1747">
        <v>3323351807</v>
      </c>
      <c r="I1747" t="s">
        <v>5113</v>
      </c>
      <c r="J1747" s="182" t="str">
        <f>IF(OR(IFERROR(SEARCH("DMZ",tblSegmentationZones[[#This Row],[comment]])&gt;0,FALSE),IFERROR(SEARCH("DMZ",tblSegmentationZones[[#This Row],[SegmentationZone]])&gt;0,FALSE)),"Yes","No")</f>
        <v>Yes</v>
      </c>
    </row>
    <row r="1748" spans="1:10" x14ac:dyDescent="0.3">
      <c r="A1748" t="s">
        <v>5111</v>
      </c>
      <c r="B1748" t="s">
        <v>5112</v>
      </c>
      <c r="C1748">
        <v>2081</v>
      </c>
      <c r="D1748" t="s">
        <v>5109</v>
      </c>
      <c r="E1748" t="s">
        <v>5075</v>
      </c>
      <c r="F1748" t="b">
        <v>1</v>
      </c>
      <c r="G1748">
        <v>3323351552</v>
      </c>
      <c r="H1748">
        <v>3323351807</v>
      </c>
      <c r="I1748" t="s">
        <v>5113</v>
      </c>
      <c r="J1748" s="182" t="str">
        <f>IF(OR(IFERROR(SEARCH("DMZ",tblSegmentationZones[[#This Row],[comment]])&gt;0,FALSE),IFERROR(SEARCH("DMZ",tblSegmentationZones[[#This Row],[SegmentationZone]])&gt;0,FALSE)),"Yes","No")</f>
        <v>Yes</v>
      </c>
    </row>
    <row r="1749" spans="1:10" x14ac:dyDescent="0.3">
      <c r="A1749" t="s">
        <v>5114</v>
      </c>
      <c r="B1749" t="s">
        <v>5115</v>
      </c>
      <c r="C1749" t="s">
        <v>464</v>
      </c>
      <c r="D1749" t="s">
        <v>4137</v>
      </c>
      <c r="E1749" t="s">
        <v>5075</v>
      </c>
      <c r="F1749" t="b">
        <v>0</v>
      </c>
      <c r="G1749">
        <v>3323352064</v>
      </c>
      <c r="H1749">
        <v>3323352319</v>
      </c>
      <c r="I1749" t="s">
        <v>5116</v>
      </c>
      <c r="J1749" s="182" t="str">
        <f>IF(OR(IFERROR(SEARCH("DMZ",tblSegmentationZones[[#This Row],[comment]])&gt;0,FALSE),IFERROR(SEARCH("DMZ",tblSegmentationZones[[#This Row],[SegmentationZone]])&gt;0,FALSE)),"Yes","No")</f>
        <v>Yes</v>
      </c>
    </row>
    <row r="1750" spans="1:10" x14ac:dyDescent="0.3">
      <c r="A1750" t="s">
        <v>5117</v>
      </c>
      <c r="B1750" t="s">
        <v>5118</v>
      </c>
      <c r="C1750">
        <v>2012</v>
      </c>
      <c r="D1750" t="s">
        <v>5109</v>
      </c>
      <c r="E1750" t="s">
        <v>5075</v>
      </c>
      <c r="F1750" t="b">
        <v>0</v>
      </c>
      <c r="G1750">
        <v>42470400</v>
      </c>
      <c r="H1750">
        <v>42470655</v>
      </c>
      <c r="I1750" t="s">
        <v>5119</v>
      </c>
      <c r="J1750" s="182" t="str">
        <f>IF(OR(IFERROR(SEARCH("DMZ",tblSegmentationZones[[#This Row],[comment]])&gt;0,FALSE),IFERROR(SEARCH("DMZ",tblSegmentationZones[[#This Row],[SegmentationZone]])&gt;0,FALSE)),"Yes","No")</f>
        <v>Yes</v>
      </c>
    </row>
    <row r="1751" spans="1:10" x14ac:dyDescent="0.3">
      <c r="A1751" t="s">
        <v>5117</v>
      </c>
      <c r="B1751" t="s">
        <v>5118</v>
      </c>
      <c r="C1751">
        <v>2012</v>
      </c>
      <c r="D1751" t="s">
        <v>4137</v>
      </c>
      <c r="E1751" t="s">
        <v>5075</v>
      </c>
      <c r="F1751" t="b">
        <v>0</v>
      </c>
      <c r="G1751">
        <v>42470400</v>
      </c>
      <c r="H1751">
        <v>42470655</v>
      </c>
      <c r="I1751" t="s">
        <v>5119</v>
      </c>
      <c r="J1751" s="182" t="str">
        <f>IF(OR(IFERROR(SEARCH("DMZ",tblSegmentationZones[[#This Row],[comment]])&gt;0,FALSE),IFERROR(SEARCH("DMZ",tblSegmentationZones[[#This Row],[SegmentationZone]])&gt;0,FALSE)),"Yes","No")</f>
        <v>Yes</v>
      </c>
    </row>
    <row r="1752" spans="1:10" x14ac:dyDescent="0.3">
      <c r="A1752" t="s">
        <v>5120</v>
      </c>
      <c r="B1752" t="s">
        <v>5121</v>
      </c>
      <c r="C1752">
        <v>2128</v>
      </c>
      <c r="D1752" t="s">
        <v>608</v>
      </c>
      <c r="E1752" t="s">
        <v>5075</v>
      </c>
      <c r="F1752" t="b">
        <v>0</v>
      </c>
      <c r="G1752">
        <v>42500096</v>
      </c>
      <c r="H1752">
        <v>42500351</v>
      </c>
      <c r="I1752" t="s">
        <v>5122</v>
      </c>
      <c r="J1752" s="182" t="str">
        <f>IF(OR(IFERROR(SEARCH("DMZ",tblSegmentationZones[[#This Row],[comment]])&gt;0,FALSE),IFERROR(SEARCH("DMZ",tblSegmentationZones[[#This Row],[SegmentationZone]])&gt;0,FALSE)),"Yes","No")</f>
        <v>Yes</v>
      </c>
    </row>
    <row r="1753" spans="1:10" x14ac:dyDescent="0.3">
      <c r="A1753" t="s">
        <v>5123</v>
      </c>
      <c r="B1753" t="s">
        <v>5124</v>
      </c>
      <c r="C1753">
        <v>2016</v>
      </c>
      <c r="D1753" t="s">
        <v>5125</v>
      </c>
      <c r="E1753" t="s">
        <v>5075</v>
      </c>
      <c r="F1753" t="b">
        <v>1</v>
      </c>
      <c r="G1753">
        <v>42471424</v>
      </c>
      <c r="H1753">
        <v>42471679</v>
      </c>
      <c r="I1753" t="s">
        <v>5126</v>
      </c>
      <c r="J1753" s="182" t="str">
        <f>IF(OR(IFERROR(SEARCH("DMZ",tblSegmentationZones[[#This Row],[comment]])&gt;0,FALSE),IFERROR(SEARCH("DMZ",tblSegmentationZones[[#This Row],[SegmentationZone]])&gt;0,FALSE)),"Yes","No")</f>
        <v>Yes</v>
      </c>
    </row>
    <row r="1754" spans="1:10" x14ac:dyDescent="0.3">
      <c r="A1754" t="s">
        <v>5127</v>
      </c>
      <c r="B1754" t="s">
        <v>5128</v>
      </c>
      <c r="C1754" t="s">
        <v>464</v>
      </c>
      <c r="D1754" t="s">
        <v>5129</v>
      </c>
      <c r="E1754" t="s">
        <v>5075</v>
      </c>
      <c r="F1754" t="b">
        <v>1</v>
      </c>
      <c r="G1754">
        <v>42471936</v>
      </c>
      <c r="H1754">
        <v>42472191</v>
      </c>
      <c r="I1754" t="s">
        <v>5130</v>
      </c>
      <c r="J1754" s="182" t="str">
        <f>IF(OR(IFERROR(SEARCH("DMZ",tblSegmentationZones[[#This Row],[comment]])&gt;0,FALSE),IFERROR(SEARCH("DMZ",tblSegmentationZones[[#This Row],[SegmentationZone]])&gt;0,FALSE)),"Yes","No")</f>
        <v>Yes</v>
      </c>
    </row>
    <row r="1755" spans="1:10" x14ac:dyDescent="0.3">
      <c r="A1755" t="s">
        <v>5131</v>
      </c>
      <c r="B1755" t="s">
        <v>5132</v>
      </c>
      <c r="C1755">
        <v>2540</v>
      </c>
      <c r="D1755" t="s">
        <v>5109</v>
      </c>
      <c r="E1755" t="s">
        <v>5099</v>
      </c>
      <c r="F1755" t="b">
        <v>1</v>
      </c>
      <c r="G1755">
        <v>42477568</v>
      </c>
      <c r="H1755">
        <v>42477823</v>
      </c>
      <c r="I1755" t="s">
        <v>5133</v>
      </c>
      <c r="J1755" s="182" t="str">
        <f>IF(OR(IFERROR(SEARCH("DMZ",tblSegmentationZones[[#This Row],[comment]])&gt;0,FALSE),IFERROR(SEARCH("DMZ",tblSegmentationZones[[#This Row],[SegmentationZone]])&gt;0,FALSE)),"Yes","No")</f>
        <v>Yes</v>
      </c>
    </row>
    <row r="1756" spans="1:10" x14ac:dyDescent="0.3">
      <c r="A1756" t="s">
        <v>5134</v>
      </c>
      <c r="B1756" t="s">
        <v>5135</v>
      </c>
      <c r="C1756">
        <v>2541</v>
      </c>
      <c r="D1756" t="s">
        <v>4137</v>
      </c>
      <c r="E1756" t="s">
        <v>5099</v>
      </c>
      <c r="F1756" t="b">
        <v>1</v>
      </c>
      <c r="G1756">
        <v>42477824</v>
      </c>
      <c r="H1756">
        <v>42478079</v>
      </c>
      <c r="I1756" t="s">
        <v>5136</v>
      </c>
      <c r="J1756" s="182" t="str">
        <f>IF(OR(IFERROR(SEARCH("DMZ",tblSegmentationZones[[#This Row],[comment]])&gt;0,FALSE),IFERROR(SEARCH("DMZ",tblSegmentationZones[[#This Row],[SegmentationZone]])&gt;0,FALSE)),"Yes","No")</f>
        <v>Yes</v>
      </c>
    </row>
    <row r="1757" spans="1:10" x14ac:dyDescent="0.3">
      <c r="A1757" t="s">
        <v>5137</v>
      </c>
      <c r="B1757" t="s">
        <v>5138</v>
      </c>
      <c r="C1757">
        <v>2544</v>
      </c>
      <c r="D1757" t="s">
        <v>5125</v>
      </c>
      <c r="E1757" t="s">
        <v>5099</v>
      </c>
      <c r="F1757" t="b">
        <v>1</v>
      </c>
      <c r="G1757">
        <v>42478592</v>
      </c>
      <c r="H1757">
        <v>42478847</v>
      </c>
      <c r="I1757" t="s">
        <v>5139</v>
      </c>
      <c r="J1757" s="182" t="str">
        <f>IF(OR(IFERROR(SEARCH("DMZ",tblSegmentationZones[[#This Row],[comment]])&gt;0,FALSE),IFERROR(SEARCH("DMZ",tblSegmentationZones[[#This Row],[SegmentationZone]])&gt;0,FALSE)),"Yes","No")</f>
        <v>Yes</v>
      </c>
    </row>
    <row r="1758" spans="1:10" x14ac:dyDescent="0.3">
      <c r="A1758" t="s">
        <v>5131</v>
      </c>
      <c r="B1758" t="s">
        <v>5140</v>
      </c>
      <c r="C1758" t="s">
        <v>5141</v>
      </c>
      <c r="D1758" t="s">
        <v>5109</v>
      </c>
      <c r="E1758" t="s">
        <v>5099</v>
      </c>
      <c r="F1758" t="b">
        <v>0</v>
      </c>
      <c r="G1758">
        <v>42479616</v>
      </c>
      <c r="H1758">
        <v>42479871</v>
      </c>
      <c r="I1758" t="s">
        <v>5142</v>
      </c>
      <c r="J1758" s="182" t="str">
        <f>IF(OR(IFERROR(SEARCH("DMZ",tblSegmentationZones[[#This Row],[comment]])&gt;0,FALSE),IFERROR(SEARCH("DMZ",tblSegmentationZones[[#This Row],[SegmentationZone]])&gt;0,FALSE)),"Yes","No")</f>
        <v>Yes</v>
      </c>
    </row>
    <row r="1759" spans="1:10" x14ac:dyDescent="0.3">
      <c r="A1759" t="s">
        <v>5143</v>
      </c>
      <c r="B1759" t="s">
        <v>5144</v>
      </c>
      <c r="C1759">
        <v>3710</v>
      </c>
      <c r="D1759" t="s">
        <v>5145</v>
      </c>
      <c r="E1759" t="s">
        <v>5010</v>
      </c>
      <c r="F1759" t="b">
        <v>1</v>
      </c>
      <c r="G1759">
        <v>376441344</v>
      </c>
      <c r="H1759">
        <v>376441599</v>
      </c>
      <c r="I1759" t="s">
        <v>5146</v>
      </c>
      <c r="J1759" s="182" t="str">
        <f>IF(OR(IFERROR(SEARCH("DMZ",tblSegmentationZones[[#This Row],[comment]])&gt;0,FALSE),IFERROR(SEARCH("DMZ",tblSegmentationZones[[#This Row],[SegmentationZone]])&gt;0,FALSE)),"Yes","No")</f>
        <v>Yes</v>
      </c>
    </row>
    <row r="1760" spans="1:10" x14ac:dyDescent="0.3">
      <c r="A1760" t="s">
        <v>5147</v>
      </c>
      <c r="B1760" t="s">
        <v>5148</v>
      </c>
      <c r="C1760" t="s">
        <v>5141</v>
      </c>
      <c r="D1760" t="s">
        <v>5149</v>
      </c>
      <c r="E1760" t="s">
        <v>5010</v>
      </c>
      <c r="F1760" t="b">
        <v>1</v>
      </c>
      <c r="G1760">
        <v>376447232</v>
      </c>
      <c r="H1760">
        <v>376447487</v>
      </c>
      <c r="I1760" t="s">
        <v>5150</v>
      </c>
      <c r="J1760" s="182" t="str">
        <f>IF(OR(IFERROR(SEARCH("DMZ",tblSegmentationZones[[#This Row],[comment]])&gt;0,FALSE),IFERROR(SEARCH("DMZ",tblSegmentationZones[[#This Row],[SegmentationZone]])&gt;0,FALSE)),"Yes","No")</f>
        <v>Yes</v>
      </c>
    </row>
    <row r="1761" spans="1:10" x14ac:dyDescent="0.3">
      <c r="A1761" t="s">
        <v>5151</v>
      </c>
      <c r="B1761" t="s">
        <v>5152</v>
      </c>
      <c r="C1761">
        <v>3740</v>
      </c>
      <c r="D1761" t="s">
        <v>5125</v>
      </c>
      <c r="E1761" t="s">
        <v>5010</v>
      </c>
      <c r="F1761" t="b">
        <v>1</v>
      </c>
      <c r="G1761">
        <v>376449024</v>
      </c>
      <c r="H1761">
        <v>376449279</v>
      </c>
      <c r="I1761" t="s">
        <v>5153</v>
      </c>
      <c r="J1761" s="182" t="str">
        <f>IF(OR(IFERROR(SEARCH("DMZ",tblSegmentationZones[[#This Row],[comment]])&gt;0,FALSE),IFERROR(SEARCH("DMZ",tblSegmentationZones[[#This Row],[SegmentationZone]])&gt;0,FALSE)),"Yes","No")</f>
        <v>Yes</v>
      </c>
    </row>
    <row r="1762" spans="1:10" x14ac:dyDescent="0.3">
      <c r="A1762" t="s">
        <v>5154</v>
      </c>
      <c r="B1762" t="s">
        <v>5155</v>
      </c>
      <c r="C1762" t="s">
        <v>464</v>
      </c>
      <c r="D1762" t="s">
        <v>5154</v>
      </c>
      <c r="E1762" t="s">
        <v>5010</v>
      </c>
      <c r="F1762" t="b">
        <v>1</v>
      </c>
      <c r="G1762">
        <v>376456192</v>
      </c>
      <c r="H1762">
        <v>376456703</v>
      </c>
      <c r="I1762" t="s">
        <v>5156</v>
      </c>
      <c r="J1762" s="182" t="str">
        <f>IF(OR(IFERROR(SEARCH("DMZ",tblSegmentationZones[[#This Row],[comment]])&gt;0,FALSE),IFERROR(SEARCH("DMZ",tblSegmentationZones[[#This Row],[SegmentationZone]])&gt;0,FALSE)),"Yes","No")</f>
        <v>Yes</v>
      </c>
    </row>
    <row r="1763" spans="1:10" x14ac:dyDescent="0.3">
      <c r="A1763" t="s">
        <v>5157</v>
      </c>
      <c r="B1763" t="s">
        <v>5158</v>
      </c>
      <c r="C1763">
        <v>3708</v>
      </c>
      <c r="D1763" t="s">
        <v>5109</v>
      </c>
      <c r="E1763" t="s">
        <v>5010</v>
      </c>
      <c r="F1763" t="b">
        <v>1</v>
      </c>
      <c r="G1763">
        <v>376440832</v>
      </c>
      <c r="H1763">
        <v>376441087</v>
      </c>
      <c r="I1763" t="s">
        <v>5159</v>
      </c>
      <c r="J1763" s="182" t="str">
        <f>IF(OR(IFERROR(SEARCH("DMZ",tblSegmentationZones[[#This Row],[comment]])&gt;0,FALSE),IFERROR(SEARCH("DMZ",tblSegmentationZones[[#This Row],[SegmentationZone]])&gt;0,FALSE)),"Yes","No")</f>
        <v>Yes</v>
      </c>
    </row>
    <row r="1764" spans="1:10" x14ac:dyDescent="0.3">
      <c r="A1764" t="s">
        <v>5157</v>
      </c>
      <c r="B1764" t="s">
        <v>5158</v>
      </c>
      <c r="C1764">
        <v>3708</v>
      </c>
      <c r="D1764" t="s">
        <v>4137</v>
      </c>
      <c r="E1764" t="s">
        <v>5010</v>
      </c>
      <c r="F1764" t="b">
        <v>1</v>
      </c>
      <c r="G1764">
        <v>376440832</v>
      </c>
      <c r="H1764">
        <v>376441087</v>
      </c>
      <c r="I1764" t="s">
        <v>5159</v>
      </c>
      <c r="J1764" s="182" t="str">
        <f>IF(OR(IFERROR(SEARCH("DMZ",tblSegmentationZones[[#This Row],[comment]])&gt;0,FALSE),IFERROR(SEARCH("DMZ",tblSegmentationZones[[#This Row],[SegmentationZone]])&gt;0,FALSE)),"Yes","No")</f>
        <v>Yes</v>
      </c>
    </row>
    <row r="1765" spans="1:10" x14ac:dyDescent="0.3">
      <c r="A1765" t="s">
        <v>5160</v>
      </c>
      <c r="B1765" t="s">
        <v>5161</v>
      </c>
      <c r="C1765">
        <v>3310</v>
      </c>
      <c r="D1765" t="s">
        <v>5145</v>
      </c>
      <c r="E1765" t="s">
        <v>5092</v>
      </c>
      <c r="F1765" t="b">
        <v>1</v>
      </c>
      <c r="G1765">
        <v>376572416</v>
      </c>
      <c r="H1765">
        <v>376572671</v>
      </c>
      <c r="I1765" t="s">
        <v>5162</v>
      </c>
      <c r="J1765" s="182" t="str">
        <f>IF(OR(IFERROR(SEARCH("DMZ",tblSegmentationZones[[#This Row],[comment]])&gt;0,FALSE),IFERROR(SEARCH("DMZ",tblSegmentationZones[[#This Row],[SegmentationZone]])&gt;0,FALSE)),"Yes","No")</f>
        <v>Yes</v>
      </c>
    </row>
    <row r="1766" spans="1:10" x14ac:dyDescent="0.3">
      <c r="A1766" t="s">
        <v>5163</v>
      </c>
      <c r="B1766" t="s">
        <v>5164</v>
      </c>
      <c r="C1766">
        <v>3311</v>
      </c>
      <c r="D1766" t="s">
        <v>4137</v>
      </c>
      <c r="E1766" t="s">
        <v>5092</v>
      </c>
      <c r="F1766" t="b">
        <v>0</v>
      </c>
      <c r="G1766">
        <v>376572672</v>
      </c>
      <c r="H1766">
        <v>376572927</v>
      </c>
      <c r="I1766" t="s">
        <v>5165</v>
      </c>
      <c r="J1766" s="182" t="str">
        <f>IF(OR(IFERROR(SEARCH("DMZ",tblSegmentationZones[[#This Row],[comment]])&gt;0,FALSE),IFERROR(SEARCH("DMZ",tblSegmentationZones[[#This Row],[SegmentationZone]])&gt;0,FALSE)),"Yes","No")</f>
        <v>Yes</v>
      </c>
    </row>
    <row r="1767" spans="1:10" x14ac:dyDescent="0.3">
      <c r="A1767" t="s">
        <v>5166</v>
      </c>
      <c r="B1767" t="s">
        <v>5167</v>
      </c>
      <c r="C1767">
        <v>3340</v>
      </c>
      <c r="D1767" t="s">
        <v>5125</v>
      </c>
      <c r="E1767" t="s">
        <v>5092</v>
      </c>
      <c r="F1767" t="b">
        <v>1</v>
      </c>
      <c r="G1767">
        <v>376580096</v>
      </c>
      <c r="H1767">
        <v>376580351</v>
      </c>
      <c r="I1767" t="s">
        <v>5168</v>
      </c>
      <c r="J1767" s="182" t="str">
        <f>IF(OR(IFERROR(SEARCH("DMZ",tblSegmentationZones[[#This Row],[comment]])&gt;0,FALSE),IFERROR(SEARCH("DMZ",tblSegmentationZones[[#This Row],[SegmentationZone]])&gt;0,FALSE)),"Yes","No")</f>
        <v>Yes</v>
      </c>
    </row>
    <row r="1768" spans="1:10" x14ac:dyDescent="0.3">
      <c r="A1768" t="s">
        <v>5169</v>
      </c>
      <c r="B1768" t="s">
        <v>5170</v>
      </c>
      <c r="C1768">
        <v>3308</v>
      </c>
      <c r="D1768" t="s">
        <v>5109</v>
      </c>
      <c r="E1768" t="s">
        <v>5092</v>
      </c>
      <c r="F1768" t="b">
        <v>1</v>
      </c>
      <c r="G1768">
        <v>376571904</v>
      </c>
      <c r="H1768">
        <v>376572159</v>
      </c>
      <c r="I1768" t="s">
        <v>5171</v>
      </c>
      <c r="J1768" s="182" t="str">
        <f>IF(OR(IFERROR(SEARCH("DMZ",tblSegmentationZones[[#This Row],[comment]])&gt;0,FALSE),IFERROR(SEARCH("DMZ",tblSegmentationZones[[#This Row],[SegmentationZone]])&gt;0,FALSE)),"Yes","No")</f>
        <v>Yes</v>
      </c>
    </row>
    <row r="1769" spans="1:10" x14ac:dyDescent="0.3">
      <c r="A1769" t="s">
        <v>5169</v>
      </c>
      <c r="B1769" t="s">
        <v>5172</v>
      </c>
      <c r="C1769">
        <v>3309</v>
      </c>
      <c r="D1769" t="s">
        <v>4137</v>
      </c>
      <c r="E1769" t="s">
        <v>5092</v>
      </c>
      <c r="F1769" t="b">
        <v>1</v>
      </c>
      <c r="G1769">
        <v>376572160</v>
      </c>
      <c r="H1769">
        <v>376572415</v>
      </c>
      <c r="I1769" t="s">
        <v>5173</v>
      </c>
      <c r="J1769" s="182" t="str">
        <f>IF(OR(IFERROR(SEARCH("DMZ",tblSegmentationZones[[#This Row],[comment]])&gt;0,FALSE),IFERROR(SEARCH("DMZ",tblSegmentationZones[[#This Row],[SegmentationZone]])&gt;0,FALSE)),"Yes","No")</f>
        <v>Yes</v>
      </c>
    </row>
    <row r="1770" spans="1:10" x14ac:dyDescent="0.3">
      <c r="A1770" t="s">
        <v>5169</v>
      </c>
      <c r="B1770" t="s">
        <v>5172</v>
      </c>
      <c r="C1770">
        <v>3309</v>
      </c>
      <c r="D1770" t="s">
        <v>5174</v>
      </c>
      <c r="E1770" t="s">
        <v>5092</v>
      </c>
      <c r="F1770" t="b">
        <v>1</v>
      </c>
      <c r="G1770">
        <v>376572160</v>
      </c>
      <c r="H1770">
        <v>376572415</v>
      </c>
      <c r="I1770" t="s">
        <v>5173</v>
      </c>
      <c r="J1770" s="182" t="str">
        <f>IF(OR(IFERROR(SEARCH("DMZ",tblSegmentationZones[[#This Row],[comment]])&gt;0,FALSE),IFERROR(SEARCH("DMZ",tblSegmentationZones[[#This Row],[SegmentationZone]])&gt;0,FALSE)),"Yes","No")</f>
        <v>Yes</v>
      </c>
    </row>
    <row r="1771" spans="1:10" x14ac:dyDescent="0.3">
      <c r="A1771" t="s">
        <v>5175</v>
      </c>
      <c r="B1771" t="s">
        <v>5176</v>
      </c>
      <c r="C1771" t="s">
        <v>464</v>
      </c>
      <c r="D1771" t="s">
        <v>4137</v>
      </c>
      <c r="E1771" t="s">
        <v>5075</v>
      </c>
      <c r="F1771" t="b">
        <v>0</v>
      </c>
      <c r="G1771">
        <v>378037504</v>
      </c>
      <c r="H1771">
        <v>378037759</v>
      </c>
      <c r="I1771" t="s">
        <v>5177</v>
      </c>
      <c r="J1771" s="182" t="str">
        <f>IF(OR(IFERROR(SEARCH("DMZ",tblSegmentationZones[[#This Row],[comment]])&gt;0,FALSE),IFERROR(SEARCH("DMZ",tblSegmentationZones[[#This Row],[SegmentationZone]])&gt;0,FALSE)),"Yes","No")</f>
        <v>Yes</v>
      </c>
    </row>
    <row r="1772" spans="1:10" x14ac:dyDescent="0.3">
      <c r="A1772" t="s">
        <v>5109</v>
      </c>
      <c r="B1772" t="s">
        <v>5178</v>
      </c>
      <c r="C1772">
        <v>2112</v>
      </c>
      <c r="D1772" t="s">
        <v>5109</v>
      </c>
      <c r="E1772" t="s">
        <v>5075</v>
      </c>
      <c r="F1772" t="b">
        <v>0</v>
      </c>
      <c r="G1772">
        <v>378014720</v>
      </c>
      <c r="H1772">
        <v>378014975</v>
      </c>
      <c r="I1772" t="s">
        <v>5179</v>
      </c>
      <c r="J1772" s="182" t="str">
        <f>IF(OR(IFERROR(SEARCH("DMZ",tblSegmentationZones[[#This Row],[comment]])&gt;0,FALSE),IFERROR(SEARCH("DMZ",tblSegmentationZones[[#This Row],[SegmentationZone]])&gt;0,FALSE)),"Yes","No")</f>
        <v>Yes</v>
      </c>
    </row>
    <row r="1773" spans="1:10" x14ac:dyDescent="0.3">
      <c r="A1773" t="s">
        <v>5180</v>
      </c>
      <c r="B1773" t="s">
        <v>5181</v>
      </c>
      <c r="C1773">
        <v>828</v>
      </c>
      <c r="D1773" t="s">
        <v>5182</v>
      </c>
      <c r="E1773" t="s">
        <v>5075</v>
      </c>
      <c r="F1773" t="b">
        <v>1</v>
      </c>
      <c r="G1773">
        <v>378044416</v>
      </c>
      <c r="H1773">
        <v>378044671</v>
      </c>
      <c r="I1773" t="s">
        <v>5183</v>
      </c>
      <c r="J1773" s="182" t="str">
        <f>IF(OR(IFERROR(SEARCH("DMZ",tblSegmentationZones[[#This Row],[comment]])&gt;0,FALSE),IFERROR(SEARCH("DMZ",tblSegmentationZones[[#This Row],[SegmentationZone]])&gt;0,FALSE)),"Yes","No")</f>
        <v>Yes</v>
      </c>
    </row>
    <row r="1774" spans="1:10" x14ac:dyDescent="0.3">
      <c r="A1774" t="s">
        <v>5184</v>
      </c>
      <c r="B1774" t="s">
        <v>5185</v>
      </c>
      <c r="C1774">
        <v>832</v>
      </c>
      <c r="D1774" t="s">
        <v>5186</v>
      </c>
      <c r="E1774" t="s">
        <v>5075</v>
      </c>
      <c r="F1774" t="b">
        <v>1</v>
      </c>
      <c r="G1774">
        <v>378045440</v>
      </c>
      <c r="H1774">
        <v>378045695</v>
      </c>
      <c r="I1774" t="s">
        <v>5187</v>
      </c>
      <c r="J1774" s="182" t="str">
        <f>IF(OR(IFERROR(SEARCH("DMZ",tblSegmentationZones[[#This Row],[comment]])&gt;0,FALSE),IFERROR(SEARCH("DMZ",tblSegmentationZones[[#This Row],[SegmentationZone]])&gt;0,FALSE)),"Yes","No")</f>
        <v>Yes</v>
      </c>
    </row>
    <row r="1775" spans="1:10" x14ac:dyDescent="0.3">
      <c r="A1775" t="s">
        <v>5188</v>
      </c>
      <c r="B1775" t="s">
        <v>5189</v>
      </c>
      <c r="C1775">
        <v>2001</v>
      </c>
      <c r="D1775" t="s">
        <v>5188</v>
      </c>
      <c r="E1775" t="s">
        <v>5075</v>
      </c>
      <c r="F1775" t="b">
        <v>1</v>
      </c>
      <c r="G1775">
        <v>378045696</v>
      </c>
      <c r="H1775">
        <v>378045951</v>
      </c>
      <c r="I1775" t="s">
        <v>5190</v>
      </c>
      <c r="J1775" s="182" t="str">
        <f>IF(OR(IFERROR(SEARCH("DMZ",tblSegmentationZones[[#This Row],[comment]])&gt;0,FALSE),IFERROR(SEARCH("DMZ",tblSegmentationZones[[#This Row],[SegmentationZone]])&gt;0,FALSE)),"Yes","No")</f>
        <v>Yes</v>
      </c>
    </row>
    <row r="1776" spans="1:10" x14ac:dyDescent="0.3">
      <c r="A1776" t="s">
        <v>5191</v>
      </c>
      <c r="B1776" t="s">
        <v>5192</v>
      </c>
      <c r="C1776" t="s">
        <v>464</v>
      </c>
      <c r="D1776" t="s">
        <v>5193</v>
      </c>
      <c r="E1776" t="s">
        <v>5075</v>
      </c>
      <c r="F1776" t="b">
        <v>1</v>
      </c>
      <c r="G1776">
        <v>378045952</v>
      </c>
      <c r="H1776">
        <v>378046207</v>
      </c>
      <c r="I1776" t="s">
        <v>5194</v>
      </c>
      <c r="J1776" s="182" t="str">
        <f>IF(OR(IFERROR(SEARCH("DMZ",tblSegmentationZones[[#This Row],[comment]])&gt;0,FALSE),IFERROR(SEARCH("DMZ",tblSegmentationZones[[#This Row],[SegmentationZone]])&gt;0,FALSE)),"Yes","No")</f>
        <v>Yes</v>
      </c>
    </row>
    <row r="1777" spans="1:10" x14ac:dyDescent="0.3">
      <c r="A1777" t="s">
        <v>5195</v>
      </c>
      <c r="B1777" t="s">
        <v>5196</v>
      </c>
      <c r="C1777">
        <v>2334</v>
      </c>
      <c r="D1777" t="s">
        <v>2219</v>
      </c>
      <c r="E1777" t="s">
        <v>5075</v>
      </c>
      <c r="F1777" t="b">
        <v>1</v>
      </c>
      <c r="G1777">
        <v>378046208</v>
      </c>
      <c r="H1777">
        <v>378046271</v>
      </c>
      <c r="I1777" t="s">
        <v>5197</v>
      </c>
      <c r="J1777" s="182" t="str">
        <f>IF(OR(IFERROR(SEARCH("DMZ",tblSegmentationZones[[#This Row],[comment]])&gt;0,FALSE),IFERROR(SEARCH("DMZ",tblSegmentationZones[[#This Row],[SegmentationZone]])&gt;0,FALSE)),"Yes","No")</f>
        <v>Yes</v>
      </c>
    </row>
    <row r="1778" spans="1:10" x14ac:dyDescent="0.3">
      <c r="A1778" t="s">
        <v>5125</v>
      </c>
      <c r="B1778" t="s">
        <v>5198</v>
      </c>
      <c r="C1778" t="s">
        <v>464</v>
      </c>
      <c r="D1778" t="s">
        <v>5125</v>
      </c>
      <c r="E1778" t="s">
        <v>5075</v>
      </c>
      <c r="F1778" t="b">
        <v>0</v>
      </c>
      <c r="G1778">
        <v>378015744</v>
      </c>
      <c r="H1778">
        <v>378015999</v>
      </c>
      <c r="I1778" t="s">
        <v>5199</v>
      </c>
      <c r="J1778" s="182" t="str">
        <f>IF(OR(IFERROR(SEARCH("DMZ",tblSegmentationZones[[#This Row],[comment]])&gt;0,FALSE),IFERROR(SEARCH("DMZ",tblSegmentationZones[[#This Row],[SegmentationZone]])&gt;0,FALSE)),"Yes","No")</f>
        <v>Yes</v>
      </c>
    </row>
    <row r="1779" spans="1:10" x14ac:dyDescent="0.3">
      <c r="A1779" t="s">
        <v>5200</v>
      </c>
      <c r="B1779" t="s">
        <v>5201</v>
      </c>
      <c r="C1779">
        <v>1506</v>
      </c>
      <c r="D1779" t="s">
        <v>5202</v>
      </c>
      <c r="E1779" t="s">
        <v>5075</v>
      </c>
      <c r="F1779" t="b">
        <v>1</v>
      </c>
      <c r="G1779">
        <v>378019072</v>
      </c>
      <c r="H1779">
        <v>378019087</v>
      </c>
      <c r="I1779" t="s">
        <v>5203</v>
      </c>
      <c r="J1779" s="182" t="str">
        <f>IF(OR(IFERROR(SEARCH("DMZ",tblSegmentationZones[[#This Row],[comment]])&gt;0,FALSE),IFERROR(SEARCH("DMZ",tblSegmentationZones[[#This Row],[SegmentationZone]])&gt;0,FALSE)),"Yes","No")</f>
        <v>Yes</v>
      </c>
    </row>
    <row r="1780" spans="1:10" x14ac:dyDescent="0.3">
      <c r="A1780" t="s">
        <v>5204</v>
      </c>
      <c r="B1780" t="s">
        <v>5205</v>
      </c>
      <c r="C1780">
        <v>2033</v>
      </c>
      <c r="D1780" t="s">
        <v>5149</v>
      </c>
      <c r="E1780" t="s">
        <v>5075</v>
      </c>
      <c r="F1780" t="b">
        <v>1</v>
      </c>
      <c r="G1780">
        <v>378020096</v>
      </c>
      <c r="H1780">
        <v>378020351</v>
      </c>
      <c r="I1780" t="s">
        <v>5206</v>
      </c>
      <c r="J1780" s="182" t="str">
        <f>IF(OR(IFERROR(SEARCH("DMZ",tblSegmentationZones[[#This Row],[comment]])&gt;0,FALSE),IFERROR(SEARCH("DMZ",tblSegmentationZones[[#This Row],[SegmentationZone]])&gt;0,FALSE)),"Yes","No")</f>
        <v>Yes</v>
      </c>
    </row>
    <row r="1781" spans="1:10" x14ac:dyDescent="0.3">
      <c r="A1781" t="s">
        <v>5207</v>
      </c>
      <c r="B1781" t="s">
        <v>5208</v>
      </c>
      <c r="C1781">
        <v>2034</v>
      </c>
      <c r="D1781" t="s">
        <v>5145</v>
      </c>
      <c r="E1781" t="s">
        <v>5075</v>
      </c>
      <c r="F1781" t="b">
        <v>1</v>
      </c>
      <c r="G1781">
        <v>378020352</v>
      </c>
      <c r="H1781">
        <v>378020607</v>
      </c>
      <c r="I1781" t="s">
        <v>5209</v>
      </c>
      <c r="J1781" s="182" t="str">
        <f>IF(OR(IFERROR(SEARCH("DMZ",tblSegmentationZones[[#This Row],[comment]])&gt;0,FALSE),IFERROR(SEARCH("DMZ",tblSegmentationZones[[#This Row],[SegmentationZone]])&gt;0,FALSE)),"Yes","No")</f>
        <v>Yes</v>
      </c>
    </row>
    <row r="1782" spans="1:10" x14ac:dyDescent="0.3">
      <c r="A1782" t="s">
        <v>5210</v>
      </c>
      <c r="B1782" t="s">
        <v>5211</v>
      </c>
      <c r="C1782">
        <v>735</v>
      </c>
      <c r="D1782" t="s">
        <v>5174</v>
      </c>
      <c r="E1782" t="s">
        <v>5075</v>
      </c>
      <c r="F1782" t="b">
        <v>1</v>
      </c>
      <c r="G1782">
        <v>378020608</v>
      </c>
      <c r="H1782">
        <v>378020863</v>
      </c>
      <c r="I1782" t="s">
        <v>5212</v>
      </c>
      <c r="J1782" s="182" t="str">
        <f>IF(OR(IFERROR(SEARCH("DMZ",tblSegmentationZones[[#This Row],[comment]])&gt;0,FALSE),IFERROR(SEARCH("DMZ",tblSegmentationZones[[#This Row],[SegmentationZone]])&gt;0,FALSE)),"Yes","No")</f>
        <v>Yes</v>
      </c>
    </row>
    <row r="1783" spans="1:10" x14ac:dyDescent="0.3">
      <c r="A1783" t="s">
        <v>5154</v>
      </c>
      <c r="B1783" t="s">
        <v>5213</v>
      </c>
      <c r="C1783" t="s">
        <v>464</v>
      </c>
      <c r="D1783" t="s">
        <v>5154</v>
      </c>
      <c r="E1783" t="s">
        <v>5075</v>
      </c>
      <c r="F1783" t="b">
        <v>1</v>
      </c>
      <c r="G1783">
        <v>378029056</v>
      </c>
      <c r="H1783">
        <v>378029567</v>
      </c>
      <c r="I1783" t="s">
        <v>5214</v>
      </c>
      <c r="J1783" s="182" t="str">
        <f>IF(OR(IFERROR(SEARCH("DMZ",tblSegmentationZones[[#This Row],[comment]])&gt;0,FALSE),IFERROR(SEARCH("DMZ",tblSegmentationZones[[#This Row],[SegmentationZone]])&gt;0,FALSE)),"Yes","No")</f>
        <v>Yes</v>
      </c>
    </row>
    <row r="1784" spans="1:10" x14ac:dyDescent="0.3">
      <c r="A1784" t="s">
        <v>4137</v>
      </c>
      <c r="B1784" t="s">
        <v>5215</v>
      </c>
      <c r="C1784">
        <v>3612</v>
      </c>
      <c r="D1784" t="s">
        <v>4137</v>
      </c>
      <c r="E1784" t="s">
        <v>456</v>
      </c>
      <c r="F1784" t="b">
        <v>1</v>
      </c>
      <c r="G1784">
        <v>379784192</v>
      </c>
      <c r="H1784">
        <v>379784447</v>
      </c>
      <c r="I1784" t="s">
        <v>5216</v>
      </c>
      <c r="J1784" s="182" t="str">
        <f>IF(OR(IFERROR(SEARCH("DMZ",tblSegmentationZones[[#This Row],[comment]])&gt;0,FALSE),IFERROR(SEARCH("DMZ",tblSegmentationZones[[#This Row],[SegmentationZone]])&gt;0,FALSE)),"Yes","No")</f>
        <v>Yes</v>
      </c>
    </row>
    <row r="1785" spans="1:10" x14ac:dyDescent="0.3">
      <c r="A1785" t="s">
        <v>5217</v>
      </c>
      <c r="B1785" t="s">
        <v>5218</v>
      </c>
      <c r="C1785">
        <v>3730</v>
      </c>
      <c r="D1785" t="s">
        <v>1882</v>
      </c>
      <c r="E1785" t="s">
        <v>456</v>
      </c>
      <c r="F1785" t="b">
        <v>1</v>
      </c>
      <c r="G1785">
        <v>379832064</v>
      </c>
      <c r="H1785">
        <v>379832319</v>
      </c>
      <c r="I1785" t="s">
        <v>5219</v>
      </c>
      <c r="J1785" s="182" t="str">
        <f>IF(OR(IFERROR(SEARCH("DMZ",tblSegmentationZones[[#This Row],[comment]])&gt;0,FALSE),IFERROR(SEARCH("DMZ",tblSegmentationZones[[#This Row],[SegmentationZone]])&gt;0,FALSE)),"Yes","No")</f>
        <v>Yes</v>
      </c>
    </row>
    <row r="1786" spans="1:10" x14ac:dyDescent="0.3">
      <c r="A1786" t="s">
        <v>5220</v>
      </c>
      <c r="B1786" t="s">
        <v>5221</v>
      </c>
      <c r="C1786">
        <v>3624</v>
      </c>
      <c r="D1786" t="s">
        <v>5220</v>
      </c>
      <c r="E1786" t="s">
        <v>456</v>
      </c>
      <c r="F1786" t="b">
        <v>1</v>
      </c>
      <c r="G1786">
        <v>379787264</v>
      </c>
      <c r="H1786">
        <v>379787519</v>
      </c>
      <c r="I1786" t="s">
        <v>5222</v>
      </c>
      <c r="J1786" s="182" t="str">
        <f>IF(OR(IFERROR(SEARCH("DMZ",tblSegmentationZones[[#This Row],[comment]])&gt;0,FALSE),IFERROR(SEARCH("DMZ",tblSegmentationZones[[#This Row],[SegmentationZone]])&gt;0,FALSE)),"Yes","No")</f>
        <v>Yes</v>
      </c>
    </row>
    <row r="1787" spans="1:10" x14ac:dyDescent="0.3">
      <c r="A1787" t="s">
        <v>5220</v>
      </c>
      <c r="B1787" t="s">
        <v>5223</v>
      </c>
      <c r="C1787">
        <v>3625</v>
      </c>
      <c r="D1787" t="s">
        <v>5220</v>
      </c>
      <c r="E1787" t="s">
        <v>456</v>
      </c>
      <c r="F1787" t="b">
        <v>0</v>
      </c>
      <c r="G1787">
        <v>379787520</v>
      </c>
      <c r="H1787">
        <v>379787775</v>
      </c>
      <c r="I1787" t="s">
        <v>5224</v>
      </c>
      <c r="J1787" s="182" t="str">
        <f>IF(OR(IFERROR(SEARCH("DMZ",tblSegmentationZones[[#This Row],[comment]])&gt;0,FALSE),IFERROR(SEARCH("DMZ",tblSegmentationZones[[#This Row],[SegmentationZone]])&gt;0,FALSE)),"Yes","No")</f>
        <v>Yes</v>
      </c>
    </row>
    <row r="1788" spans="1:10" x14ac:dyDescent="0.3">
      <c r="A1788" t="s">
        <v>4137</v>
      </c>
      <c r="B1788" t="s">
        <v>5225</v>
      </c>
      <c r="C1788" t="s">
        <v>464</v>
      </c>
      <c r="D1788" t="s">
        <v>4137</v>
      </c>
      <c r="E1788" t="s">
        <v>444</v>
      </c>
      <c r="F1788" t="b">
        <v>0</v>
      </c>
      <c r="G1788">
        <v>379849728</v>
      </c>
      <c r="H1788">
        <v>379849983</v>
      </c>
      <c r="I1788" t="s">
        <v>5226</v>
      </c>
      <c r="J1788" s="182" t="str">
        <f>IF(OR(IFERROR(SEARCH("DMZ",tblSegmentationZones[[#This Row],[comment]])&gt;0,FALSE),IFERROR(SEARCH("DMZ",tblSegmentationZones[[#This Row],[SegmentationZone]])&gt;0,FALSE)),"Yes","No")</f>
        <v>Yes</v>
      </c>
    </row>
    <row r="1789" spans="1:10" x14ac:dyDescent="0.3">
      <c r="A1789" t="s">
        <v>4137</v>
      </c>
      <c r="B1789" t="s">
        <v>5227</v>
      </c>
      <c r="C1789" t="s">
        <v>464</v>
      </c>
      <c r="D1789" t="s">
        <v>4137</v>
      </c>
      <c r="E1789" t="s">
        <v>444</v>
      </c>
      <c r="F1789" t="b">
        <v>0</v>
      </c>
      <c r="G1789">
        <v>379849984</v>
      </c>
      <c r="H1789">
        <v>379850239</v>
      </c>
      <c r="I1789" t="s">
        <v>5228</v>
      </c>
      <c r="J1789" s="182" t="str">
        <f>IF(OR(IFERROR(SEARCH("DMZ",tblSegmentationZones[[#This Row],[comment]])&gt;0,FALSE),IFERROR(SEARCH("DMZ",tblSegmentationZones[[#This Row],[SegmentationZone]])&gt;0,FALSE)),"Yes","No")</f>
        <v>Yes</v>
      </c>
    </row>
    <row r="1790" spans="1:10" x14ac:dyDescent="0.3">
      <c r="A1790" t="s">
        <v>4137</v>
      </c>
      <c r="B1790" t="s">
        <v>5229</v>
      </c>
      <c r="C1790" t="s">
        <v>464</v>
      </c>
      <c r="D1790" t="s">
        <v>4137</v>
      </c>
      <c r="E1790" t="s">
        <v>444</v>
      </c>
      <c r="F1790" t="b">
        <v>0</v>
      </c>
      <c r="G1790">
        <v>379850240</v>
      </c>
      <c r="H1790">
        <v>379850495</v>
      </c>
      <c r="I1790" t="s">
        <v>5230</v>
      </c>
      <c r="J1790" s="182" t="str">
        <f>IF(OR(IFERROR(SEARCH("DMZ",tblSegmentationZones[[#This Row],[comment]])&gt;0,FALSE),IFERROR(SEARCH("DMZ",tblSegmentationZones[[#This Row],[SegmentationZone]])&gt;0,FALSE)),"Yes","No")</f>
        <v>Yes</v>
      </c>
    </row>
    <row r="1791" spans="1:10" x14ac:dyDescent="0.3">
      <c r="A1791" t="s">
        <v>4137</v>
      </c>
      <c r="B1791" t="s">
        <v>5231</v>
      </c>
      <c r="C1791" t="s">
        <v>464</v>
      </c>
      <c r="D1791" t="s">
        <v>4137</v>
      </c>
      <c r="E1791" t="s">
        <v>444</v>
      </c>
      <c r="F1791" t="b">
        <v>0</v>
      </c>
      <c r="G1791">
        <v>379850496</v>
      </c>
      <c r="H1791">
        <v>379850751</v>
      </c>
      <c r="I1791" t="s">
        <v>5232</v>
      </c>
      <c r="J1791" s="182" t="str">
        <f>IF(OR(IFERROR(SEARCH("DMZ",tblSegmentationZones[[#This Row],[comment]])&gt;0,FALSE),IFERROR(SEARCH("DMZ",tblSegmentationZones[[#This Row],[SegmentationZone]])&gt;0,FALSE)),"Yes","No")</f>
        <v>Yes</v>
      </c>
    </row>
    <row r="1792" spans="1:10" x14ac:dyDescent="0.3">
      <c r="A1792" t="s">
        <v>5125</v>
      </c>
      <c r="B1792" t="s">
        <v>5233</v>
      </c>
      <c r="C1792">
        <v>3816</v>
      </c>
      <c r="D1792" t="s">
        <v>5125</v>
      </c>
      <c r="E1792" t="s">
        <v>444</v>
      </c>
      <c r="F1792" t="b">
        <v>1</v>
      </c>
      <c r="G1792">
        <v>379850752</v>
      </c>
      <c r="H1792">
        <v>379851007</v>
      </c>
      <c r="I1792" t="s">
        <v>5234</v>
      </c>
      <c r="J1792" s="182" t="str">
        <f>IF(OR(IFERROR(SEARCH("DMZ",tblSegmentationZones[[#This Row],[comment]])&gt;0,FALSE),IFERROR(SEARCH("DMZ",tblSegmentationZones[[#This Row],[SegmentationZone]])&gt;0,FALSE)),"Yes","No")</f>
        <v>Yes</v>
      </c>
    </row>
    <row r="1793" spans="1:10" x14ac:dyDescent="0.3">
      <c r="A1793" t="s">
        <v>5125</v>
      </c>
      <c r="B1793" t="s">
        <v>5235</v>
      </c>
      <c r="C1793" t="s">
        <v>464</v>
      </c>
      <c r="D1793" t="s">
        <v>5125</v>
      </c>
      <c r="E1793" t="s">
        <v>444</v>
      </c>
      <c r="F1793" t="b">
        <v>0</v>
      </c>
      <c r="G1793">
        <v>379851008</v>
      </c>
      <c r="H1793">
        <v>379851263</v>
      </c>
      <c r="I1793" t="s">
        <v>5236</v>
      </c>
      <c r="J1793" s="182" t="str">
        <f>IF(OR(IFERROR(SEARCH("DMZ",tblSegmentationZones[[#This Row],[comment]])&gt;0,FALSE),IFERROR(SEARCH("DMZ",tblSegmentationZones[[#This Row],[SegmentationZone]])&gt;0,FALSE)),"Yes","No")</f>
        <v>Yes</v>
      </c>
    </row>
    <row r="1794" spans="1:10" x14ac:dyDescent="0.3">
      <c r="A1794" t="s">
        <v>5237</v>
      </c>
      <c r="B1794" t="s">
        <v>5238</v>
      </c>
      <c r="C1794">
        <v>3818</v>
      </c>
      <c r="D1794" t="s">
        <v>4137</v>
      </c>
      <c r="E1794" t="s">
        <v>444</v>
      </c>
      <c r="F1794" t="b">
        <v>0</v>
      </c>
      <c r="G1794">
        <v>379851264</v>
      </c>
      <c r="H1794">
        <v>379851519</v>
      </c>
      <c r="I1794" t="s">
        <v>5239</v>
      </c>
      <c r="J1794" s="182" t="str">
        <f>IF(OR(IFERROR(SEARCH("DMZ",tblSegmentationZones[[#This Row],[comment]])&gt;0,FALSE),IFERROR(SEARCH("DMZ",tblSegmentationZones[[#This Row],[SegmentationZone]])&gt;0,FALSE)),"Yes","No")</f>
        <v>Yes</v>
      </c>
    </row>
    <row r="1795" spans="1:10" x14ac:dyDescent="0.3">
      <c r="A1795" t="s">
        <v>5154</v>
      </c>
      <c r="B1795" t="s">
        <v>5240</v>
      </c>
      <c r="C1795" t="s">
        <v>464</v>
      </c>
      <c r="D1795" t="s">
        <v>5154</v>
      </c>
      <c r="E1795" t="s">
        <v>444</v>
      </c>
      <c r="F1795" t="b">
        <v>1</v>
      </c>
      <c r="G1795">
        <v>379903488</v>
      </c>
      <c r="H1795">
        <v>379903999</v>
      </c>
      <c r="I1795" t="s">
        <v>5241</v>
      </c>
      <c r="J1795" s="182" t="str">
        <f>IF(OR(IFERROR(SEARCH("DMZ",tblSegmentationZones[[#This Row],[comment]])&gt;0,FALSE),IFERROR(SEARCH("DMZ",tblSegmentationZones[[#This Row],[SegmentationZone]])&gt;0,FALSE)),"Yes","No")</f>
        <v>Yes</v>
      </c>
    </row>
    <row r="1796" spans="1:10" x14ac:dyDescent="0.3">
      <c r="A1796" t="s">
        <v>5149</v>
      </c>
      <c r="B1796" t="s">
        <v>5242</v>
      </c>
      <c r="C1796">
        <v>3833</v>
      </c>
      <c r="D1796" t="s">
        <v>5149</v>
      </c>
      <c r="E1796" t="s">
        <v>444</v>
      </c>
      <c r="F1796" t="b">
        <v>1</v>
      </c>
      <c r="G1796">
        <v>379855104</v>
      </c>
      <c r="H1796">
        <v>379855359</v>
      </c>
      <c r="I1796" t="s">
        <v>5243</v>
      </c>
      <c r="J1796" s="182" t="str">
        <f>IF(OR(IFERROR(SEARCH("DMZ",tblSegmentationZones[[#This Row],[comment]])&gt;0,FALSE),IFERROR(SEARCH("DMZ",tblSegmentationZones[[#This Row],[SegmentationZone]])&gt;0,FALSE)),"Yes","No")</f>
        <v>Yes</v>
      </c>
    </row>
    <row r="1797" spans="1:10" x14ac:dyDescent="0.3">
      <c r="A1797" t="s">
        <v>5145</v>
      </c>
      <c r="B1797" t="s">
        <v>5244</v>
      </c>
      <c r="C1797">
        <v>3834</v>
      </c>
      <c r="D1797" t="s">
        <v>5145</v>
      </c>
      <c r="E1797" t="s">
        <v>444</v>
      </c>
      <c r="F1797" t="b">
        <v>1</v>
      </c>
      <c r="G1797">
        <v>379855360</v>
      </c>
      <c r="H1797">
        <v>379855615</v>
      </c>
      <c r="I1797" t="s">
        <v>5245</v>
      </c>
      <c r="J1797" s="182" t="str">
        <f>IF(OR(IFERROR(SEARCH("DMZ",tblSegmentationZones[[#This Row],[comment]])&gt;0,FALSE),IFERROR(SEARCH("DMZ",tblSegmentationZones[[#This Row],[SegmentationZone]])&gt;0,FALSE)),"Yes","No")</f>
        <v>Yes</v>
      </c>
    </row>
    <row r="1798" spans="1:10" x14ac:dyDescent="0.3">
      <c r="A1798" t="s">
        <v>5174</v>
      </c>
      <c r="B1798" t="s">
        <v>5246</v>
      </c>
      <c r="C1798">
        <v>3835</v>
      </c>
      <c r="D1798" t="s">
        <v>5174</v>
      </c>
      <c r="E1798" t="s">
        <v>444</v>
      </c>
      <c r="F1798" t="b">
        <v>1</v>
      </c>
      <c r="G1798">
        <v>379855616</v>
      </c>
      <c r="H1798">
        <v>379855871</v>
      </c>
      <c r="I1798" t="s">
        <v>5247</v>
      </c>
      <c r="J1798" s="182" t="str">
        <f>IF(OR(IFERROR(SEARCH("DMZ",tblSegmentationZones[[#This Row],[comment]])&gt;0,FALSE),IFERROR(SEARCH("DMZ",tblSegmentationZones[[#This Row],[SegmentationZone]])&gt;0,FALSE)),"Yes","No")</f>
        <v>Yes</v>
      </c>
    </row>
    <row r="1799" spans="1:10" x14ac:dyDescent="0.3">
      <c r="A1799" t="s">
        <v>5109</v>
      </c>
      <c r="B1799" t="s">
        <v>5248</v>
      </c>
      <c r="C1799">
        <v>3881</v>
      </c>
      <c r="D1799" t="s">
        <v>5109</v>
      </c>
      <c r="E1799" t="s">
        <v>444</v>
      </c>
      <c r="F1799" t="b">
        <v>1</v>
      </c>
      <c r="G1799">
        <v>379867392</v>
      </c>
      <c r="H1799">
        <v>379867647</v>
      </c>
      <c r="I1799" t="s">
        <v>5249</v>
      </c>
      <c r="J1799" s="182" t="str">
        <f>IF(OR(IFERROR(SEARCH("DMZ",tblSegmentationZones[[#This Row],[comment]])&gt;0,FALSE),IFERROR(SEARCH("DMZ",tblSegmentationZones[[#This Row],[SegmentationZone]])&gt;0,FALSE)),"Yes","No")</f>
        <v>Yes</v>
      </c>
    </row>
    <row r="1800" spans="1:10" x14ac:dyDescent="0.3">
      <c r="A1800" t="s">
        <v>4137</v>
      </c>
      <c r="B1800" t="s">
        <v>5250</v>
      </c>
      <c r="C1800" t="s">
        <v>464</v>
      </c>
      <c r="D1800" t="s">
        <v>4137</v>
      </c>
      <c r="E1800" t="s">
        <v>444</v>
      </c>
      <c r="F1800" t="b">
        <v>0</v>
      </c>
      <c r="G1800">
        <v>379867648</v>
      </c>
      <c r="H1800">
        <v>379867903</v>
      </c>
      <c r="I1800" t="s">
        <v>5251</v>
      </c>
      <c r="J1800" s="182" t="str">
        <f>IF(OR(IFERROR(SEARCH("DMZ",tblSegmentationZones[[#This Row],[comment]])&gt;0,FALSE),IFERROR(SEARCH("DMZ",tblSegmentationZones[[#This Row],[SegmentationZone]])&gt;0,FALSE)),"Yes","No")</f>
        <v>Yes</v>
      </c>
    </row>
    <row r="1801" spans="1:10" x14ac:dyDescent="0.3">
      <c r="A1801" t="s">
        <v>4137</v>
      </c>
      <c r="B1801" t="s">
        <v>5252</v>
      </c>
      <c r="C1801" t="s">
        <v>464</v>
      </c>
      <c r="D1801" t="s">
        <v>4137</v>
      </c>
      <c r="E1801" t="s">
        <v>444</v>
      </c>
      <c r="F1801" t="b">
        <v>0</v>
      </c>
      <c r="G1801">
        <v>379867904</v>
      </c>
      <c r="H1801">
        <v>379868159</v>
      </c>
      <c r="I1801" t="s">
        <v>5253</v>
      </c>
      <c r="J1801" s="182" t="str">
        <f>IF(OR(IFERROR(SEARCH("DMZ",tblSegmentationZones[[#This Row],[comment]])&gt;0,FALSE),IFERROR(SEARCH("DMZ",tblSegmentationZones[[#This Row],[SegmentationZone]])&gt;0,FALSE)),"Yes","No")</f>
        <v>Yes</v>
      </c>
    </row>
    <row r="1802" spans="1:10" x14ac:dyDescent="0.3">
      <c r="A1802" t="s">
        <v>4137</v>
      </c>
      <c r="B1802" t="s">
        <v>5254</v>
      </c>
      <c r="C1802">
        <v>3884</v>
      </c>
      <c r="D1802" t="s">
        <v>4137</v>
      </c>
      <c r="E1802" t="s">
        <v>444</v>
      </c>
      <c r="F1802" t="b">
        <v>1</v>
      </c>
      <c r="G1802">
        <v>379868160</v>
      </c>
      <c r="H1802">
        <v>379868415</v>
      </c>
      <c r="I1802" t="s">
        <v>5255</v>
      </c>
      <c r="J1802" s="182" t="str">
        <f>IF(OR(IFERROR(SEARCH("DMZ",tblSegmentationZones[[#This Row],[comment]])&gt;0,FALSE),IFERROR(SEARCH("DMZ",tblSegmentationZones[[#This Row],[SegmentationZone]])&gt;0,FALSE)),"Yes","No")</f>
        <v>Yes</v>
      </c>
    </row>
    <row r="1803" spans="1:10" x14ac:dyDescent="0.3">
      <c r="A1803" t="s">
        <v>4137</v>
      </c>
      <c r="B1803" t="s">
        <v>5254</v>
      </c>
      <c r="C1803">
        <v>3884</v>
      </c>
      <c r="D1803" t="s">
        <v>5129</v>
      </c>
      <c r="E1803" t="s">
        <v>444</v>
      </c>
      <c r="F1803" t="b">
        <v>1</v>
      </c>
      <c r="G1803">
        <v>379868160</v>
      </c>
      <c r="H1803">
        <v>379868415</v>
      </c>
      <c r="I1803" t="s">
        <v>5255</v>
      </c>
      <c r="J1803" s="182" t="str">
        <f>IF(OR(IFERROR(SEARCH("DMZ",tblSegmentationZones[[#This Row],[comment]])&gt;0,FALSE),IFERROR(SEARCH("DMZ",tblSegmentationZones[[#This Row],[SegmentationZone]])&gt;0,FALSE)),"Yes","No")</f>
        <v>Yes</v>
      </c>
    </row>
    <row r="1804" spans="1:10" x14ac:dyDescent="0.3">
      <c r="A1804" t="s">
        <v>5256</v>
      </c>
      <c r="B1804" t="s">
        <v>5257</v>
      </c>
      <c r="C1804">
        <v>3912</v>
      </c>
      <c r="D1804" t="s">
        <v>4137</v>
      </c>
      <c r="E1804" t="s">
        <v>448</v>
      </c>
      <c r="F1804" t="b">
        <v>1</v>
      </c>
      <c r="G1804">
        <v>379915264</v>
      </c>
      <c r="H1804">
        <v>379915519</v>
      </c>
      <c r="I1804" t="s">
        <v>5258</v>
      </c>
      <c r="J1804" s="182" t="str">
        <f>IF(OR(IFERROR(SEARCH("DMZ",tblSegmentationZones[[#This Row],[comment]])&gt;0,FALSE),IFERROR(SEARCH("DMZ",tblSegmentationZones[[#This Row],[SegmentationZone]])&gt;0,FALSE)),"Yes","No")</f>
        <v>Yes</v>
      </c>
    </row>
    <row r="1805" spans="1:10" x14ac:dyDescent="0.3">
      <c r="A1805" t="s">
        <v>5256</v>
      </c>
      <c r="B1805" t="s">
        <v>5257</v>
      </c>
      <c r="C1805">
        <v>3912</v>
      </c>
      <c r="D1805" t="s">
        <v>1862</v>
      </c>
      <c r="E1805" t="s">
        <v>448</v>
      </c>
      <c r="F1805" t="b">
        <v>1</v>
      </c>
      <c r="G1805">
        <v>379915264</v>
      </c>
      <c r="H1805">
        <v>379915519</v>
      </c>
      <c r="I1805" t="s">
        <v>5258</v>
      </c>
      <c r="J1805" s="182" t="str">
        <f>IF(OR(IFERROR(SEARCH("DMZ",tblSegmentationZones[[#This Row],[comment]])&gt;0,FALSE),IFERROR(SEARCH("DMZ",tblSegmentationZones[[#This Row],[SegmentationZone]])&gt;0,FALSE)),"Yes","No")</f>
        <v>Yes</v>
      </c>
    </row>
    <row r="1806" spans="1:10" x14ac:dyDescent="0.3">
      <c r="A1806" t="s">
        <v>5154</v>
      </c>
      <c r="B1806" t="s">
        <v>5259</v>
      </c>
      <c r="C1806" t="s">
        <v>464</v>
      </c>
      <c r="D1806" t="s">
        <v>5154</v>
      </c>
      <c r="E1806" t="s">
        <v>448</v>
      </c>
      <c r="F1806" t="b">
        <v>1</v>
      </c>
      <c r="G1806">
        <v>379969024</v>
      </c>
      <c r="H1806">
        <v>379969535</v>
      </c>
      <c r="I1806" t="s">
        <v>5260</v>
      </c>
      <c r="J1806" s="182" t="str">
        <f>IF(OR(IFERROR(SEARCH("DMZ",tblSegmentationZones[[#This Row],[comment]])&gt;0,FALSE),IFERROR(SEARCH("DMZ",tblSegmentationZones[[#This Row],[SegmentationZone]])&gt;0,FALSE)),"Yes","No")</f>
        <v>Yes</v>
      </c>
    </row>
    <row r="1807" spans="1:10" x14ac:dyDescent="0.3">
      <c r="A1807" t="s">
        <v>5109</v>
      </c>
      <c r="B1807" t="s">
        <v>5261</v>
      </c>
      <c r="C1807">
        <v>3932</v>
      </c>
      <c r="D1807" t="s">
        <v>5109</v>
      </c>
      <c r="E1807" t="s">
        <v>448</v>
      </c>
      <c r="F1807" t="b">
        <v>1</v>
      </c>
      <c r="G1807">
        <v>379920384</v>
      </c>
      <c r="H1807">
        <v>379920639</v>
      </c>
      <c r="I1807" t="s">
        <v>5262</v>
      </c>
      <c r="J1807" s="182" t="str">
        <f>IF(OR(IFERROR(SEARCH("DMZ",tblSegmentationZones[[#This Row],[comment]])&gt;0,FALSE),IFERROR(SEARCH("DMZ",tblSegmentationZones[[#This Row],[SegmentationZone]])&gt;0,FALSE)),"Yes","No")</f>
        <v>Yes</v>
      </c>
    </row>
    <row r="1808" spans="1:10" x14ac:dyDescent="0.3">
      <c r="A1808" t="s">
        <v>5109</v>
      </c>
      <c r="B1808" t="s">
        <v>5261</v>
      </c>
      <c r="C1808">
        <v>3932</v>
      </c>
      <c r="D1808" t="s">
        <v>1874</v>
      </c>
      <c r="E1808" t="s">
        <v>448</v>
      </c>
      <c r="F1808" t="b">
        <v>1</v>
      </c>
      <c r="G1808">
        <v>379920384</v>
      </c>
      <c r="H1808">
        <v>379920639</v>
      </c>
      <c r="I1808" t="s">
        <v>5262</v>
      </c>
      <c r="J1808" s="182" t="str">
        <f>IF(OR(IFERROR(SEARCH("DMZ",tblSegmentationZones[[#This Row],[comment]])&gt;0,FALSE),IFERROR(SEARCH("DMZ",tblSegmentationZones[[#This Row],[SegmentationZone]])&gt;0,FALSE)),"Yes","No")</f>
        <v>Yes</v>
      </c>
    </row>
    <row r="1809" spans="1:10" x14ac:dyDescent="0.3">
      <c r="A1809" t="s">
        <v>5149</v>
      </c>
      <c r="B1809" t="s">
        <v>5263</v>
      </c>
      <c r="C1809">
        <v>3933</v>
      </c>
      <c r="D1809" t="s">
        <v>5149</v>
      </c>
      <c r="E1809" t="s">
        <v>448</v>
      </c>
      <c r="F1809" t="b">
        <v>1</v>
      </c>
      <c r="G1809">
        <v>379920640</v>
      </c>
      <c r="H1809">
        <v>379920895</v>
      </c>
      <c r="I1809" t="s">
        <v>5264</v>
      </c>
      <c r="J1809" s="182" t="str">
        <f>IF(OR(IFERROR(SEARCH("DMZ",tblSegmentationZones[[#This Row],[comment]])&gt;0,FALSE),IFERROR(SEARCH("DMZ",tblSegmentationZones[[#This Row],[SegmentationZone]])&gt;0,FALSE)),"Yes","No")</f>
        <v>Yes</v>
      </c>
    </row>
    <row r="1810" spans="1:10" x14ac:dyDescent="0.3">
      <c r="A1810" t="s">
        <v>5145</v>
      </c>
      <c r="B1810" t="s">
        <v>5265</v>
      </c>
      <c r="C1810">
        <v>3934</v>
      </c>
      <c r="D1810" t="s">
        <v>5145</v>
      </c>
      <c r="E1810" t="s">
        <v>448</v>
      </c>
      <c r="F1810" t="b">
        <v>1</v>
      </c>
      <c r="G1810">
        <v>379920896</v>
      </c>
      <c r="H1810">
        <v>379921151</v>
      </c>
      <c r="I1810" t="s">
        <v>5266</v>
      </c>
      <c r="J1810" s="182" t="str">
        <f>IF(OR(IFERROR(SEARCH("DMZ",tblSegmentationZones[[#This Row],[comment]])&gt;0,FALSE),IFERROR(SEARCH("DMZ",tblSegmentationZones[[#This Row],[SegmentationZone]])&gt;0,FALSE)),"Yes","No")</f>
        <v>Yes</v>
      </c>
    </row>
    <row r="1811" spans="1:10" x14ac:dyDescent="0.3">
      <c r="A1811" t="s">
        <v>5125</v>
      </c>
      <c r="B1811" t="s">
        <v>5267</v>
      </c>
      <c r="C1811">
        <v>3940</v>
      </c>
      <c r="D1811" t="s">
        <v>5125</v>
      </c>
      <c r="E1811" t="s">
        <v>448</v>
      </c>
      <c r="F1811" t="b">
        <v>1</v>
      </c>
      <c r="G1811">
        <v>379922432</v>
      </c>
      <c r="H1811">
        <v>379922687</v>
      </c>
      <c r="I1811" t="s">
        <v>5268</v>
      </c>
      <c r="J1811" s="182" t="str">
        <f>IF(OR(IFERROR(SEARCH("DMZ",tblSegmentationZones[[#This Row],[comment]])&gt;0,FALSE),IFERROR(SEARCH("DMZ",tblSegmentationZones[[#This Row],[SegmentationZone]])&gt;0,FALSE)),"Yes","No")</f>
        <v>Yes</v>
      </c>
    </row>
    <row r="1812" spans="1:10" x14ac:dyDescent="0.3">
      <c r="A1812" t="s">
        <v>5129</v>
      </c>
      <c r="B1812" t="s">
        <v>5269</v>
      </c>
      <c r="C1812" t="s">
        <v>464</v>
      </c>
      <c r="D1812" t="s">
        <v>5129</v>
      </c>
      <c r="E1812" t="s">
        <v>448</v>
      </c>
      <c r="F1812" t="b">
        <v>1</v>
      </c>
      <c r="G1812">
        <v>379933696</v>
      </c>
      <c r="H1812">
        <v>379933951</v>
      </c>
      <c r="I1812" t="s">
        <v>5270</v>
      </c>
      <c r="J1812" s="182" t="str">
        <f>IF(OR(IFERROR(SEARCH("DMZ",tblSegmentationZones[[#This Row],[comment]])&gt;0,FALSE),IFERROR(SEARCH("DMZ",tblSegmentationZones[[#This Row],[SegmentationZone]])&gt;0,FALSE)),"Yes","No")</f>
        <v>Yes</v>
      </c>
    </row>
    <row r="1813" spans="1:10" x14ac:dyDescent="0.3">
      <c r="A1813" t="s">
        <v>5154</v>
      </c>
      <c r="B1813" t="s">
        <v>5271</v>
      </c>
      <c r="C1813" t="s">
        <v>464</v>
      </c>
      <c r="D1813" t="s">
        <v>5154</v>
      </c>
      <c r="E1813" t="s">
        <v>452</v>
      </c>
      <c r="F1813" t="b">
        <v>1</v>
      </c>
      <c r="G1813">
        <v>380034560</v>
      </c>
      <c r="H1813">
        <v>380035071</v>
      </c>
      <c r="I1813" t="s">
        <v>5272</v>
      </c>
      <c r="J1813" s="182" t="str">
        <f>IF(OR(IFERROR(SEARCH("DMZ",tblSegmentationZones[[#This Row],[comment]])&gt;0,FALSE),IFERROR(SEARCH("DMZ",tblSegmentationZones[[#This Row],[SegmentationZone]])&gt;0,FALSE)),"Yes","No")</f>
        <v>Yes</v>
      </c>
    </row>
    <row r="1814" spans="1:10" x14ac:dyDescent="0.3">
      <c r="A1814" t="s">
        <v>5154</v>
      </c>
      <c r="B1814" t="s">
        <v>5273</v>
      </c>
      <c r="C1814" t="s">
        <v>464</v>
      </c>
      <c r="D1814" t="s">
        <v>5154</v>
      </c>
      <c r="E1814" t="s">
        <v>5274</v>
      </c>
      <c r="F1814" t="b">
        <v>1</v>
      </c>
      <c r="G1814">
        <v>380100096</v>
      </c>
      <c r="H1814">
        <v>380100607</v>
      </c>
      <c r="I1814" t="s">
        <v>5275</v>
      </c>
      <c r="J1814" s="182" t="str">
        <f>IF(OR(IFERROR(SEARCH("DMZ",tblSegmentationZones[[#This Row],[comment]])&gt;0,FALSE),IFERROR(SEARCH("DMZ",tblSegmentationZones[[#This Row],[SegmentationZone]])&gt;0,FALSE)),"Yes","No")</f>
        <v>Yes</v>
      </c>
    </row>
    <row r="1815" spans="1:10" x14ac:dyDescent="0.3">
      <c r="A1815" t="s">
        <v>5220</v>
      </c>
      <c r="B1815" t="s">
        <v>5276</v>
      </c>
      <c r="C1815" t="s">
        <v>464</v>
      </c>
      <c r="D1815" t="s">
        <v>5220</v>
      </c>
      <c r="E1815" t="s">
        <v>4069</v>
      </c>
      <c r="F1815" t="b">
        <v>1</v>
      </c>
      <c r="G1815">
        <v>381550592</v>
      </c>
      <c r="H1815">
        <v>381551103</v>
      </c>
      <c r="I1815" t="s">
        <v>5277</v>
      </c>
      <c r="J1815" s="182" t="str">
        <f>IF(OR(IFERROR(SEARCH("DMZ",tblSegmentationZones[[#This Row],[comment]])&gt;0,FALSE),IFERROR(SEARCH("DMZ",tblSegmentationZones[[#This Row],[SegmentationZone]])&gt;0,FALSE)),"Yes","No")</f>
        <v>Yes</v>
      </c>
    </row>
    <row r="1816" spans="1:10" x14ac:dyDescent="0.3">
      <c r="A1816" t="s">
        <v>5278</v>
      </c>
      <c r="B1816" t="s">
        <v>5279</v>
      </c>
      <c r="C1816" t="s">
        <v>464</v>
      </c>
      <c r="D1816" t="s">
        <v>1591</v>
      </c>
      <c r="E1816" t="s">
        <v>4069</v>
      </c>
      <c r="F1816" t="b">
        <v>1</v>
      </c>
      <c r="G1816">
        <v>381583360</v>
      </c>
      <c r="H1816">
        <v>381583423</v>
      </c>
      <c r="I1816" t="s">
        <v>5280</v>
      </c>
      <c r="J1816" s="182" t="str">
        <f>IF(OR(IFERROR(SEARCH("DMZ",tblSegmentationZones[[#This Row],[comment]])&gt;0,FALSE),IFERROR(SEARCH("DMZ",tblSegmentationZones[[#This Row],[SegmentationZone]])&gt;0,FALSE)),"Yes","No")</f>
        <v>No</v>
      </c>
    </row>
    <row r="1817" spans="1:10" x14ac:dyDescent="0.3">
      <c r="A1817" t="s">
        <v>5281</v>
      </c>
      <c r="B1817" t="s">
        <v>5282</v>
      </c>
      <c r="C1817">
        <v>1502</v>
      </c>
      <c r="D1817" t="s">
        <v>5202</v>
      </c>
      <c r="E1817" t="s">
        <v>4069</v>
      </c>
      <c r="F1817" t="b">
        <v>1</v>
      </c>
      <c r="G1817">
        <v>381551104</v>
      </c>
      <c r="H1817">
        <v>381551119</v>
      </c>
      <c r="I1817" t="s">
        <v>5283</v>
      </c>
      <c r="J1817" s="182" t="str">
        <f>IF(OR(IFERROR(SEARCH("DMZ",tblSegmentationZones[[#This Row],[comment]])&gt;0,FALSE),IFERROR(SEARCH("DMZ",tblSegmentationZones[[#This Row],[SegmentationZone]])&gt;0,FALSE)),"Yes","No")</f>
        <v>Yes</v>
      </c>
    </row>
    <row r="1818" spans="1:10" x14ac:dyDescent="0.3">
      <c r="A1818" t="s">
        <v>5256</v>
      </c>
      <c r="B1818" t="s">
        <v>5284</v>
      </c>
      <c r="C1818">
        <v>3703</v>
      </c>
      <c r="D1818" t="s">
        <v>4137</v>
      </c>
      <c r="E1818" t="s">
        <v>4069</v>
      </c>
      <c r="F1818" t="b">
        <v>1</v>
      </c>
      <c r="G1818">
        <v>381551360</v>
      </c>
      <c r="H1818">
        <v>381551615</v>
      </c>
      <c r="I1818" t="s">
        <v>5285</v>
      </c>
      <c r="J1818" s="182" t="str">
        <f>IF(OR(IFERROR(SEARCH("DMZ",tblSegmentationZones[[#This Row],[comment]])&gt;0,FALSE),IFERROR(SEARCH("DMZ",tblSegmentationZones[[#This Row],[SegmentationZone]])&gt;0,FALSE)),"Yes","No")</f>
        <v>Yes</v>
      </c>
    </row>
    <row r="1819" spans="1:10" x14ac:dyDescent="0.3">
      <c r="A1819" t="s">
        <v>5154</v>
      </c>
      <c r="B1819" t="s">
        <v>5286</v>
      </c>
      <c r="C1819" t="s">
        <v>464</v>
      </c>
      <c r="D1819" t="s">
        <v>5154</v>
      </c>
      <c r="E1819" t="s">
        <v>4069</v>
      </c>
      <c r="F1819" t="b">
        <v>1</v>
      </c>
      <c r="G1819">
        <v>381568000</v>
      </c>
      <c r="H1819">
        <v>381568511</v>
      </c>
      <c r="I1819" t="s">
        <v>5287</v>
      </c>
      <c r="J1819" s="182" t="str">
        <f>IF(OR(IFERROR(SEARCH("DMZ",tblSegmentationZones[[#This Row],[comment]])&gt;0,FALSE),IFERROR(SEARCH("DMZ",tblSegmentationZones[[#This Row],[SegmentationZone]])&gt;0,FALSE)),"Yes","No")</f>
        <v>Yes</v>
      </c>
    </row>
    <row r="1820" spans="1:10" x14ac:dyDescent="0.3">
      <c r="A1820" t="s">
        <v>5202</v>
      </c>
      <c r="B1820" t="s">
        <v>5288</v>
      </c>
      <c r="C1820" t="s">
        <v>464</v>
      </c>
      <c r="D1820" t="s">
        <v>5202</v>
      </c>
      <c r="E1820" t="s">
        <v>5010</v>
      </c>
      <c r="F1820" t="b">
        <v>0</v>
      </c>
      <c r="G1820">
        <v>384630784</v>
      </c>
      <c r="H1820">
        <v>384630847</v>
      </c>
      <c r="I1820" t="s">
        <v>5289</v>
      </c>
      <c r="J1820" s="182" t="str">
        <f>IF(OR(IFERROR(SEARCH("DMZ",tblSegmentationZones[[#This Row],[comment]])&gt;0,FALSE),IFERROR(SEARCH("DMZ",tblSegmentationZones[[#This Row],[SegmentationZone]])&gt;0,FALSE)),"Yes","No")</f>
        <v>Yes</v>
      </c>
    </row>
    <row r="1821" spans="1:10" x14ac:dyDescent="0.3">
      <c r="A1821" t="s">
        <v>5182</v>
      </c>
      <c r="B1821" t="s">
        <v>5290</v>
      </c>
      <c r="C1821" t="s">
        <v>464</v>
      </c>
      <c r="D1821" t="s">
        <v>5182</v>
      </c>
      <c r="E1821" t="s">
        <v>5010</v>
      </c>
      <c r="F1821" t="b">
        <v>0</v>
      </c>
      <c r="G1821">
        <v>384631040</v>
      </c>
      <c r="H1821">
        <v>384631103</v>
      </c>
      <c r="I1821" t="s">
        <v>5291</v>
      </c>
      <c r="J1821" s="182" t="str">
        <f>IF(OR(IFERROR(SEARCH("DMZ",tblSegmentationZones[[#This Row],[comment]])&gt;0,FALSE),IFERROR(SEARCH("DMZ",tblSegmentationZones[[#This Row],[SegmentationZone]])&gt;0,FALSE)),"Yes","No")</f>
        <v>Yes</v>
      </c>
    </row>
    <row r="1822" spans="1:10" x14ac:dyDescent="0.3">
      <c r="A1822" t="s">
        <v>5292</v>
      </c>
      <c r="B1822" t="s">
        <v>5293</v>
      </c>
      <c r="C1822" t="s">
        <v>5294</v>
      </c>
      <c r="D1822" t="s">
        <v>5292</v>
      </c>
      <c r="E1822" t="s">
        <v>5010</v>
      </c>
      <c r="F1822" t="b">
        <v>0</v>
      </c>
      <c r="G1822">
        <v>384631104</v>
      </c>
      <c r="H1822">
        <v>384631167</v>
      </c>
      <c r="I1822" t="s">
        <v>5295</v>
      </c>
      <c r="J1822" s="182" t="str">
        <f>IF(OR(IFERROR(SEARCH("DMZ",tblSegmentationZones[[#This Row],[comment]])&gt;0,FALSE),IFERROR(SEARCH("DMZ",tblSegmentationZones[[#This Row],[SegmentationZone]])&gt;0,FALSE)),"Yes","No")</f>
        <v>Yes</v>
      </c>
    </row>
    <row r="1823" spans="1:10" x14ac:dyDescent="0.3">
      <c r="A1823" t="s">
        <v>5109</v>
      </c>
      <c r="B1823" t="s">
        <v>5296</v>
      </c>
      <c r="C1823" t="s">
        <v>464</v>
      </c>
      <c r="D1823" t="s">
        <v>5109</v>
      </c>
      <c r="E1823" t="s">
        <v>5099</v>
      </c>
      <c r="F1823" t="b">
        <v>0</v>
      </c>
      <c r="G1823">
        <v>384656384</v>
      </c>
      <c r="H1823">
        <v>384656447</v>
      </c>
      <c r="I1823" t="s">
        <v>5297</v>
      </c>
      <c r="J1823" s="182" t="str">
        <f>IF(OR(IFERROR(SEARCH("DMZ",tblSegmentationZones[[#This Row],[comment]])&gt;0,FALSE),IFERROR(SEARCH("DMZ",tblSegmentationZones[[#This Row],[SegmentationZone]])&gt;0,FALSE)),"Yes","No")</f>
        <v>Yes</v>
      </c>
    </row>
    <row r="1824" spans="1:10" x14ac:dyDescent="0.3">
      <c r="A1824" t="s">
        <v>4137</v>
      </c>
      <c r="B1824" t="s">
        <v>5298</v>
      </c>
      <c r="C1824" t="s">
        <v>464</v>
      </c>
      <c r="D1824" t="s">
        <v>4137</v>
      </c>
      <c r="E1824" t="s">
        <v>5099</v>
      </c>
      <c r="F1824" t="b">
        <v>0</v>
      </c>
      <c r="G1824">
        <v>384656640</v>
      </c>
      <c r="H1824">
        <v>384656703</v>
      </c>
      <c r="I1824" t="s">
        <v>5299</v>
      </c>
      <c r="J1824" s="182" t="str">
        <f>IF(OR(IFERROR(SEARCH("DMZ",tblSegmentationZones[[#This Row],[comment]])&gt;0,FALSE),IFERROR(SEARCH("DMZ",tblSegmentationZones[[#This Row],[SegmentationZone]])&gt;0,FALSE)),"Yes","No")</f>
        <v>Yes</v>
      </c>
    </row>
    <row r="1825" spans="1:10" x14ac:dyDescent="0.3">
      <c r="A1825" t="s">
        <v>5145</v>
      </c>
      <c r="B1825" t="s">
        <v>5300</v>
      </c>
      <c r="C1825" t="s">
        <v>464</v>
      </c>
      <c r="D1825" t="s">
        <v>5145</v>
      </c>
      <c r="E1825" t="s">
        <v>5099</v>
      </c>
      <c r="F1825" t="b">
        <v>0</v>
      </c>
      <c r="G1825">
        <v>384656896</v>
      </c>
      <c r="H1825">
        <v>384656959</v>
      </c>
      <c r="I1825" t="s">
        <v>5301</v>
      </c>
      <c r="J1825" s="182" t="str">
        <f>IF(OR(IFERROR(SEARCH("DMZ",tblSegmentationZones[[#This Row],[comment]])&gt;0,FALSE),IFERROR(SEARCH("DMZ",tblSegmentationZones[[#This Row],[SegmentationZone]])&gt;0,FALSE)),"Yes","No")</f>
        <v>Yes</v>
      </c>
    </row>
    <row r="1826" spans="1:10" x14ac:dyDescent="0.3">
      <c r="A1826" t="s">
        <v>5125</v>
      </c>
      <c r="B1826" t="s">
        <v>5302</v>
      </c>
      <c r="C1826" t="s">
        <v>464</v>
      </c>
      <c r="D1826" t="s">
        <v>5125</v>
      </c>
      <c r="E1826" t="s">
        <v>5099</v>
      </c>
      <c r="F1826" t="b">
        <v>0</v>
      </c>
      <c r="G1826">
        <v>384657152</v>
      </c>
      <c r="H1826">
        <v>384657215</v>
      </c>
      <c r="I1826" t="s">
        <v>5303</v>
      </c>
      <c r="J1826" s="182" t="str">
        <f>IF(OR(IFERROR(SEARCH("DMZ",tblSegmentationZones[[#This Row],[comment]])&gt;0,FALSE),IFERROR(SEARCH("DMZ",tblSegmentationZones[[#This Row],[SegmentationZone]])&gt;0,FALSE)),"Yes","No")</f>
        <v>Yes</v>
      </c>
    </row>
    <row r="1827" spans="1:10" x14ac:dyDescent="0.3">
      <c r="A1827" t="s">
        <v>5154</v>
      </c>
      <c r="B1827" t="s">
        <v>5304</v>
      </c>
      <c r="C1827" t="s">
        <v>464</v>
      </c>
      <c r="D1827" t="s">
        <v>5154</v>
      </c>
      <c r="E1827" t="s">
        <v>5099</v>
      </c>
      <c r="F1827" t="b">
        <v>1</v>
      </c>
      <c r="G1827">
        <v>384663040</v>
      </c>
      <c r="H1827">
        <v>384663551</v>
      </c>
      <c r="I1827" t="s">
        <v>5305</v>
      </c>
      <c r="J1827" s="182" t="str">
        <f>IF(OR(IFERROR(SEARCH("DMZ",tblSegmentationZones[[#This Row],[comment]])&gt;0,FALSE),IFERROR(SEARCH("DMZ",tblSegmentationZones[[#This Row],[SegmentationZone]])&gt;0,FALSE)),"Yes","No")</f>
        <v>Yes</v>
      </c>
    </row>
    <row r="1828" spans="1:10" x14ac:dyDescent="0.3">
      <c r="A1828" t="s">
        <v>5306</v>
      </c>
      <c r="B1828" t="s">
        <v>5307</v>
      </c>
      <c r="C1828" t="s">
        <v>5294</v>
      </c>
      <c r="D1828" t="s">
        <v>5149</v>
      </c>
      <c r="E1828" t="s">
        <v>5010</v>
      </c>
      <c r="F1828" t="b">
        <v>0</v>
      </c>
      <c r="G1828">
        <v>384631296</v>
      </c>
      <c r="H1828">
        <v>384631359</v>
      </c>
      <c r="I1828" t="s">
        <v>5308</v>
      </c>
      <c r="J1828" s="182" t="str">
        <f>IF(OR(IFERROR(SEARCH("DMZ",tblSegmentationZones[[#This Row],[comment]])&gt;0,FALSE),IFERROR(SEARCH("DMZ",tblSegmentationZones[[#This Row],[SegmentationZone]])&gt;0,FALSE)),"Yes","No")</f>
        <v>Yes</v>
      </c>
    </row>
    <row r="1829" spans="1:10" x14ac:dyDescent="0.3">
      <c r="A1829" t="s">
        <v>5129</v>
      </c>
      <c r="B1829" t="s">
        <v>5309</v>
      </c>
      <c r="C1829" t="s">
        <v>5294</v>
      </c>
      <c r="D1829" t="s">
        <v>902</v>
      </c>
      <c r="E1829" t="s">
        <v>5010</v>
      </c>
      <c r="F1829" t="b">
        <v>0</v>
      </c>
      <c r="G1829">
        <v>384631552</v>
      </c>
      <c r="H1829">
        <v>384631615</v>
      </c>
      <c r="I1829" t="s">
        <v>5310</v>
      </c>
      <c r="J1829" s="182" t="str">
        <f>IF(OR(IFERROR(SEARCH("DMZ",tblSegmentationZones[[#This Row],[comment]])&gt;0,FALSE),IFERROR(SEARCH("DMZ",tblSegmentationZones[[#This Row],[SegmentationZone]])&gt;0,FALSE)),"Yes","No")</f>
        <v>Yes</v>
      </c>
    </row>
    <row r="1830" spans="1:10" x14ac:dyDescent="0.3">
      <c r="A1830" t="s">
        <v>5174</v>
      </c>
      <c r="B1830" t="s">
        <v>5311</v>
      </c>
      <c r="C1830" t="s">
        <v>464</v>
      </c>
      <c r="D1830" t="s">
        <v>902</v>
      </c>
      <c r="E1830" t="s">
        <v>5010</v>
      </c>
      <c r="F1830" t="b">
        <v>0</v>
      </c>
      <c r="G1830">
        <v>384631616</v>
      </c>
      <c r="H1830">
        <v>384631679</v>
      </c>
      <c r="I1830" t="s">
        <v>5312</v>
      </c>
      <c r="J1830" s="182" t="str">
        <f>IF(OR(IFERROR(SEARCH("DMZ",tblSegmentationZones[[#This Row],[comment]])&gt;0,FALSE),IFERROR(SEARCH("DMZ",tblSegmentationZones[[#This Row],[SegmentationZone]])&gt;0,FALSE)),"Yes","No")</f>
        <v>Yes</v>
      </c>
    </row>
    <row r="1831" spans="1:10" x14ac:dyDescent="0.3">
      <c r="A1831" t="s">
        <v>5202</v>
      </c>
      <c r="B1831" t="s">
        <v>5313</v>
      </c>
      <c r="C1831" t="s">
        <v>464</v>
      </c>
      <c r="D1831" t="s">
        <v>5202</v>
      </c>
      <c r="E1831" t="s">
        <v>5092</v>
      </c>
      <c r="F1831" t="b">
        <v>0</v>
      </c>
      <c r="G1831">
        <v>384638976</v>
      </c>
      <c r="H1831">
        <v>384639039</v>
      </c>
      <c r="I1831" t="s">
        <v>5314</v>
      </c>
      <c r="J1831" s="182" t="str">
        <f>IF(OR(IFERROR(SEARCH("DMZ",tblSegmentationZones[[#This Row],[comment]])&gt;0,FALSE),IFERROR(SEARCH("DMZ",tblSegmentationZones[[#This Row],[SegmentationZone]])&gt;0,FALSE)),"Yes","No")</f>
        <v>Yes</v>
      </c>
    </row>
    <row r="1832" spans="1:10" x14ac:dyDescent="0.3">
      <c r="A1832" t="s">
        <v>5182</v>
      </c>
      <c r="B1832" t="s">
        <v>5315</v>
      </c>
      <c r="C1832" t="s">
        <v>464</v>
      </c>
      <c r="D1832" t="s">
        <v>5182</v>
      </c>
      <c r="E1832" t="s">
        <v>5092</v>
      </c>
      <c r="F1832" t="b">
        <v>0</v>
      </c>
      <c r="G1832">
        <v>384639232</v>
      </c>
      <c r="H1832">
        <v>384639295</v>
      </c>
      <c r="I1832" t="s">
        <v>5316</v>
      </c>
      <c r="J1832" s="182" t="str">
        <f>IF(OR(IFERROR(SEARCH("DMZ",tblSegmentationZones[[#This Row],[comment]])&gt;0,FALSE),IFERROR(SEARCH("DMZ",tblSegmentationZones[[#This Row],[SegmentationZone]])&gt;0,FALSE)),"Yes","No")</f>
        <v>Yes</v>
      </c>
    </row>
    <row r="1833" spans="1:10" x14ac:dyDescent="0.3">
      <c r="A1833" t="s">
        <v>5292</v>
      </c>
      <c r="B1833" t="s">
        <v>5317</v>
      </c>
      <c r="C1833" t="s">
        <v>5294</v>
      </c>
      <c r="D1833" t="s">
        <v>5292</v>
      </c>
      <c r="E1833" t="s">
        <v>5092</v>
      </c>
      <c r="F1833" t="b">
        <v>0</v>
      </c>
      <c r="G1833">
        <v>384639296</v>
      </c>
      <c r="H1833">
        <v>384639359</v>
      </c>
      <c r="I1833" t="s">
        <v>5318</v>
      </c>
      <c r="J1833" s="182" t="str">
        <f>IF(OR(IFERROR(SEARCH("DMZ",tblSegmentationZones[[#This Row],[comment]])&gt;0,FALSE),IFERROR(SEARCH("DMZ",tblSegmentationZones[[#This Row],[SegmentationZone]])&gt;0,FALSE)),"Yes","No")</f>
        <v>Yes</v>
      </c>
    </row>
    <row r="1834" spans="1:10" x14ac:dyDescent="0.3">
      <c r="A1834" t="s">
        <v>5129</v>
      </c>
      <c r="B1834" t="s">
        <v>5319</v>
      </c>
      <c r="C1834" t="s">
        <v>5294</v>
      </c>
      <c r="D1834" t="s">
        <v>902</v>
      </c>
      <c r="E1834" t="s">
        <v>5092</v>
      </c>
      <c r="F1834" t="b">
        <v>0</v>
      </c>
      <c r="G1834">
        <v>384639744</v>
      </c>
      <c r="H1834">
        <v>384639807</v>
      </c>
      <c r="I1834" t="s">
        <v>5320</v>
      </c>
      <c r="J1834" s="182" t="str">
        <f>IF(OR(IFERROR(SEARCH("DMZ",tblSegmentationZones[[#This Row],[comment]])&gt;0,FALSE),IFERROR(SEARCH("DMZ",tblSegmentationZones[[#This Row],[SegmentationZone]])&gt;0,FALSE)),"Yes","No")</f>
        <v>Yes</v>
      </c>
    </row>
    <row r="1835" spans="1:10" x14ac:dyDescent="0.3">
      <c r="A1835" t="s">
        <v>5174</v>
      </c>
      <c r="B1835" t="s">
        <v>5321</v>
      </c>
      <c r="C1835" t="s">
        <v>464</v>
      </c>
      <c r="D1835" t="s">
        <v>902</v>
      </c>
      <c r="E1835" t="s">
        <v>5092</v>
      </c>
      <c r="F1835" t="b">
        <v>0</v>
      </c>
      <c r="G1835">
        <v>384639808</v>
      </c>
      <c r="H1835">
        <v>384639871</v>
      </c>
      <c r="I1835" t="s">
        <v>5322</v>
      </c>
      <c r="J1835" s="182" t="str">
        <f>IF(OR(IFERROR(SEARCH("DMZ",tblSegmentationZones[[#This Row],[comment]])&gt;0,FALSE),IFERROR(SEARCH("DMZ",tblSegmentationZones[[#This Row],[SegmentationZone]])&gt;0,FALSE)),"Yes","No")</f>
        <v>Yes</v>
      </c>
    </row>
    <row r="1836" spans="1:10" x14ac:dyDescent="0.3">
      <c r="A1836" t="s">
        <v>5109</v>
      </c>
      <c r="B1836" t="s">
        <v>5323</v>
      </c>
      <c r="C1836" t="s">
        <v>464</v>
      </c>
      <c r="D1836" t="s">
        <v>902</v>
      </c>
      <c r="E1836" t="s">
        <v>5092</v>
      </c>
      <c r="F1836" t="b">
        <v>0</v>
      </c>
      <c r="G1836">
        <v>384640000</v>
      </c>
      <c r="H1836">
        <v>384640063</v>
      </c>
      <c r="I1836" t="s">
        <v>5324</v>
      </c>
      <c r="J1836" s="182" t="str">
        <f>IF(OR(IFERROR(SEARCH("DMZ",tblSegmentationZones[[#This Row],[comment]])&gt;0,FALSE),IFERROR(SEARCH("DMZ",tblSegmentationZones[[#This Row],[SegmentationZone]])&gt;0,FALSE)),"Yes","No")</f>
        <v>Yes</v>
      </c>
    </row>
    <row r="1837" spans="1:10" x14ac:dyDescent="0.3">
      <c r="A1837" t="s">
        <v>4137</v>
      </c>
      <c r="B1837" t="s">
        <v>5325</v>
      </c>
      <c r="C1837" t="s">
        <v>464</v>
      </c>
      <c r="D1837" t="s">
        <v>902</v>
      </c>
      <c r="E1837" t="s">
        <v>5092</v>
      </c>
      <c r="F1837" t="b">
        <v>0</v>
      </c>
      <c r="G1837">
        <v>384640256</v>
      </c>
      <c r="H1837">
        <v>384640319</v>
      </c>
      <c r="I1837" t="s">
        <v>5326</v>
      </c>
      <c r="J1837" s="182" t="str">
        <f>IF(OR(IFERROR(SEARCH("DMZ",tblSegmentationZones[[#This Row],[comment]])&gt;0,FALSE),IFERROR(SEARCH("DMZ",tblSegmentationZones[[#This Row],[SegmentationZone]])&gt;0,FALSE)),"Yes","No")</f>
        <v>Yes</v>
      </c>
    </row>
    <row r="1838" spans="1:10" x14ac:dyDescent="0.3">
      <c r="A1838" t="s">
        <v>5145</v>
      </c>
      <c r="B1838" t="s">
        <v>5327</v>
      </c>
      <c r="C1838" t="s">
        <v>464</v>
      </c>
      <c r="D1838" t="s">
        <v>902</v>
      </c>
      <c r="E1838" t="s">
        <v>5092</v>
      </c>
      <c r="F1838" t="b">
        <v>0</v>
      </c>
      <c r="G1838">
        <v>384640512</v>
      </c>
      <c r="H1838">
        <v>384640575</v>
      </c>
      <c r="I1838" t="s">
        <v>5328</v>
      </c>
      <c r="J1838" s="182" t="str">
        <f>IF(OR(IFERROR(SEARCH("DMZ",tblSegmentationZones[[#This Row],[comment]])&gt;0,FALSE),IFERROR(SEARCH("DMZ",tblSegmentationZones[[#This Row],[SegmentationZone]])&gt;0,FALSE)),"Yes","No")</f>
        <v>Yes</v>
      </c>
    </row>
    <row r="1839" spans="1:10" x14ac:dyDescent="0.3">
      <c r="A1839" t="s">
        <v>5125</v>
      </c>
      <c r="B1839" t="s">
        <v>5329</v>
      </c>
      <c r="C1839" t="s">
        <v>464</v>
      </c>
      <c r="D1839" t="s">
        <v>902</v>
      </c>
      <c r="E1839" t="s">
        <v>5092</v>
      </c>
      <c r="F1839" t="b">
        <v>0</v>
      </c>
      <c r="G1839">
        <v>384640768</v>
      </c>
      <c r="H1839">
        <v>384640831</v>
      </c>
      <c r="I1839" t="s">
        <v>5330</v>
      </c>
      <c r="J1839" s="182" t="str">
        <f>IF(OR(IFERROR(SEARCH("DMZ",tblSegmentationZones[[#This Row],[comment]])&gt;0,FALSE),IFERROR(SEARCH("DMZ",tblSegmentationZones[[#This Row],[SegmentationZone]])&gt;0,FALSE)),"Yes","No")</f>
        <v>Yes</v>
      </c>
    </row>
    <row r="1840" spans="1:10" x14ac:dyDescent="0.3">
      <c r="A1840" t="s">
        <v>5109</v>
      </c>
      <c r="B1840" t="s">
        <v>5331</v>
      </c>
      <c r="C1840" t="s">
        <v>464</v>
      </c>
      <c r="D1840" t="s">
        <v>902</v>
      </c>
      <c r="E1840" t="s">
        <v>5010</v>
      </c>
      <c r="F1840" t="b">
        <v>0</v>
      </c>
      <c r="G1840">
        <v>384631808</v>
      </c>
      <c r="H1840">
        <v>384631871</v>
      </c>
      <c r="I1840" t="s">
        <v>5332</v>
      </c>
      <c r="J1840" s="182" t="str">
        <f>IF(OR(IFERROR(SEARCH("DMZ",tblSegmentationZones[[#This Row],[comment]])&gt;0,FALSE),IFERROR(SEARCH("DMZ",tblSegmentationZones[[#This Row],[SegmentationZone]])&gt;0,FALSE)),"Yes","No")</f>
        <v>Yes</v>
      </c>
    </row>
    <row r="1841" spans="1:10" x14ac:dyDescent="0.3">
      <c r="A1841" t="s">
        <v>4137</v>
      </c>
      <c r="B1841" t="s">
        <v>5333</v>
      </c>
      <c r="C1841" t="s">
        <v>464</v>
      </c>
      <c r="D1841" t="s">
        <v>902</v>
      </c>
      <c r="E1841" t="s">
        <v>5010</v>
      </c>
      <c r="F1841" t="b">
        <v>0</v>
      </c>
      <c r="G1841">
        <v>384632064</v>
      </c>
      <c r="H1841">
        <v>384632127</v>
      </c>
      <c r="I1841" t="s">
        <v>5334</v>
      </c>
      <c r="J1841" s="182" t="str">
        <f>IF(OR(IFERROR(SEARCH("DMZ",tblSegmentationZones[[#This Row],[comment]])&gt;0,FALSE),IFERROR(SEARCH("DMZ",tblSegmentationZones[[#This Row],[SegmentationZone]])&gt;0,FALSE)),"Yes","No")</f>
        <v>Yes</v>
      </c>
    </row>
    <row r="1842" spans="1:10" x14ac:dyDescent="0.3">
      <c r="A1842" t="s">
        <v>5145</v>
      </c>
      <c r="B1842" t="s">
        <v>5335</v>
      </c>
      <c r="C1842" t="s">
        <v>464</v>
      </c>
      <c r="D1842" t="s">
        <v>902</v>
      </c>
      <c r="E1842" t="s">
        <v>5010</v>
      </c>
      <c r="F1842" t="b">
        <v>0</v>
      </c>
      <c r="G1842">
        <v>384632320</v>
      </c>
      <c r="H1842">
        <v>384632383</v>
      </c>
      <c r="I1842" t="s">
        <v>5336</v>
      </c>
      <c r="J1842" s="182" t="str">
        <f>IF(OR(IFERROR(SEARCH("DMZ",tblSegmentationZones[[#This Row],[comment]])&gt;0,FALSE),IFERROR(SEARCH("DMZ",tblSegmentationZones[[#This Row],[SegmentationZone]])&gt;0,FALSE)),"Yes","No")</f>
        <v>Yes</v>
      </c>
    </row>
    <row r="1843" spans="1:10" x14ac:dyDescent="0.3">
      <c r="A1843" t="s">
        <v>5154</v>
      </c>
      <c r="B1843" t="s">
        <v>5337</v>
      </c>
      <c r="C1843" t="s">
        <v>464</v>
      </c>
      <c r="D1843" t="s">
        <v>5154</v>
      </c>
      <c r="E1843" t="s">
        <v>5092</v>
      </c>
      <c r="F1843" t="b">
        <v>1</v>
      </c>
      <c r="G1843">
        <v>384646656</v>
      </c>
      <c r="H1843">
        <v>384647167</v>
      </c>
      <c r="I1843" t="s">
        <v>5338</v>
      </c>
      <c r="J1843" s="182" t="str">
        <f>IF(OR(IFERROR(SEARCH("DMZ",tblSegmentationZones[[#This Row],[comment]])&gt;0,FALSE),IFERROR(SEARCH("DMZ",tblSegmentationZones[[#This Row],[SegmentationZone]])&gt;0,FALSE)),"Yes","No")</f>
        <v>Yes</v>
      </c>
    </row>
    <row r="1844" spans="1:10" x14ac:dyDescent="0.3">
      <c r="A1844" t="s">
        <v>5202</v>
      </c>
      <c r="B1844" t="s">
        <v>5339</v>
      </c>
      <c r="C1844" t="s">
        <v>464</v>
      </c>
      <c r="D1844" t="s">
        <v>5202</v>
      </c>
      <c r="E1844" t="s">
        <v>5075</v>
      </c>
      <c r="F1844" t="b">
        <v>0</v>
      </c>
      <c r="G1844">
        <v>384647168</v>
      </c>
      <c r="H1844">
        <v>384647231</v>
      </c>
      <c r="I1844" t="s">
        <v>5340</v>
      </c>
      <c r="J1844" s="182" t="str">
        <f>IF(OR(IFERROR(SEARCH("DMZ",tblSegmentationZones[[#This Row],[comment]])&gt;0,FALSE),IFERROR(SEARCH("DMZ",tblSegmentationZones[[#This Row],[SegmentationZone]])&gt;0,FALSE)),"Yes","No")</f>
        <v>Yes</v>
      </c>
    </row>
    <row r="1845" spans="1:10" x14ac:dyDescent="0.3">
      <c r="A1845" t="s">
        <v>5182</v>
      </c>
      <c r="B1845" t="s">
        <v>5341</v>
      </c>
      <c r="C1845" t="s">
        <v>5294</v>
      </c>
      <c r="D1845" t="s">
        <v>5182</v>
      </c>
      <c r="E1845" t="s">
        <v>5075</v>
      </c>
      <c r="F1845" t="b">
        <v>0</v>
      </c>
      <c r="G1845">
        <v>384647424</v>
      </c>
      <c r="H1845">
        <v>384647487</v>
      </c>
      <c r="I1845" t="s">
        <v>5342</v>
      </c>
      <c r="J1845" s="182" t="str">
        <f>IF(OR(IFERROR(SEARCH("DMZ",tblSegmentationZones[[#This Row],[comment]])&gt;0,FALSE),IFERROR(SEARCH("DMZ",tblSegmentationZones[[#This Row],[SegmentationZone]])&gt;0,FALSE)),"Yes","No")</f>
        <v>Yes</v>
      </c>
    </row>
    <row r="1846" spans="1:10" x14ac:dyDescent="0.3">
      <c r="A1846" t="s">
        <v>5292</v>
      </c>
      <c r="B1846" t="s">
        <v>5343</v>
      </c>
      <c r="C1846" t="s">
        <v>5294</v>
      </c>
      <c r="D1846" t="s">
        <v>5292</v>
      </c>
      <c r="E1846" t="s">
        <v>5075</v>
      </c>
      <c r="F1846" t="b">
        <v>0</v>
      </c>
      <c r="G1846">
        <v>384647488</v>
      </c>
      <c r="H1846">
        <v>384647551</v>
      </c>
      <c r="I1846" t="s">
        <v>5344</v>
      </c>
      <c r="J1846" s="182" t="str">
        <f>IF(OR(IFERROR(SEARCH("DMZ",tblSegmentationZones[[#This Row],[comment]])&gt;0,FALSE),IFERROR(SEARCH("DMZ",tblSegmentationZones[[#This Row],[SegmentationZone]])&gt;0,FALSE)),"Yes","No")</f>
        <v>Yes</v>
      </c>
    </row>
    <row r="1847" spans="1:10" x14ac:dyDescent="0.3">
      <c r="A1847" t="s">
        <v>5306</v>
      </c>
      <c r="B1847" t="s">
        <v>5345</v>
      </c>
      <c r="C1847" t="s">
        <v>5294</v>
      </c>
      <c r="D1847" t="s">
        <v>5149</v>
      </c>
      <c r="E1847" t="s">
        <v>5075</v>
      </c>
      <c r="F1847" t="b">
        <v>0</v>
      </c>
      <c r="G1847">
        <v>384647680</v>
      </c>
      <c r="H1847">
        <v>384647743</v>
      </c>
      <c r="I1847" t="s">
        <v>5346</v>
      </c>
      <c r="J1847" s="182" t="str">
        <f>IF(OR(IFERROR(SEARCH("DMZ",tblSegmentationZones[[#This Row],[comment]])&gt;0,FALSE),IFERROR(SEARCH("DMZ",tblSegmentationZones[[#This Row],[SegmentationZone]])&gt;0,FALSE)),"Yes","No")</f>
        <v>Yes</v>
      </c>
    </row>
    <row r="1848" spans="1:10" x14ac:dyDescent="0.3">
      <c r="A1848" t="s">
        <v>5129</v>
      </c>
      <c r="B1848" t="s">
        <v>5347</v>
      </c>
      <c r="C1848" t="s">
        <v>5294</v>
      </c>
      <c r="D1848" t="s">
        <v>5129</v>
      </c>
      <c r="E1848" t="s">
        <v>5075</v>
      </c>
      <c r="F1848" t="b">
        <v>0</v>
      </c>
      <c r="G1848">
        <v>384647936</v>
      </c>
      <c r="H1848">
        <v>384647999</v>
      </c>
      <c r="I1848" t="s">
        <v>5348</v>
      </c>
      <c r="J1848" s="182" t="str">
        <f>IF(OR(IFERROR(SEARCH("DMZ",tblSegmentationZones[[#This Row],[comment]])&gt;0,FALSE),IFERROR(SEARCH("DMZ",tblSegmentationZones[[#This Row],[SegmentationZone]])&gt;0,FALSE)),"Yes","No")</f>
        <v>Yes</v>
      </c>
    </row>
    <row r="1849" spans="1:10" x14ac:dyDescent="0.3">
      <c r="A1849" t="s">
        <v>5174</v>
      </c>
      <c r="B1849" t="s">
        <v>5349</v>
      </c>
      <c r="C1849" t="s">
        <v>464</v>
      </c>
      <c r="D1849" t="s">
        <v>5174</v>
      </c>
      <c r="E1849" t="s">
        <v>5075</v>
      </c>
      <c r="F1849" t="b">
        <v>0</v>
      </c>
      <c r="G1849">
        <v>384648000</v>
      </c>
      <c r="H1849">
        <v>384648063</v>
      </c>
      <c r="I1849" t="s">
        <v>5350</v>
      </c>
      <c r="J1849" s="182" t="str">
        <f>IF(OR(IFERROR(SEARCH("DMZ",tblSegmentationZones[[#This Row],[comment]])&gt;0,FALSE),IFERROR(SEARCH("DMZ",tblSegmentationZones[[#This Row],[SegmentationZone]])&gt;0,FALSE)),"Yes","No")</f>
        <v>Yes</v>
      </c>
    </row>
    <row r="1850" spans="1:10" x14ac:dyDescent="0.3">
      <c r="A1850" t="s">
        <v>5109</v>
      </c>
      <c r="B1850" t="s">
        <v>5351</v>
      </c>
      <c r="C1850" t="s">
        <v>464</v>
      </c>
      <c r="D1850" t="s">
        <v>5109</v>
      </c>
      <c r="E1850" t="s">
        <v>5075</v>
      </c>
      <c r="F1850" t="b">
        <v>0</v>
      </c>
      <c r="G1850">
        <v>384648192</v>
      </c>
      <c r="H1850">
        <v>384648255</v>
      </c>
      <c r="I1850" t="s">
        <v>5352</v>
      </c>
      <c r="J1850" s="182" t="str">
        <f>IF(OR(IFERROR(SEARCH("DMZ",tblSegmentationZones[[#This Row],[comment]])&gt;0,FALSE),IFERROR(SEARCH("DMZ",tblSegmentationZones[[#This Row],[SegmentationZone]])&gt;0,FALSE)),"Yes","No")</f>
        <v>Yes</v>
      </c>
    </row>
    <row r="1851" spans="1:10" x14ac:dyDescent="0.3">
      <c r="A1851" t="s">
        <v>4137</v>
      </c>
      <c r="B1851" t="s">
        <v>5353</v>
      </c>
      <c r="C1851" t="s">
        <v>464</v>
      </c>
      <c r="D1851" t="s">
        <v>4137</v>
      </c>
      <c r="E1851" t="s">
        <v>5075</v>
      </c>
      <c r="F1851" t="b">
        <v>0</v>
      </c>
      <c r="G1851">
        <v>384648448</v>
      </c>
      <c r="H1851">
        <v>384648511</v>
      </c>
      <c r="I1851" t="s">
        <v>5354</v>
      </c>
      <c r="J1851" s="182" t="str">
        <f>IF(OR(IFERROR(SEARCH("DMZ",tblSegmentationZones[[#This Row],[comment]])&gt;0,FALSE),IFERROR(SEARCH("DMZ",tblSegmentationZones[[#This Row],[SegmentationZone]])&gt;0,FALSE)),"Yes","No")</f>
        <v>Yes</v>
      </c>
    </row>
    <row r="1852" spans="1:10" x14ac:dyDescent="0.3">
      <c r="A1852" t="s">
        <v>5125</v>
      </c>
      <c r="B1852" t="s">
        <v>5355</v>
      </c>
      <c r="C1852" t="s">
        <v>464</v>
      </c>
      <c r="D1852" t="s">
        <v>902</v>
      </c>
      <c r="E1852" t="s">
        <v>5010</v>
      </c>
      <c r="F1852" t="b">
        <v>0</v>
      </c>
      <c r="G1852">
        <v>384632576</v>
      </c>
      <c r="H1852">
        <v>384632639</v>
      </c>
      <c r="I1852" t="s">
        <v>5356</v>
      </c>
      <c r="J1852" s="182" t="str">
        <f>IF(OR(IFERROR(SEARCH("DMZ",tblSegmentationZones[[#This Row],[comment]])&gt;0,FALSE),IFERROR(SEARCH("DMZ",tblSegmentationZones[[#This Row],[SegmentationZone]])&gt;0,FALSE)),"Yes","No")</f>
        <v>Yes</v>
      </c>
    </row>
    <row r="1853" spans="1:10" x14ac:dyDescent="0.3">
      <c r="A1853" t="s">
        <v>5145</v>
      </c>
      <c r="B1853" t="s">
        <v>5357</v>
      </c>
      <c r="C1853" t="s">
        <v>464</v>
      </c>
      <c r="D1853" t="s">
        <v>5145</v>
      </c>
      <c r="E1853" t="s">
        <v>5075</v>
      </c>
      <c r="F1853" t="b">
        <v>0</v>
      </c>
      <c r="G1853">
        <v>384648704</v>
      </c>
      <c r="H1853">
        <v>384648767</v>
      </c>
      <c r="I1853" t="s">
        <v>5358</v>
      </c>
      <c r="J1853" s="182" t="str">
        <f>IF(OR(IFERROR(SEARCH("DMZ",tblSegmentationZones[[#This Row],[comment]])&gt;0,FALSE),IFERROR(SEARCH("DMZ",tblSegmentationZones[[#This Row],[SegmentationZone]])&gt;0,FALSE)),"Yes","No")</f>
        <v>Yes</v>
      </c>
    </row>
    <row r="1854" spans="1:10" x14ac:dyDescent="0.3">
      <c r="A1854" t="s">
        <v>5125</v>
      </c>
      <c r="B1854" t="s">
        <v>5359</v>
      </c>
      <c r="C1854" t="s">
        <v>464</v>
      </c>
      <c r="D1854" t="s">
        <v>5125</v>
      </c>
      <c r="E1854" t="s">
        <v>5075</v>
      </c>
      <c r="F1854" t="b">
        <v>0</v>
      </c>
      <c r="G1854">
        <v>384648960</v>
      </c>
      <c r="H1854">
        <v>384649023</v>
      </c>
      <c r="I1854" t="s">
        <v>5360</v>
      </c>
      <c r="J1854" s="182" t="str">
        <f>IF(OR(IFERROR(SEARCH("DMZ",tblSegmentationZones[[#This Row],[comment]])&gt;0,FALSE),IFERROR(SEARCH("DMZ",tblSegmentationZones[[#This Row],[SegmentationZone]])&gt;0,FALSE)),"Yes","No")</f>
        <v>Yes</v>
      </c>
    </row>
    <row r="1855" spans="1:10" x14ac:dyDescent="0.3">
      <c r="A1855" t="s">
        <v>5202</v>
      </c>
      <c r="B1855" t="s">
        <v>5361</v>
      </c>
      <c r="C1855" t="s">
        <v>464</v>
      </c>
      <c r="D1855" t="s">
        <v>5202</v>
      </c>
      <c r="E1855" t="s">
        <v>5099</v>
      </c>
      <c r="F1855" t="b">
        <v>0</v>
      </c>
      <c r="G1855">
        <v>384655360</v>
      </c>
      <c r="H1855">
        <v>384655423</v>
      </c>
      <c r="I1855" t="s">
        <v>5362</v>
      </c>
      <c r="J1855" s="182" t="str">
        <f>IF(OR(IFERROR(SEARCH("DMZ",tblSegmentationZones[[#This Row],[comment]])&gt;0,FALSE),IFERROR(SEARCH("DMZ",tblSegmentationZones[[#This Row],[SegmentationZone]])&gt;0,FALSE)),"Yes","No")</f>
        <v>Yes</v>
      </c>
    </row>
    <row r="1856" spans="1:10" x14ac:dyDescent="0.3">
      <c r="A1856" t="s">
        <v>5182</v>
      </c>
      <c r="B1856" t="s">
        <v>5363</v>
      </c>
      <c r="C1856" t="s">
        <v>464</v>
      </c>
      <c r="D1856" t="s">
        <v>5182</v>
      </c>
      <c r="E1856" t="s">
        <v>5099</v>
      </c>
      <c r="F1856" t="b">
        <v>0</v>
      </c>
      <c r="G1856">
        <v>384655616</v>
      </c>
      <c r="H1856">
        <v>384655679</v>
      </c>
      <c r="I1856" t="s">
        <v>5364</v>
      </c>
      <c r="J1856" s="182" t="str">
        <f>IF(OR(IFERROR(SEARCH("DMZ",tblSegmentationZones[[#This Row],[comment]])&gt;0,FALSE),IFERROR(SEARCH("DMZ",tblSegmentationZones[[#This Row],[SegmentationZone]])&gt;0,FALSE)),"Yes","No")</f>
        <v>Yes</v>
      </c>
    </row>
    <row r="1857" spans="1:10" x14ac:dyDescent="0.3">
      <c r="A1857" t="s">
        <v>5292</v>
      </c>
      <c r="B1857" t="s">
        <v>5365</v>
      </c>
      <c r="C1857" t="s">
        <v>5294</v>
      </c>
      <c r="D1857" t="s">
        <v>5292</v>
      </c>
      <c r="E1857" t="s">
        <v>5099</v>
      </c>
      <c r="F1857" t="b">
        <v>0</v>
      </c>
      <c r="G1857">
        <v>384655680</v>
      </c>
      <c r="H1857">
        <v>384655743</v>
      </c>
      <c r="I1857" t="s">
        <v>5366</v>
      </c>
      <c r="J1857" s="182" t="str">
        <f>IF(OR(IFERROR(SEARCH("DMZ",tblSegmentationZones[[#This Row],[comment]])&gt;0,FALSE),IFERROR(SEARCH("DMZ",tblSegmentationZones[[#This Row],[SegmentationZone]])&gt;0,FALSE)),"Yes","No")</f>
        <v>Yes</v>
      </c>
    </row>
    <row r="1858" spans="1:10" x14ac:dyDescent="0.3">
      <c r="A1858" t="s">
        <v>5129</v>
      </c>
      <c r="B1858" t="s">
        <v>5367</v>
      </c>
      <c r="C1858" t="s">
        <v>5294</v>
      </c>
      <c r="D1858" t="s">
        <v>5129</v>
      </c>
      <c r="E1858" t="s">
        <v>5099</v>
      </c>
      <c r="F1858" t="b">
        <v>0</v>
      </c>
      <c r="G1858">
        <v>384656128</v>
      </c>
      <c r="H1858">
        <v>384656191</v>
      </c>
      <c r="I1858" t="s">
        <v>5368</v>
      </c>
      <c r="J1858" s="182" t="str">
        <f>IF(OR(IFERROR(SEARCH("DMZ",tblSegmentationZones[[#This Row],[comment]])&gt;0,FALSE),IFERROR(SEARCH("DMZ",tblSegmentationZones[[#This Row],[SegmentationZone]])&gt;0,FALSE)),"Yes","No")</f>
        <v>Yes</v>
      </c>
    </row>
    <row r="1859" spans="1:10" x14ac:dyDescent="0.3">
      <c r="A1859" t="s">
        <v>5174</v>
      </c>
      <c r="B1859" t="s">
        <v>5369</v>
      </c>
      <c r="C1859" t="s">
        <v>5294</v>
      </c>
      <c r="D1859" t="s">
        <v>5174</v>
      </c>
      <c r="E1859" t="s">
        <v>5099</v>
      </c>
      <c r="F1859" t="b">
        <v>0</v>
      </c>
      <c r="G1859">
        <v>384656192</v>
      </c>
      <c r="H1859">
        <v>384656255</v>
      </c>
      <c r="I1859" t="s">
        <v>5370</v>
      </c>
      <c r="J1859" s="182" t="str">
        <f>IF(OR(IFERROR(SEARCH("DMZ",tblSegmentationZones[[#This Row],[comment]])&gt;0,FALSE),IFERROR(SEARCH("DMZ",tblSegmentationZones[[#This Row],[SegmentationZone]])&gt;0,FALSE)),"Yes","No")</f>
        <v>Yes</v>
      </c>
    </row>
    <row r="1860" spans="1:10" x14ac:dyDescent="0.3">
      <c r="A1860" t="s">
        <v>5154</v>
      </c>
      <c r="B1860" t="s">
        <v>5371</v>
      </c>
      <c r="C1860" t="s">
        <v>464</v>
      </c>
      <c r="D1860" t="s">
        <v>5154</v>
      </c>
      <c r="E1860" t="s">
        <v>5372</v>
      </c>
      <c r="F1860" t="b">
        <v>1</v>
      </c>
      <c r="G1860">
        <v>384925184</v>
      </c>
      <c r="H1860">
        <v>384925695</v>
      </c>
      <c r="I1860" t="s">
        <v>5373</v>
      </c>
      <c r="J1860" s="182" t="str">
        <f>IF(OR(IFERROR(SEARCH("DMZ",tblSegmentationZones[[#This Row],[comment]])&gt;0,FALSE),IFERROR(SEARCH("DMZ",tblSegmentationZones[[#This Row],[SegmentationZone]])&gt;0,FALSE)),"Yes","No")</f>
        <v>Yes</v>
      </c>
    </row>
    <row r="1861" spans="1:10" x14ac:dyDescent="0.3">
      <c r="A1861" t="s">
        <v>4137</v>
      </c>
      <c r="B1861" t="s">
        <v>5374</v>
      </c>
      <c r="C1861" t="s">
        <v>464</v>
      </c>
      <c r="D1861" t="s">
        <v>4137</v>
      </c>
      <c r="E1861" t="s">
        <v>448</v>
      </c>
      <c r="F1861" t="b">
        <v>0</v>
      </c>
      <c r="G1861">
        <v>374898688</v>
      </c>
      <c r="H1861">
        <v>374898751</v>
      </c>
      <c r="I1861" t="s">
        <v>5375</v>
      </c>
      <c r="J1861" s="182" t="str">
        <f>IF(OR(IFERROR(SEARCH("DMZ",tblSegmentationZones[[#This Row],[comment]])&gt;0,FALSE),IFERROR(SEARCH("DMZ",tblSegmentationZones[[#This Row],[SegmentationZone]])&gt;0,FALSE)),"Yes","No")</f>
        <v>Yes</v>
      </c>
    </row>
    <row r="1862" spans="1:10" x14ac:dyDescent="0.3">
      <c r="A1862" t="s">
        <v>4137</v>
      </c>
      <c r="B1862" t="s">
        <v>5376</v>
      </c>
      <c r="C1862" t="s">
        <v>464</v>
      </c>
      <c r="D1862" t="s">
        <v>4137</v>
      </c>
      <c r="E1862" t="s">
        <v>448</v>
      </c>
      <c r="F1862" t="b">
        <v>0</v>
      </c>
      <c r="G1862">
        <v>374898816</v>
      </c>
      <c r="H1862">
        <v>374898879</v>
      </c>
      <c r="I1862" t="s">
        <v>5377</v>
      </c>
      <c r="J1862" s="182" t="str">
        <f>IF(OR(IFERROR(SEARCH("DMZ",tblSegmentationZones[[#This Row],[comment]])&gt;0,FALSE),IFERROR(SEARCH("DMZ",tblSegmentationZones[[#This Row],[SegmentationZone]])&gt;0,FALSE)),"Yes","No")</f>
        <v>Yes</v>
      </c>
    </row>
    <row r="1863" spans="1:10" x14ac:dyDescent="0.3">
      <c r="A1863" t="s">
        <v>4137</v>
      </c>
      <c r="B1863" t="s">
        <v>5378</v>
      </c>
      <c r="C1863" t="s">
        <v>464</v>
      </c>
      <c r="D1863" t="s">
        <v>4137</v>
      </c>
      <c r="E1863" t="s">
        <v>448</v>
      </c>
      <c r="F1863" t="b">
        <v>0</v>
      </c>
      <c r="G1863">
        <v>374898752</v>
      </c>
      <c r="H1863">
        <v>374898815</v>
      </c>
      <c r="I1863" t="s">
        <v>5379</v>
      </c>
      <c r="J1863" s="182" t="str">
        <f>IF(OR(IFERROR(SEARCH("DMZ",tblSegmentationZones[[#This Row],[comment]])&gt;0,FALSE),IFERROR(SEARCH("DMZ",tblSegmentationZones[[#This Row],[SegmentationZone]])&gt;0,FALSE)),"Yes","No")</f>
        <v>Yes</v>
      </c>
    </row>
    <row r="1864" spans="1:10" x14ac:dyDescent="0.3">
      <c r="A1864" t="s">
        <v>5202</v>
      </c>
      <c r="B1864" t="s">
        <v>5380</v>
      </c>
      <c r="C1864" t="s">
        <v>464</v>
      </c>
      <c r="D1864" t="s">
        <v>5202</v>
      </c>
      <c r="E1864" t="s">
        <v>448</v>
      </c>
      <c r="F1864" t="b">
        <v>0</v>
      </c>
      <c r="G1864">
        <v>374899200</v>
      </c>
      <c r="H1864">
        <v>374899263</v>
      </c>
      <c r="I1864" t="s">
        <v>5381</v>
      </c>
      <c r="J1864" s="182" t="str">
        <f>IF(OR(IFERROR(SEARCH("DMZ",tblSegmentationZones[[#This Row],[comment]])&gt;0,FALSE),IFERROR(SEARCH("DMZ",tblSegmentationZones[[#This Row],[SegmentationZone]])&gt;0,FALSE)),"Yes","No")</f>
        <v>Yes</v>
      </c>
    </row>
    <row r="1865" spans="1:10" x14ac:dyDescent="0.3">
      <c r="A1865" t="s">
        <v>5129</v>
      </c>
      <c r="B1865" t="s">
        <v>5382</v>
      </c>
      <c r="C1865" t="s">
        <v>464</v>
      </c>
      <c r="D1865" t="s">
        <v>5129</v>
      </c>
      <c r="E1865" t="s">
        <v>448</v>
      </c>
      <c r="F1865" t="b">
        <v>0</v>
      </c>
      <c r="G1865">
        <v>374899456</v>
      </c>
      <c r="H1865">
        <v>374899519</v>
      </c>
      <c r="I1865" t="s">
        <v>5383</v>
      </c>
      <c r="J1865" s="182" t="str">
        <f>IF(OR(IFERROR(SEARCH("DMZ",tblSegmentationZones[[#This Row],[comment]])&gt;0,FALSE),IFERROR(SEARCH("DMZ",tblSegmentationZones[[#This Row],[SegmentationZone]])&gt;0,FALSE)),"Yes","No")</f>
        <v>Yes</v>
      </c>
    </row>
    <row r="1866" spans="1:10" x14ac:dyDescent="0.3">
      <c r="A1866" t="s">
        <v>5174</v>
      </c>
      <c r="B1866" t="s">
        <v>5384</v>
      </c>
      <c r="C1866" t="s">
        <v>464</v>
      </c>
      <c r="D1866" t="s">
        <v>5174</v>
      </c>
      <c r="E1866" t="s">
        <v>448</v>
      </c>
      <c r="F1866" t="b">
        <v>0</v>
      </c>
      <c r="G1866">
        <v>374899520</v>
      </c>
      <c r="H1866">
        <v>374899583</v>
      </c>
      <c r="I1866" t="s">
        <v>5385</v>
      </c>
      <c r="J1866" s="182" t="str">
        <f>IF(OR(IFERROR(SEARCH("DMZ",tblSegmentationZones[[#This Row],[comment]])&gt;0,FALSE),IFERROR(SEARCH("DMZ",tblSegmentationZones[[#This Row],[SegmentationZone]])&gt;0,FALSE)),"Yes","No")</f>
        <v>Yes</v>
      </c>
    </row>
    <row r="1867" spans="1:10" x14ac:dyDescent="0.3">
      <c r="A1867" t="s">
        <v>5109</v>
      </c>
      <c r="B1867" t="s">
        <v>5386</v>
      </c>
      <c r="C1867" t="s">
        <v>464</v>
      </c>
      <c r="D1867" t="s">
        <v>5109</v>
      </c>
      <c r="E1867" t="s">
        <v>448</v>
      </c>
      <c r="F1867" t="b">
        <v>0</v>
      </c>
      <c r="G1867">
        <v>374899712</v>
      </c>
      <c r="H1867">
        <v>374899775</v>
      </c>
      <c r="I1867" t="s">
        <v>5387</v>
      </c>
      <c r="J1867" s="182" t="str">
        <f>IF(OR(IFERROR(SEARCH("DMZ",tblSegmentationZones[[#This Row],[comment]])&gt;0,FALSE),IFERROR(SEARCH("DMZ",tblSegmentationZones[[#This Row],[SegmentationZone]])&gt;0,FALSE)),"Yes","No")</f>
        <v>Yes</v>
      </c>
    </row>
    <row r="1868" spans="1:10" x14ac:dyDescent="0.3">
      <c r="A1868" t="s">
        <v>5149</v>
      </c>
      <c r="B1868" t="s">
        <v>5388</v>
      </c>
      <c r="C1868" t="s">
        <v>464</v>
      </c>
      <c r="D1868" t="s">
        <v>5149</v>
      </c>
      <c r="E1868" t="s">
        <v>448</v>
      </c>
      <c r="F1868" t="b">
        <v>0</v>
      </c>
      <c r="G1868">
        <v>374899968</v>
      </c>
      <c r="H1868">
        <v>374900031</v>
      </c>
      <c r="I1868" t="s">
        <v>5389</v>
      </c>
      <c r="J1868" s="182" t="str">
        <f>IF(OR(IFERROR(SEARCH("DMZ",tblSegmentationZones[[#This Row],[comment]])&gt;0,FALSE),IFERROR(SEARCH("DMZ",tblSegmentationZones[[#This Row],[SegmentationZone]])&gt;0,FALSE)),"Yes","No")</f>
        <v>Yes</v>
      </c>
    </row>
    <row r="1869" spans="1:10" x14ac:dyDescent="0.3">
      <c r="A1869" t="s">
        <v>5145</v>
      </c>
      <c r="B1869" t="s">
        <v>5390</v>
      </c>
      <c r="C1869" t="s">
        <v>464</v>
      </c>
      <c r="D1869" t="s">
        <v>5145</v>
      </c>
      <c r="E1869" t="s">
        <v>448</v>
      </c>
      <c r="F1869" t="b">
        <v>0</v>
      </c>
      <c r="G1869">
        <v>374900224</v>
      </c>
      <c r="H1869">
        <v>374900287</v>
      </c>
      <c r="I1869" t="s">
        <v>5391</v>
      </c>
      <c r="J1869" s="182" t="str">
        <f>IF(OR(IFERROR(SEARCH("DMZ",tblSegmentationZones[[#This Row],[comment]])&gt;0,FALSE),IFERROR(SEARCH("DMZ",tblSegmentationZones[[#This Row],[SegmentationZone]])&gt;0,FALSE)),"Yes","No")</f>
        <v>Yes</v>
      </c>
    </row>
    <row r="1870" spans="1:10" x14ac:dyDescent="0.3">
      <c r="A1870" t="s">
        <v>5125</v>
      </c>
      <c r="B1870" t="s">
        <v>5392</v>
      </c>
      <c r="C1870" t="s">
        <v>464</v>
      </c>
      <c r="D1870" t="s">
        <v>5125</v>
      </c>
      <c r="E1870" t="s">
        <v>448</v>
      </c>
      <c r="F1870" t="b">
        <v>0</v>
      </c>
      <c r="G1870">
        <v>374900480</v>
      </c>
      <c r="H1870">
        <v>374900543</v>
      </c>
      <c r="I1870" t="s">
        <v>5393</v>
      </c>
      <c r="J1870" s="182" t="str">
        <f>IF(OR(IFERROR(SEARCH("DMZ",tblSegmentationZones[[#This Row],[comment]])&gt;0,FALSE),IFERROR(SEARCH("DMZ",tblSegmentationZones[[#This Row],[SegmentationZone]])&gt;0,FALSE)),"Yes","No")</f>
        <v>Yes</v>
      </c>
    </row>
    <row r="1871" spans="1:10" x14ac:dyDescent="0.3">
      <c r="A1871" t="s">
        <v>4137</v>
      </c>
      <c r="B1871" t="s">
        <v>5394</v>
      </c>
      <c r="C1871" t="s">
        <v>464</v>
      </c>
      <c r="D1871" t="s">
        <v>4137</v>
      </c>
      <c r="E1871" t="s">
        <v>444</v>
      </c>
      <c r="F1871" t="b">
        <v>0</v>
      </c>
      <c r="G1871">
        <v>374882304</v>
      </c>
      <c r="H1871">
        <v>374882367</v>
      </c>
      <c r="I1871" t="s">
        <v>5395</v>
      </c>
      <c r="J1871" s="182" t="str">
        <f>IF(OR(IFERROR(SEARCH("DMZ",tblSegmentationZones[[#This Row],[comment]])&gt;0,FALSE),IFERROR(SEARCH("DMZ",tblSegmentationZones[[#This Row],[SegmentationZone]])&gt;0,FALSE)),"Yes","No")</f>
        <v>Yes</v>
      </c>
    </row>
    <row r="1872" spans="1:10" x14ac:dyDescent="0.3">
      <c r="A1872" t="s">
        <v>4137</v>
      </c>
      <c r="B1872" t="s">
        <v>5396</v>
      </c>
      <c r="C1872" t="s">
        <v>464</v>
      </c>
      <c r="D1872" t="s">
        <v>4137</v>
      </c>
      <c r="E1872" t="s">
        <v>444</v>
      </c>
      <c r="F1872" t="b">
        <v>0</v>
      </c>
      <c r="G1872">
        <v>374882432</v>
      </c>
      <c r="H1872">
        <v>374882495</v>
      </c>
      <c r="I1872" t="s">
        <v>5397</v>
      </c>
      <c r="J1872" s="182" t="str">
        <f>IF(OR(IFERROR(SEARCH("DMZ",tblSegmentationZones[[#This Row],[comment]])&gt;0,FALSE),IFERROR(SEARCH("DMZ",tblSegmentationZones[[#This Row],[SegmentationZone]])&gt;0,FALSE)),"Yes","No")</f>
        <v>Yes</v>
      </c>
    </row>
    <row r="1873" spans="1:10" x14ac:dyDescent="0.3">
      <c r="A1873" t="s">
        <v>4137</v>
      </c>
      <c r="B1873" t="s">
        <v>5398</v>
      </c>
      <c r="C1873" t="s">
        <v>464</v>
      </c>
      <c r="D1873" t="s">
        <v>4137</v>
      </c>
      <c r="E1873" t="s">
        <v>444</v>
      </c>
      <c r="F1873" t="b">
        <v>0</v>
      </c>
      <c r="G1873">
        <v>374882496</v>
      </c>
      <c r="H1873">
        <v>374882559</v>
      </c>
      <c r="I1873" t="s">
        <v>5399</v>
      </c>
      <c r="J1873" s="182" t="str">
        <f>IF(OR(IFERROR(SEARCH("DMZ",tblSegmentationZones[[#This Row],[comment]])&gt;0,FALSE),IFERROR(SEARCH("DMZ",tblSegmentationZones[[#This Row],[SegmentationZone]])&gt;0,FALSE)),"Yes","No")</f>
        <v>Yes</v>
      </c>
    </row>
    <row r="1874" spans="1:10" x14ac:dyDescent="0.3">
      <c r="A1874" t="s">
        <v>4137</v>
      </c>
      <c r="B1874" t="s">
        <v>5400</v>
      </c>
      <c r="C1874" t="s">
        <v>464</v>
      </c>
      <c r="D1874" t="s">
        <v>4137</v>
      </c>
      <c r="E1874" t="s">
        <v>444</v>
      </c>
      <c r="F1874" t="b">
        <v>0</v>
      </c>
      <c r="G1874">
        <v>374882368</v>
      </c>
      <c r="H1874">
        <v>374882431</v>
      </c>
      <c r="I1874" t="s">
        <v>5401</v>
      </c>
      <c r="J1874" s="182" t="str">
        <f>IF(OR(IFERROR(SEARCH("DMZ",tblSegmentationZones[[#This Row],[comment]])&gt;0,FALSE),IFERROR(SEARCH("DMZ",tblSegmentationZones[[#This Row],[SegmentationZone]])&gt;0,FALSE)),"Yes","No")</f>
        <v>Yes</v>
      </c>
    </row>
    <row r="1875" spans="1:10" x14ac:dyDescent="0.3">
      <c r="A1875" t="s">
        <v>4137</v>
      </c>
      <c r="B1875" t="s">
        <v>5402</v>
      </c>
      <c r="C1875" t="s">
        <v>464</v>
      </c>
      <c r="D1875" t="s">
        <v>4137</v>
      </c>
      <c r="E1875" t="s">
        <v>444</v>
      </c>
      <c r="F1875" t="b">
        <v>0</v>
      </c>
      <c r="G1875">
        <v>374882560</v>
      </c>
      <c r="H1875">
        <v>374882623</v>
      </c>
      <c r="I1875" t="s">
        <v>5403</v>
      </c>
      <c r="J1875" s="182" t="str">
        <f>IF(OR(IFERROR(SEARCH("DMZ",tblSegmentationZones[[#This Row],[comment]])&gt;0,FALSE),IFERROR(SEARCH("DMZ",tblSegmentationZones[[#This Row],[SegmentationZone]])&gt;0,FALSE)),"Yes","No")</f>
        <v>Yes</v>
      </c>
    </row>
    <row r="1876" spans="1:10" x14ac:dyDescent="0.3">
      <c r="A1876" t="s">
        <v>4137</v>
      </c>
      <c r="B1876" t="s">
        <v>5404</v>
      </c>
      <c r="C1876" t="s">
        <v>464</v>
      </c>
      <c r="D1876" t="s">
        <v>4137</v>
      </c>
      <c r="E1876" t="s">
        <v>444</v>
      </c>
      <c r="F1876" t="b">
        <v>0</v>
      </c>
      <c r="G1876">
        <v>374882688</v>
      </c>
      <c r="H1876">
        <v>374882751</v>
      </c>
      <c r="I1876" t="s">
        <v>5405</v>
      </c>
      <c r="J1876" s="182" t="str">
        <f>IF(OR(IFERROR(SEARCH("DMZ",tblSegmentationZones[[#This Row],[comment]])&gt;0,FALSE),IFERROR(SEARCH("DMZ",tblSegmentationZones[[#This Row],[SegmentationZone]])&gt;0,FALSE)),"Yes","No")</f>
        <v>Yes</v>
      </c>
    </row>
    <row r="1877" spans="1:10" x14ac:dyDescent="0.3">
      <c r="A1877" t="s">
        <v>4137</v>
      </c>
      <c r="B1877" t="s">
        <v>5406</v>
      </c>
      <c r="C1877" t="s">
        <v>464</v>
      </c>
      <c r="D1877" t="s">
        <v>4137</v>
      </c>
      <c r="E1877" t="s">
        <v>444</v>
      </c>
      <c r="F1877" t="b">
        <v>0</v>
      </c>
      <c r="G1877">
        <v>374882624</v>
      </c>
      <c r="H1877">
        <v>374882687</v>
      </c>
      <c r="I1877" t="s">
        <v>5407</v>
      </c>
      <c r="J1877" s="182" t="str">
        <f>IF(OR(IFERROR(SEARCH("DMZ",tblSegmentationZones[[#This Row],[comment]])&gt;0,FALSE),IFERROR(SEARCH("DMZ",tblSegmentationZones[[#This Row],[SegmentationZone]])&gt;0,FALSE)),"Yes","No")</f>
        <v>Yes</v>
      </c>
    </row>
    <row r="1878" spans="1:10" x14ac:dyDescent="0.3">
      <c r="A1878" t="s">
        <v>5202</v>
      </c>
      <c r="B1878" t="s">
        <v>5408</v>
      </c>
      <c r="C1878" t="s">
        <v>464</v>
      </c>
      <c r="D1878" t="s">
        <v>5202</v>
      </c>
      <c r="E1878" t="s">
        <v>444</v>
      </c>
      <c r="F1878" t="b">
        <v>0</v>
      </c>
      <c r="G1878">
        <v>374882816</v>
      </c>
      <c r="H1878">
        <v>374882879</v>
      </c>
      <c r="I1878" t="s">
        <v>5409</v>
      </c>
      <c r="J1878" s="182" t="str">
        <f>IF(OR(IFERROR(SEARCH("DMZ",tblSegmentationZones[[#This Row],[comment]])&gt;0,FALSE),IFERROR(SEARCH("DMZ",tblSegmentationZones[[#This Row],[SegmentationZone]])&gt;0,FALSE)),"Yes","No")</f>
        <v>Yes</v>
      </c>
    </row>
    <row r="1879" spans="1:10" x14ac:dyDescent="0.3">
      <c r="A1879" t="s">
        <v>5129</v>
      </c>
      <c r="B1879" t="s">
        <v>5410</v>
      </c>
      <c r="C1879" t="s">
        <v>464</v>
      </c>
      <c r="D1879" t="s">
        <v>5129</v>
      </c>
      <c r="E1879" t="s">
        <v>444</v>
      </c>
      <c r="F1879" t="b">
        <v>0</v>
      </c>
      <c r="G1879">
        <v>374883072</v>
      </c>
      <c r="H1879">
        <v>374883135</v>
      </c>
      <c r="I1879" t="s">
        <v>5411</v>
      </c>
      <c r="J1879" s="182" t="str">
        <f>IF(OR(IFERROR(SEARCH("DMZ",tblSegmentationZones[[#This Row],[comment]])&gt;0,FALSE),IFERROR(SEARCH("DMZ",tblSegmentationZones[[#This Row],[SegmentationZone]])&gt;0,FALSE)),"Yes","No")</f>
        <v>Yes</v>
      </c>
    </row>
    <row r="1880" spans="1:10" x14ac:dyDescent="0.3">
      <c r="A1880" t="s">
        <v>5174</v>
      </c>
      <c r="B1880" t="s">
        <v>5412</v>
      </c>
      <c r="C1880" t="s">
        <v>464</v>
      </c>
      <c r="D1880" t="s">
        <v>5174</v>
      </c>
      <c r="E1880" t="s">
        <v>444</v>
      </c>
      <c r="F1880" t="b">
        <v>0</v>
      </c>
      <c r="G1880">
        <v>374883136</v>
      </c>
      <c r="H1880">
        <v>374883199</v>
      </c>
      <c r="I1880" t="s">
        <v>5413</v>
      </c>
      <c r="J1880" s="182" t="str">
        <f>IF(OR(IFERROR(SEARCH("DMZ",tblSegmentationZones[[#This Row],[comment]])&gt;0,FALSE),IFERROR(SEARCH("DMZ",tblSegmentationZones[[#This Row],[SegmentationZone]])&gt;0,FALSE)),"Yes","No")</f>
        <v>Yes</v>
      </c>
    </row>
    <row r="1881" spans="1:10" x14ac:dyDescent="0.3">
      <c r="A1881" t="s">
        <v>5109</v>
      </c>
      <c r="B1881" t="s">
        <v>5414</v>
      </c>
      <c r="C1881" t="s">
        <v>464</v>
      </c>
      <c r="D1881" t="s">
        <v>5109</v>
      </c>
      <c r="E1881" t="s">
        <v>444</v>
      </c>
      <c r="F1881" t="b">
        <v>0</v>
      </c>
      <c r="G1881">
        <v>374883328</v>
      </c>
      <c r="H1881">
        <v>374883391</v>
      </c>
      <c r="I1881" t="s">
        <v>5415</v>
      </c>
      <c r="J1881" s="182" t="str">
        <f>IF(OR(IFERROR(SEARCH("DMZ",tblSegmentationZones[[#This Row],[comment]])&gt;0,FALSE),IFERROR(SEARCH("DMZ",tblSegmentationZones[[#This Row],[SegmentationZone]])&gt;0,FALSE)),"Yes","No")</f>
        <v>Yes</v>
      </c>
    </row>
    <row r="1882" spans="1:10" x14ac:dyDescent="0.3">
      <c r="A1882" t="s">
        <v>5149</v>
      </c>
      <c r="B1882" t="s">
        <v>5416</v>
      </c>
      <c r="C1882" t="s">
        <v>464</v>
      </c>
      <c r="D1882" t="s">
        <v>5149</v>
      </c>
      <c r="E1882" t="s">
        <v>444</v>
      </c>
      <c r="F1882" t="b">
        <v>0</v>
      </c>
      <c r="G1882">
        <v>374883584</v>
      </c>
      <c r="H1882">
        <v>374883647</v>
      </c>
      <c r="I1882" t="s">
        <v>5417</v>
      </c>
      <c r="J1882" s="182" t="str">
        <f>IF(OR(IFERROR(SEARCH("DMZ",tblSegmentationZones[[#This Row],[comment]])&gt;0,FALSE),IFERROR(SEARCH("DMZ",tblSegmentationZones[[#This Row],[SegmentationZone]])&gt;0,FALSE)),"Yes","No")</f>
        <v>Yes</v>
      </c>
    </row>
    <row r="1883" spans="1:10" x14ac:dyDescent="0.3">
      <c r="A1883" t="s">
        <v>5145</v>
      </c>
      <c r="B1883" t="s">
        <v>5418</v>
      </c>
      <c r="C1883" t="s">
        <v>464</v>
      </c>
      <c r="D1883" t="s">
        <v>5145</v>
      </c>
      <c r="E1883" t="s">
        <v>444</v>
      </c>
      <c r="F1883" t="b">
        <v>0</v>
      </c>
      <c r="G1883">
        <v>374883840</v>
      </c>
      <c r="H1883">
        <v>374883903</v>
      </c>
      <c r="I1883" t="s">
        <v>5419</v>
      </c>
      <c r="J1883" s="182" t="str">
        <f>IF(OR(IFERROR(SEARCH("DMZ",tblSegmentationZones[[#This Row],[comment]])&gt;0,FALSE),IFERROR(SEARCH("DMZ",tblSegmentationZones[[#This Row],[SegmentationZone]])&gt;0,FALSE)),"Yes","No")</f>
        <v>Yes</v>
      </c>
    </row>
    <row r="1884" spans="1:10" x14ac:dyDescent="0.3">
      <c r="A1884" t="s">
        <v>5125</v>
      </c>
      <c r="B1884" t="s">
        <v>5420</v>
      </c>
      <c r="C1884" t="s">
        <v>464</v>
      </c>
      <c r="D1884" t="s">
        <v>5125</v>
      </c>
      <c r="E1884" t="s">
        <v>444</v>
      </c>
      <c r="F1884" t="b">
        <v>0</v>
      </c>
      <c r="G1884">
        <v>374884096</v>
      </c>
      <c r="H1884">
        <v>374884159</v>
      </c>
      <c r="I1884" t="s">
        <v>5421</v>
      </c>
      <c r="J1884" s="182" t="str">
        <f>IF(OR(IFERROR(SEARCH("DMZ",tblSegmentationZones[[#This Row],[comment]])&gt;0,FALSE),IFERROR(SEARCH("DMZ",tblSegmentationZones[[#This Row],[SegmentationZone]])&gt;0,FALSE)),"Yes","No")</f>
        <v>Yes</v>
      </c>
    </row>
    <row r="1885" spans="1:10" x14ac:dyDescent="0.3">
      <c r="A1885" t="s">
        <v>5422</v>
      </c>
      <c r="B1885" t="s">
        <v>5423</v>
      </c>
      <c r="C1885" t="s">
        <v>464</v>
      </c>
      <c r="D1885" t="s">
        <v>5424</v>
      </c>
      <c r="E1885" t="s">
        <v>5010</v>
      </c>
      <c r="F1885" t="b">
        <v>1</v>
      </c>
      <c r="G1885">
        <v>510721024</v>
      </c>
      <c r="H1885">
        <v>510721039</v>
      </c>
      <c r="I1885" t="s">
        <v>5425</v>
      </c>
      <c r="J1885" s="182" t="str">
        <f>IF(OR(IFERROR(SEARCH("DMZ",tblSegmentationZones[[#This Row],[comment]])&gt;0,FALSE),IFERROR(SEARCH("DMZ",tblSegmentationZones[[#This Row],[SegmentationZone]])&gt;0,FALSE)),"Yes","No")</f>
        <v>No</v>
      </c>
    </row>
    <row r="1886" spans="1:10" x14ac:dyDescent="0.3">
      <c r="A1886" t="s">
        <v>5426</v>
      </c>
      <c r="B1886" t="s">
        <v>5427</v>
      </c>
      <c r="C1886" t="s">
        <v>464</v>
      </c>
      <c r="D1886" t="s">
        <v>5424</v>
      </c>
      <c r="E1886" t="s">
        <v>5010</v>
      </c>
      <c r="F1886" t="b">
        <v>1</v>
      </c>
      <c r="G1886">
        <v>510721040</v>
      </c>
      <c r="H1886">
        <v>510721055</v>
      </c>
      <c r="I1886" t="s">
        <v>5428</v>
      </c>
      <c r="J1886" s="182" t="str">
        <f>IF(OR(IFERROR(SEARCH("DMZ",tblSegmentationZones[[#This Row],[comment]])&gt;0,FALSE),IFERROR(SEARCH("DMZ",tblSegmentationZones[[#This Row],[SegmentationZone]])&gt;0,FALSE)),"Yes","No")</f>
        <v>No</v>
      </c>
    </row>
    <row r="1887" spans="1:10" x14ac:dyDescent="0.3">
      <c r="A1887" t="s">
        <v>5429</v>
      </c>
      <c r="B1887" t="s">
        <v>5430</v>
      </c>
      <c r="C1887" t="s">
        <v>464</v>
      </c>
      <c r="D1887" t="s">
        <v>5424</v>
      </c>
      <c r="E1887" t="s">
        <v>5010</v>
      </c>
      <c r="F1887" t="b">
        <v>1</v>
      </c>
      <c r="G1887">
        <v>510721056</v>
      </c>
      <c r="H1887">
        <v>510721071</v>
      </c>
      <c r="I1887" t="s">
        <v>5431</v>
      </c>
      <c r="J1887" s="182" t="str">
        <f>IF(OR(IFERROR(SEARCH("DMZ",tblSegmentationZones[[#This Row],[comment]])&gt;0,FALSE),IFERROR(SEARCH("DMZ",tblSegmentationZones[[#This Row],[SegmentationZone]])&gt;0,FALSE)),"Yes","No")</f>
        <v>No</v>
      </c>
    </row>
    <row r="1888" spans="1:10" x14ac:dyDescent="0.3">
      <c r="A1888" t="s">
        <v>5432</v>
      </c>
      <c r="B1888" t="s">
        <v>5433</v>
      </c>
      <c r="C1888" t="s">
        <v>464</v>
      </c>
      <c r="D1888" t="s">
        <v>5424</v>
      </c>
      <c r="E1888" t="s">
        <v>5010</v>
      </c>
      <c r="F1888" t="b">
        <v>1</v>
      </c>
      <c r="G1888">
        <v>510721072</v>
      </c>
      <c r="H1888">
        <v>510721087</v>
      </c>
      <c r="I1888" t="s">
        <v>5434</v>
      </c>
      <c r="J1888" s="182" t="str">
        <f>IF(OR(IFERROR(SEARCH("DMZ",tblSegmentationZones[[#This Row],[comment]])&gt;0,FALSE),IFERROR(SEARCH("DMZ",tblSegmentationZones[[#This Row],[SegmentationZone]])&gt;0,FALSE)),"Yes","No")</f>
        <v>No</v>
      </c>
    </row>
    <row r="1889" spans="1:10" x14ac:dyDescent="0.3">
      <c r="A1889" t="s">
        <v>5435</v>
      </c>
      <c r="B1889" t="s">
        <v>5436</v>
      </c>
      <c r="C1889">
        <v>2660</v>
      </c>
      <c r="D1889" t="s">
        <v>597</v>
      </c>
      <c r="E1889" t="s">
        <v>5010</v>
      </c>
      <c r="F1889" t="b">
        <v>0</v>
      </c>
      <c r="G1889">
        <v>510671872</v>
      </c>
      <c r="H1889">
        <v>510672127</v>
      </c>
      <c r="I1889" t="s">
        <v>5437</v>
      </c>
      <c r="J1889" s="182" t="str">
        <f>IF(OR(IFERROR(SEARCH("DMZ",tblSegmentationZones[[#This Row],[comment]])&gt;0,FALSE),IFERROR(SEARCH("DMZ",tblSegmentationZones[[#This Row],[SegmentationZone]])&gt;0,FALSE)),"Yes","No")</f>
        <v>No</v>
      </c>
    </row>
    <row r="1890" spans="1:10" x14ac:dyDescent="0.3">
      <c r="A1890" t="s">
        <v>5438</v>
      </c>
      <c r="B1890" t="s">
        <v>5439</v>
      </c>
      <c r="C1890" t="s">
        <v>5141</v>
      </c>
      <c r="D1890" t="s">
        <v>5440</v>
      </c>
      <c r="E1890" t="s">
        <v>5010</v>
      </c>
      <c r="F1890" t="b">
        <v>1</v>
      </c>
      <c r="G1890">
        <v>510820352</v>
      </c>
      <c r="H1890">
        <v>510820607</v>
      </c>
      <c r="I1890" t="s">
        <v>5441</v>
      </c>
      <c r="J1890" s="182" t="str">
        <f>IF(OR(IFERROR(SEARCH("DMZ",tblSegmentationZones[[#This Row],[comment]])&gt;0,FALSE),IFERROR(SEARCH("DMZ",tblSegmentationZones[[#This Row],[SegmentationZone]])&gt;0,FALSE)),"Yes","No")</f>
        <v>No</v>
      </c>
    </row>
    <row r="1891" spans="1:10" x14ac:dyDescent="0.3">
      <c r="A1891" t="s">
        <v>5442</v>
      </c>
      <c r="B1891" t="s">
        <v>5443</v>
      </c>
      <c r="C1891" t="s">
        <v>464</v>
      </c>
      <c r="D1891" t="s">
        <v>5444</v>
      </c>
      <c r="E1891" t="s">
        <v>5010</v>
      </c>
      <c r="F1891" t="b">
        <v>1</v>
      </c>
      <c r="G1891">
        <v>510848000</v>
      </c>
      <c r="H1891">
        <v>510849023</v>
      </c>
      <c r="I1891" t="s">
        <v>5445</v>
      </c>
      <c r="J1891" s="182" t="str">
        <f>IF(OR(IFERROR(SEARCH("DMZ",tblSegmentationZones[[#This Row],[comment]])&gt;0,FALSE),IFERROR(SEARCH("DMZ",tblSegmentationZones[[#This Row],[SegmentationZone]])&gt;0,FALSE)),"Yes","No")</f>
        <v>No</v>
      </c>
    </row>
    <row r="1892" spans="1:10" x14ac:dyDescent="0.3">
      <c r="A1892" t="s">
        <v>5446</v>
      </c>
      <c r="B1892" t="s">
        <v>5447</v>
      </c>
      <c r="C1892">
        <v>2540</v>
      </c>
      <c r="D1892" t="s">
        <v>5448</v>
      </c>
      <c r="E1892" t="s">
        <v>5010</v>
      </c>
      <c r="F1892" t="b">
        <v>1</v>
      </c>
      <c r="G1892">
        <v>510849024</v>
      </c>
      <c r="H1892">
        <v>510849279</v>
      </c>
      <c r="I1892" t="s">
        <v>5449</v>
      </c>
      <c r="J1892" s="182" t="str">
        <f>IF(OR(IFERROR(SEARCH("DMZ",tblSegmentationZones[[#This Row],[comment]])&gt;0,FALSE),IFERROR(SEARCH("DMZ",tblSegmentationZones[[#This Row],[SegmentationZone]])&gt;0,FALSE)),"Yes","No")</f>
        <v>No</v>
      </c>
    </row>
    <row r="1893" spans="1:10" x14ac:dyDescent="0.3">
      <c r="A1893" t="s">
        <v>5450</v>
      </c>
      <c r="B1893" t="s">
        <v>5451</v>
      </c>
      <c r="C1893">
        <v>2542</v>
      </c>
      <c r="D1893" t="s">
        <v>5450</v>
      </c>
      <c r="E1893" t="s">
        <v>5010</v>
      </c>
      <c r="F1893" t="b">
        <v>1</v>
      </c>
      <c r="G1893">
        <v>510849280</v>
      </c>
      <c r="H1893">
        <v>510849535</v>
      </c>
      <c r="I1893" t="s">
        <v>5452</v>
      </c>
      <c r="J1893" s="182" t="str">
        <f>IF(OR(IFERROR(SEARCH("DMZ",tblSegmentationZones[[#This Row],[comment]])&gt;0,FALSE),IFERROR(SEARCH("DMZ",tblSegmentationZones[[#This Row],[SegmentationZone]])&gt;0,FALSE)),"Yes","No")</f>
        <v>No</v>
      </c>
    </row>
    <row r="1894" spans="1:10" x14ac:dyDescent="0.3">
      <c r="A1894" t="s">
        <v>5453</v>
      </c>
      <c r="B1894" t="s">
        <v>5454</v>
      </c>
      <c r="C1894">
        <v>2542</v>
      </c>
      <c r="D1894" t="s">
        <v>5450</v>
      </c>
      <c r="E1894" t="s">
        <v>5010</v>
      </c>
      <c r="F1894" t="b">
        <v>0</v>
      </c>
      <c r="G1894">
        <v>510849536</v>
      </c>
      <c r="H1894">
        <v>510849791</v>
      </c>
      <c r="I1894" t="s">
        <v>5455</v>
      </c>
      <c r="J1894" s="182" t="str">
        <f>IF(OR(IFERROR(SEARCH("DMZ",tblSegmentationZones[[#This Row],[comment]])&gt;0,FALSE),IFERROR(SEARCH("DMZ",tblSegmentationZones[[#This Row],[SegmentationZone]])&gt;0,FALSE)),"Yes","No")</f>
        <v>No</v>
      </c>
    </row>
    <row r="1895" spans="1:10" x14ac:dyDescent="0.3">
      <c r="A1895" t="s">
        <v>5450</v>
      </c>
      <c r="B1895" t="s">
        <v>5456</v>
      </c>
      <c r="C1895" t="s">
        <v>464</v>
      </c>
      <c r="D1895" t="s">
        <v>5450</v>
      </c>
      <c r="E1895" t="s">
        <v>5010</v>
      </c>
      <c r="F1895" t="b">
        <v>0</v>
      </c>
      <c r="G1895">
        <v>510849792</v>
      </c>
      <c r="H1895">
        <v>510850047</v>
      </c>
      <c r="I1895" t="s">
        <v>5457</v>
      </c>
      <c r="J1895" s="182" t="str">
        <f>IF(OR(IFERROR(SEARCH("DMZ",tblSegmentationZones[[#This Row],[comment]])&gt;0,FALSE),IFERROR(SEARCH("DMZ",tblSegmentationZones[[#This Row],[SegmentationZone]])&gt;0,FALSE)),"Yes","No")</f>
        <v>No</v>
      </c>
    </row>
    <row r="1896" spans="1:10" x14ac:dyDescent="0.3">
      <c r="A1896" t="s">
        <v>2906</v>
      </c>
      <c r="B1896" t="s">
        <v>5458</v>
      </c>
      <c r="C1896">
        <v>2548</v>
      </c>
      <c r="D1896" t="s">
        <v>5444</v>
      </c>
      <c r="E1896" t="s">
        <v>5010</v>
      </c>
      <c r="F1896" t="b">
        <v>1</v>
      </c>
      <c r="G1896">
        <v>510851072</v>
      </c>
      <c r="H1896">
        <v>510852095</v>
      </c>
      <c r="I1896" t="s">
        <v>5459</v>
      </c>
      <c r="J1896" s="182" t="str">
        <f>IF(OR(IFERROR(SEARCH("DMZ",tblSegmentationZones[[#This Row],[comment]])&gt;0,FALSE),IFERROR(SEARCH("DMZ",tblSegmentationZones[[#This Row],[SegmentationZone]])&gt;0,FALSE)),"Yes","No")</f>
        <v>No</v>
      </c>
    </row>
    <row r="1897" spans="1:10" x14ac:dyDescent="0.3">
      <c r="A1897" t="s">
        <v>5460</v>
      </c>
      <c r="B1897" t="s">
        <v>5461</v>
      </c>
      <c r="C1897" t="s">
        <v>464</v>
      </c>
      <c r="D1897" t="s">
        <v>608</v>
      </c>
      <c r="E1897" t="s">
        <v>5010</v>
      </c>
      <c r="F1897" t="b">
        <v>0</v>
      </c>
      <c r="G1897">
        <v>510918656</v>
      </c>
      <c r="H1897">
        <v>510918911</v>
      </c>
      <c r="I1897" t="s">
        <v>5462</v>
      </c>
      <c r="J1897" s="182" t="str">
        <f>IF(OR(IFERROR(SEARCH("DMZ",tblSegmentationZones[[#This Row],[comment]])&gt;0,FALSE),IFERROR(SEARCH("DMZ",tblSegmentationZones[[#This Row],[SegmentationZone]])&gt;0,FALSE)),"Yes","No")</f>
        <v>No</v>
      </c>
    </row>
    <row r="1898" spans="1:10" x14ac:dyDescent="0.3">
      <c r="A1898" t="s">
        <v>5463</v>
      </c>
      <c r="B1898" t="s">
        <v>5464</v>
      </c>
      <c r="C1898" t="s">
        <v>464</v>
      </c>
      <c r="D1898" t="s">
        <v>608</v>
      </c>
      <c r="E1898" t="s">
        <v>5010</v>
      </c>
      <c r="F1898" t="b">
        <v>0</v>
      </c>
      <c r="G1898">
        <v>510918912</v>
      </c>
      <c r="H1898">
        <v>510919167</v>
      </c>
      <c r="I1898" t="s">
        <v>5465</v>
      </c>
      <c r="J1898" s="182" t="str">
        <f>IF(OR(IFERROR(SEARCH("DMZ",tblSegmentationZones[[#This Row],[comment]])&gt;0,FALSE),IFERROR(SEARCH("DMZ",tblSegmentationZones[[#This Row],[SegmentationZone]])&gt;0,FALSE)),"Yes","No")</f>
        <v>No</v>
      </c>
    </row>
    <row r="1899" spans="1:10" x14ac:dyDescent="0.3">
      <c r="A1899" t="s">
        <v>5466</v>
      </c>
      <c r="B1899" t="s">
        <v>5467</v>
      </c>
      <c r="C1899">
        <v>2128</v>
      </c>
      <c r="D1899" t="s">
        <v>5468</v>
      </c>
      <c r="E1899" t="s">
        <v>5010</v>
      </c>
      <c r="F1899" t="b">
        <v>0</v>
      </c>
      <c r="G1899">
        <v>510951424</v>
      </c>
      <c r="H1899">
        <v>510951679</v>
      </c>
      <c r="I1899" t="s">
        <v>5469</v>
      </c>
      <c r="J1899" s="182" t="str">
        <f>IF(OR(IFERROR(SEARCH("DMZ",tblSegmentationZones[[#This Row],[comment]])&gt;0,FALSE),IFERROR(SEARCH("DMZ",tblSegmentationZones[[#This Row],[SegmentationZone]])&gt;0,FALSE)),"Yes","No")</f>
        <v>No</v>
      </c>
    </row>
    <row r="1900" spans="1:10" x14ac:dyDescent="0.3">
      <c r="A1900" t="s">
        <v>5466</v>
      </c>
      <c r="B1900" t="s">
        <v>5470</v>
      </c>
      <c r="C1900">
        <v>2129</v>
      </c>
      <c r="D1900" t="s">
        <v>5468</v>
      </c>
      <c r="E1900" t="s">
        <v>5010</v>
      </c>
      <c r="F1900" t="b">
        <v>0</v>
      </c>
      <c r="G1900">
        <v>510951680</v>
      </c>
      <c r="H1900">
        <v>510951935</v>
      </c>
      <c r="I1900" t="s">
        <v>5471</v>
      </c>
      <c r="J1900" s="182" t="str">
        <f>IF(OR(IFERROR(SEARCH("DMZ",tblSegmentationZones[[#This Row],[comment]])&gt;0,FALSE),IFERROR(SEARCH("DMZ",tblSegmentationZones[[#This Row],[SegmentationZone]])&gt;0,FALSE)),"Yes","No")</f>
        <v>No</v>
      </c>
    </row>
    <row r="1901" spans="1:10" x14ac:dyDescent="0.3">
      <c r="A1901" t="s">
        <v>5466</v>
      </c>
      <c r="B1901" t="s">
        <v>5472</v>
      </c>
      <c r="C1901">
        <v>2130</v>
      </c>
      <c r="D1901" t="s">
        <v>5468</v>
      </c>
      <c r="E1901" t="s">
        <v>5010</v>
      </c>
      <c r="F1901" t="b">
        <v>0</v>
      </c>
      <c r="G1901">
        <v>510951936</v>
      </c>
      <c r="H1901">
        <v>510952191</v>
      </c>
      <c r="I1901" t="s">
        <v>5473</v>
      </c>
      <c r="J1901" s="182" t="str">
        <f>IF(OR(IFERROR(SEARCH("DMZ",tblSegmentationZones[[#This Row],[comment]])&gt;0,FALSE),IFERROR(SEARCH("DMZ",tblSegmentationZones[[#This Row],[SegmentationZone]])&gt;0,FALSE)),"Yes","No")</f>
        <v>No</v>
      </c>
    </row>
    <row r="1902" spans="1:10" x14ac:dyDescent="0.3">
      <c r="A1902" t="s">
        <v>5466</v>
      </c>
      <c r="B1902" t="s">
        <v>5474</v>
      </c>
      <c r="C1902">
        <v>2131</v>
      </c>
      <c r="D1902" t="s">
        <v>5468</v>
      </c>
      <c r="E1902" t="s">
        <v>5010</v>
      </c>
      <c r="F1902" t="b">
        <v>0</v>
      </c>
      <c r="G1902">
        <v>510952192</v>
      </c>
      <c r="H1902">
        <v>510952447</v>
      </c>
      <c r="I1902" t="s">
        <v>5475</v>
      </c>
      <c r="J1902" s="182" t="str">
        <f>IF(OR(IFERROR(SEARCH("DMZ",tblSegmentationZones[[#This Row],[comment]])&gt;0,FALSE),IFERROR(SEARCH("DMZ",tblSegmentationZones[[#This Row],[SegmentationZone]])&gt;0,FALSE)),"Yes","No")</f>
        <v>No</v>
      </c>
    </row>
    <row r="1903" spans="1:10" x14ac:dyDescent="0.3">
      <c r="A1903" t="s">
        <v>5466</v>
      </c>
      <c r="B1903" t="s">
        <v>5476</v>
      </c>
      <c r="C1903">
        <v>2132</v>
      </c>
      <c r="D1903" t="s">
        <v>5468</v>
      </c>
      <c r="E1903" t="s">
        <v>5010</v>
      </c>
      <c r="F1903" t="b">
        <v>0</v>
      </c>
      <c r="G1903">
        <v>510952448</v>
      </c>
      <c r="H1903">
        <v>510952703</v>
      </c>
      <c r="I1903" t="s">
        <v>5477</v>
      </c>
      <c r="J1903" s="182" t="str">
        <f>IF(OR(IFERROR(SEARCH("DMZ",tblSegmentationZones[[#This Row],[comment]])&gt;0,FALSE),IFERROR(SEARCH("DMZ",tblSegmentationZones[[#This Row],[SegmentationZone]])&gt;0,FALSE)),"Yes","No")</f>
        <v>No</v>
      </c>
    </row>
    <row r="1904" spans="1:10" x14ac:dyDescent="0.3">
      <c r="A1904" t="s">
        <v>5466</v>
      </c>
      <c r="B1904" t="s">
        <v>5478</v>
      </c>
      <c r="C1904">
        <v>2133</v>
      </c>
      <c r="D1904" t="s">
        <v>5468</v>
      </c>
      <c r="E1904" t="s">
        <v>5010</v>
      </c>
      <c r="F1904" t="b">
        <v>1</v>
      </c>
      <c r="G1904">
        <v>510952704</v>
      </c>
      <c r="H1904">
        <v>510952959</v>
      </c>
      <c r="I1904" t="s">
        <v>5479</v>
      </c>
      <c r="J1904" s="182" t="str">
        <f>IF(OR(IFERROR(SEARCH("DMZ",tblSegmentationZones[[#This Row],[comment]])&gt;0,FALSE),IFERROR(SEARCH("DMZ",tblSegmentationZones[[#This Row],[SegmentationZone]])&gt;0,FALSE)),"Yes","No")</f>
        <v>No</v>
      </c>
    </row>
    <row r="1905" spans="1:10" x14ac:dyDescent="0.3">
      <c r="A1905" t="s">
        <v>5466</v>
      </c>
      <c r="B1905" t="s">
        <v>5480</v>
      </c>
      <c r="C1905">
        <v>2134</v>
      </c>
      <c r="D1905" t="s">
        <v>5468</v>
      </c>
      <c r="E1905" t="s">
        <v>5010</v>
      </c>
      <c r="F1905" t="b">
        <v>0</v>
      </c>
      <c r="G1905">
        <v>510952960</v>
      </c>
      <c r="H1905">
        <v>510953215</v>
      </c>
      <c r="I1905" t="s">
        <v>5481</v>
      </c>
      <c r="J1905" s="182" t="str">
        <f>IF(OR(IFERROR(SEARCH("DMZ",tblSegmentationZones[[#This Row],[comment]])&gt;0,FALSE),IFERROR(SEARCH("DMZ",tblSegmentationZones[[#This Row],[SegmentationZone]])&gt;0,FALSE)),"Yes","No")</f>
        <v>No</v>
      </c>
    </row>
    <row r="1906" spans="1:10" x14ac:dyDescent="0.3">
      <c r="A1906" t="s">
        <v>5482</v>
      </c>
      <c r="B1906" t="s">
        <v>5483</v>
      </c>
      <c r="C1906">
        <v>2135</v>
      </c>
      <c r="D1906" t="s">
        <v>5468</v>
      </c>
      <c r="E1906" t="s">
        <v>5010</v>
      </c>
      <c r="F1906" t="b">
        <v>0</v>
      </c>
      <c r="G1906">
        <v>510953216</v>
      </c>
      <c r="H1906">
        <v>510953471</v>
      </c>
      <c r="I1906" t="s">
        <v>5484</v>
      </c>
      <c r="J1906" s="182" t="str">
        <f>IF(OR(IFERROR(SEARCH("DMZ",tblSegmentationZones[[#This Row],[comment]])&gt;0,FALSE),IFERROR(SEARCH("DMZ",tblSegmentationZones[[#This Row],[SegmentationZone]])&gt;0,FALSE)),"Yes","No")</f>
        <v>No</v>
      </c>
    </row>
    <row r="1907" spans="1:10" x14ac:dyDescent="0.3">
      <c r="A1907" t="s">
        <v>5485</v>
      </c>
      <c r="B1907" t="s">
        <v>5486</v>
      </c>
      <c r="C1907">
        <v>2136</v>
      </c>
      <c r="D1907" t="s">
        <v>5487</v>
      </c>
      <c r="E1907" t="s">
        <v>5010</v>
      </c>
      <c r="F1907" t="b">
        <v>0</v>
      </c>
      <c r="G1907">
        <v>510953472</v>
      </c>
      <c r="H1907">
        <v>510953727</v>
      </c>
      <c r="I1907" t="s">
        <v>5488</v>
      </c>
      <c r="J1907" s="182" t="str">
        <f>IF(OR(IFERROR(SEARCH("DMZ",tblSegmentationZones[[#This Row],[comment]])&gt;0,FALSE),IFERROR(SEARCH("DMZ",tblSegmentationZones[[#This Row],[SegmentationZone]])&gt;0,FALSE)),"Yes","No")</f>
        <v>No</v>
      </c>
    </row>
    <row r="1908" spans="1:10" x14ac:dyDescent="0.3">
      <c r="A1908" t="s">
        <v>5485</v>
      </c>
      <c r="B1908" t="s">
        <v>5489</v>
      </c>
      <c r="C1908">
        <v>2137</v>
      </c>
      <c r="D1908" t="s">
        <v>5487</v>
      </c>
      <c r="E1908" t="s">
        <v>5010</v>
      </c>
      <c r="F1908" t="b">
        <v>0</v>
      </c>
      <c r="G1908">
        <v>510953728</v>
      </c>
      <c r="H1908">
        <v>510953983</v>
      </c>
      <c r="I1908" t="s">
        <v>5490</v>
      </c>
      <c r="J1908" s="182" t="str">
        <f>IF(OR(IFERROR(SEARCH("DMZ",tblSegmentationZones[[#This Row],[comment]])&gt;0,FALSE),IFERROR(SEARCH("DMZ",tblSegmentationZones[[#This Row],[SegmentationZone]])&gt;0,FALSE)),"Yes","No")</f>
        <v>No</v>
      </c>
    </row>
    <row r="1909" spans="1:10" x14ac:dyDescent="0.3">
      <c r="A1909" t="s">
        <v>5485</v>
      </c>
      <c r="B1909" t="s">
        <v>5491</v>
      </c>
      <c r="C1909">
        <v>2138</v>
      </c>
      <c r="D1909" t="s">
        <v>5487</v>
      </c>
      <c r="E1909" t="s">
        <v>5010</v>
      </c>
      <c r="F1909" t="b">
        <v>0</v>
      </c>
      <c r="G1909">
        <v>510953984</v>
      </c>
      <c r="H1909">
        <v>510954239</v>
      </c>
      <c r="I1909" t="s">
        <v>5492</v>
      </c>
      <c r="J1909" s="182" t="str">
        <f>IF(OR(IFERROR(SEARCH("DMZ",tblSegmentationZones[[#This Row],[comment]])&gt;0,FALSE),IFERROR(SEARCH("DMZ",tblSegmentationZones[[#This Row],[SegmentationZone]])&gt;0,FALSE)),"Yes","No")</f>
        <v>No</v>
      </c>
    </row>
    <row r="1910" spans="1:10" x14ac:dyDescent="0.3">
      <c r="A1910" t="s">
        <v>5485</v>
      </c>
      <c r="B1910" t="s">
        <v>5493</v>
      </c>
      <c r="C1910">
        <v>2139</v>
      </c>
      <c r="D1910" t="s">
        <v>5487</v>
      </c>
      <c r="E1910" t="s">
        <v>5010</v>
      </c>
      <c r="F1910" t="b">
        <v>1</v>
      </c>
      <c r="G1910">
        <v>510954240</v>
      </c>
      <c r="H1910">
        <v>510954495</v>
      </c>
      <c r="I1910" t="s">
        <v>5494</v>
      </c>
      <c r="J1910" s="182" t="str">
        <f>IF(OR(IFERROR(SEARCH("DMZ",tblSegmentationZones[[#This Row],[comment]])&gt;0,FALSE),IFERROR(SEARCH("DMZ",tblSegmentationZones[[#This Row],[SegmentationZone]])&gt;0,FALSE)),"Yes","No")</f>
        <v>No</v>
      </c>
    </row>
    <row r="1911" spans="1:10" x14ac:dyDescent="0.3">
      <c r="A1911" t="s">
        <v>5466</v>
      </c>
      <c r="B1911" t="s">
        <v>5495</v>
      </c>
      <c r="C1911">
        <v>2152</v>
      </c>
      <c r="D1911" t="s">
        <v>5468</v>
      </c>
      <c r="E1911" t="s">
        <v>5010</v>
      </c>
      <c r="F1911" t="b">
        <v>0</v>
      </c>
      <c r="G1911">
        <v>510957568</v>
      </c>
      <c r="H1911">
        <v>510957823</v>
      </c>
      <c r="I1911" t="s">
        <v>5496</v>
      </c>
      <c r="J1911" s="182" t="str">
        <f>IF(OR(IFERROR(SEARCH("DMZ",tblSegmentationZones[[#This Row],[comment]])&gt;0,FALSE),IFERROR(SEARCH("DMZ",tblSegmentationZones[[#This Row],[SegmentationZone]])&gt;0,FALSE)),"Yes","No")</f>
        <v>No</v>
      </c>
    </row>
    <row r="1912" spans="1:10" x14ac:dyDescent="0.3">
      <c r="A1912" t="s">
        <v>5466</v>
      </c>
      <c r="B1912" t="s">
        <v>5497</v>
      </c>
      <c r="C1912">
        <v>2153</v>
      </c>
      <c r="D1912" t="s">
        <v>5468</v>
      </c>
      <c r="E1912" t="s">
        <v>5010</v>
      </c>
      <c r="F1912" t="b">
        <v>0</v>
      </c>
      <c r="G1912">
        <v>510957824</v>
      </c>
      <c r="H1912">
        <v>510958079</v>
      </c>
      <c r="I1912" t="s">
        <v>5498</v>
      </c>
      <c r="J1912" s="182" t="str">
        <f>IF(OR(IFERROR(SEARCH("DMZ",tblSegmentationZones[[#This Row],[comment]])&gt;0,FALSE),IFERROR(SEARCH("DMZ",tblSegmentationZones[[#This Row],[SegmentationZone]])&gt;0,FALSE)),"Yes","No")</f>
        <v>No</v>
      </c>
    </row>
    <row r="1913" spans="1:10" x14ac:dyDescent="0.3">
      <c r="A1913" t="s">
        <v>5499</v>
      </c>
      <c r="B1913" t="s">
        <v>5500</v>
      </c>
      <c r="C1913">
        <v>472</v>
      </c>
      <c r="D1913" t="s">
        <v>5499</v>
      </c>
      <c r="E1913" t="s">
        <v>5010</v>
      </c>
      <c r="F1913" t="b">
        <v>1</v>
      </c>
      <c r="G1913">
        <v>510961152</v>
      </c>
      <c r="H1913">
        <v>510961407</v>
      </c>
      <c r="I1913" t="s">
        <v>5501</v>
      </c>
      <c r="J1913" s="182" t="str">
        <f>IF(OR(IFERROR(SEARCH("DMZ",tblSegmentationZones[[#This Row],[comment]])&gt;0,FALSE),IFERROR(SEARCH("DMZ",tblSegmentationZones[[#This Row],[SegmentationZone]])&gt;0,FALSE)),"Yes","No")</f>
        <v>No</v>
      </c>
    </row>
    <row r="1914" spans="1:10" x14ac:dyDescent="0.3">
      <c r="A1914" t="s">
        <v>5502</v>
      </c>
      <c r="B1914" t="s">
        <v>5503</v>
      </c>
      <c r="C1914">
        <v>473</v>
      </c>
      <c r="D1914" t="s">
        <v>5502</v>
      </c>
      <c r="E1914" t="s">
        <v>5010</v>
      </c>
      <c r="F1914" t="b">
        <v>1</v>
      </c>
      <c r="G1914">
        <v>510961664</v>
      </c>
      <c r="H1914">
        <v>510961919</v>
      </c>
      <c r="I1914" t="s">
        <v>5504</v>
      </c>
      <c r="J1914" s="182" t="str">
        <f>IF(OR(IFERROR(SEARCH("DMZ",tblSegmentationZones[[#This Row],[comment]])&gt;0,FALSE),IFERROR(SEARCH("DMZ",tblSegmentationZones[[#This Row],[SegmentationZone]])&gt;0,FALSE)),"Yes","No")</f>
        <v>No</v>
      </c>
    </row>
    <row r="1915" spans="1:10" x14ac:dyDescent="0.3">
      <c r="A1915" t="s">
        <v>5505</v>
      </c>
      <c r="B1915" t="s">
        <v>5506</v>
      </c>
      <c r="C1915" t="s">
        <v>464</v>
      </c>
      <c r="D1915" t="s">
        <v>5507</v>
      </c>
      <c r="E1915" t="s">
        <v>5010</v>
      </c>
      <c r="F1915" t="b">
        <v>1</v>
      </c>
      <c r="G1915">
        <v>510966272</v>
      </c>
      <c r="H1915">
        <v>510966527</v>
      </c>
      <c r="I1915" t="s">
        <v>5508</v>
      </c>
      <c r="J1915" s="182" t="str">
        <f>IF(OR(IFERROR(SEARCH("DMZ",tblSegmentationZones[[#This Row],[comment]])&gt;0,FALSE),IFERROR(SEARCH("DMZ",tblSegmentationZones[[#This Row],[SegmentationZone]])&gt;0,FALSE)),"Yes","No")</f>
        <v>No</v>
      </c>
    </row>
    <row r="1916" spans="1:10" x14ac:dyDescent="0.3">
      <c r="A1916" t="s">
        <v>5509</v>
      </c>
      <c r="B1916" t="s">
        <v>5510</v>
      </c>
      <c r="C1916">
        <v>420</v>
      </c>
      <c r="D1916" t="s">
        <v>5511</v>
      </c>
      <c r="E1916" t="s">
        <v>5010</v>
      </c>
      <c r="F1916" t="b">
        <v>0</v>
      </c>
      <c r="G1916">
        <v>510966784</v>
      </c>
      <c r="H1916">
        <v>510966847</v>
      </c>
      <c r="I1916" t="s">
        <v>5512</v>
      </c>
      <c r="J1916" s="182" t="str">
        <f>IF(OR(IFERROR(SEARCH("DMZ",tblSegmentationZones[[#This Row],[comment]])&gt;0,FALSE),IFERROR(SEARCH("DMZ",tblSegmentationZones[[#This Row],[SegmentationZone]])&gt;0,FALSE)),"Yes","No")</f>
        <v>No</v>
      </c>
    </row>
    <row r="1917" spans="1:10" x14ac:dyDescent="0.3">
      <c r="A1917" t="s">
        <v>5513</v>
      </c>
      <c r="B1917" t="s">
        <v>5514</v>
      </c>
      <c r="C1917">
        <v>418</v>
      </c>
      <c r="D1917" t="s">
        <v>5515</v>
      </c>
      <c r="E1917" t="s">
        <v>5010</v>
      </c>
      <c r="F1917" t="b">
        <v>1</v>
      </c>
      <c r="G1917">
        <v>510967040</v>
      </c>
      <c r="H1917">
        <v>510967103</v>
      </c>
      <c r="I1917" t="s">
        <v>5516</v>
      </c>
      <c r="J1917" s="182" t="str">
        <f>IF(OR(IFERROR(SEARCH("DMZ",tblSegmentationZones[[#This Row],[comment]])&gt;0,FALSE),IFERROR(SEARCH("DMZ",tblSegmentationZones[[#This Row],[SegmentationZone]])&gt;0,FALSE)),"Yes","No")</f>
        <v>No</v>
      </c>
    </row>
    <row r="1918" spans="1:10" x14ac:dyDescent="0.3">
      <c r="A1918" t="s">
        <v>5517</v>
      </c>
      <c r="B1918" t="s">
        <v>5518</v>
      </c>
      <c r="C1918">
        <v>419</v>
      </c>
      <c r="D1918" t="s">
        <v>5519</v>
      </c>
      <c r="E1918" t="s">
        <v>5010</v>
      </c>
      <c r="F1918" t="b">
        <v>1</v>
      </c>
      <c r="G1918">
        <v>510967168</v>
      </c>
      <c r="H1918">
        <v>510967231</v>
      </c>
      <c r="I1918" t="s">
        <v>5520</v>
      </c>
      <c r="J1918" s="182" t="str">
        <f>IF(OR(IFERROR(SEARCH("DMZ",tblSegmentationZones[[#This Row],[comment]])&gt;0,FALSE),IFERROR(SEARCH("DMZ",tblSegmentationZones[[#This Row],[SegmentationZone]])&gt;0,FALSE)),"Yes","No")</f>
        <v>No</v>
      </c>
    </row>
    <row r="1919" spans="1:10" x14ac:dyDescent="0.3">
      <c r="A1919" t="s">
        <v>5521</v>
      </c>
      <c r="B1919" t="s">
        <v>5522</v>
      </c>
      <c r="C1919">
        <v>448</v>
      </c>
      <c r="D1919" t="s">
        <v>5521</v>
      </c>
      <c r="E1919" t="s">
        <v>5010</v>
      </c>
      <c r="F1919" t="b">
        <v>0</v>
      </c>
      <c r="G1919">
        <v>510967232</v>
      </c>
      <c r="H1919">
        <v>510967295</v>
      </c>
      <c r="I1919" t="s">
        <v>5523</v>
      </c>
      <c r="J1919" s="182" t="str">
        <f>IF(OR(IFERROR(SEARCH("DMZ",tblSegmentationZones[[#This Row],[comment]])&gt;0,FALSE),IFERROR(SEARCH("DMZ",tblSegmentationZones[[#This Row],[SegmentationZone]])&gt;0,FALSE)),"Yes","No")</f>
        <v>No</v>
      </c>
    </row>
    <row r="1920" spans="1:10" x14ac:dyDescent="0.3">
      <c r="A1920" t="s">
        <v>5521</v>
      </c>
      <c r="B1920" t="s">
        <v>5524</v>
      </c>
      <c r="C1920">
        <v>448</v>
      </c>
      <c r="D1920" t="s">
        <v>5521</v>
      </c>
      <c r="E1920" t="s">
        <v>5010</v>
      </c>
      <c r="F1920" t="b">
        <v>1</v>
      </c>
      <c r="G1920">
        <v>510967104</v>
      </c>
      <c r="H1920">
        <v>510967167</v>
      </c>
      <c r="I1920" t="s">
        <v>5525</v>
      </c>
      <c r="J1920" s="182" t="str">
        <f>IF(OR(IFERROR(SEARCH("DMZ",tblSegmentationZones[[#This Row],[comment]])&gt;0,FALSE),IFERROR(SEARCH("DMZ",tblSegmentationZones[[#This Row],[SegmentationZone]])&gt;0,FALSE)),"Yes","No")</f>
        <v>No</v>
      </c>
    </row>
    <row r="1921" spans="1:10" x14ac:dyDescent="0.3">
      <c r="A1921" t="s">
        <v>5526</v>
      </c>
      <c r="B1921" t="s">
        <v>5527</v>
      </c>
      <c r="C1921">
        <v>1229</v>
      </c>
      <c r="D1921" t="s">
        <v>5528</v>
      </c>
      <c r="E1921" t="s">
        <v>5010</v>
      </c>
      <c r="F1921" t="b">
        <v>1</v>
      </c>
      <c r="G1921">
        <v>510971648</v>
      </c>
      <c r="H1921">
        <v>510971711</v>
      </c>
      <c r="I1921" t="s">
        <v>5529</v>
      </c>
      <c r="J1921" s="182" t="str">
        <f>IF(OR(IFERROR(SEARCH("DMZ",tblSegmentationZones[[#This Row],[comment]])&gt;0,FALSE),IFERROR(SEARCH("DMZ",tblSegmentationZones[[#This Row],[SegmentationZone]])&gt;0,FALSE)),"Yes","No")</f>
        <v>No</v>
      </c>
    </row>
    <row r="1922" spans="1:10" x14ac:dyDescent="0.3">
      <c r="A1922" t="s">
        <v>5530</v>
      </c>
      <c r="B1922" t="s">
        <v>5531</v>
      </c>
      <c r="C1922">
        <v>470</v>
      </c>
      <c r="D1922" t="s">
        <v>5532</v>
      </c>
      <c r="E1922" t="s">
        <v>5010</v>
      </c>
      <c r="F1922" t="b">
        <v>1</v>
      </c>
      <c r="G1922">
        <v>510973952</v>
      </c>
      <c r="H1922">
        <v>510974207</v>
      </c>
      <c r="I1922" t="s">
        <v>5533</v>
      </c>
      <c r="J1922" s="182" t="str">
        <f>IF(OR(IFERROR(SEARCH("DMZ",tblSegmentationZones[[#This Row],[comment]])&gt;0,FALSE),IFERROR(SEARCH("DMZ",tblSegmentationZones[[#This Row],[SegmentationZone]])&gt;0,FALSE)),"Yes","No")</f>
        <v>No</v>
      </c>
    </row>
    <row r="1923" spans="1:10" x14ac:dyDescent="0.3">
      <c r="A1923" t="s">
        <v>5534</v>
      </c>
      <c r="B1923" t="s">
        <v>5535</v>
      </c>
      <c r="C1923">
        <v>471</v>
      </c>
      <c r="D1923" t="s">
        <v>5536</v>
      </c>
      <c r="E1923" t="s">
        <v>5010</v>
      </c>
      <c r="F1923" t="b">
        <v>1</v>
      </c>
      <c r="G1923">
        <v>510974464</v>
      </c>
      <c r="H1923">
        <v>510974719</v>
      </c>
      <c r="I1923" t="s">
        <v>5537</v>
      </c>
      <c r="J1923" s="182" t="str">
        <f>IF(OR(IFERROR(SEARCH("DMZ",tblSegmentationZones[[#This Row],[comment]])&gt;0,FALSE),IFERROR(SEARCH("DMZ",tblSegmentationZones[[#This Row],[SegmentationZone]])&gt;0,FALSE)),"Yes","No")</f>
        <v>No</v>
      </c>
    </row>
    <row r="1924" spans="1:10" x14ac:dyDescent="0.3">
      <c r="A1924" t="s">
        <v>5538</v>
      </c>
      <c r="B1924" t="s">
        <v>5539</v>
      </c>
      <c r="C1924">
        <v>2421</v>
      </c>
      <c r="D1924" t="s">
        <v>5538</v>
      </c>
      <c r="E1924" t="s">
        <v>5010</v>
      </c>
      <c r="F1924" t="b">
        <v>1</v>
      </c>
      <c r="G1924">
        <v>510975744</v>
      </c>
      <c r="H1924">
        <v>510975999</v>
      </c>
      <c r="I1924" t="s">
        <v>5540</v>
      </c>
      <c r="J1924" s="182" t="str">
        <f>IF(OR(IFERROR(SEARCH("DMZ",tblSegmentationZones[[#This Row],[comment]])&gt;0,FALSE),IFERROR(SEARCH("DMZ",tblSegmentationZones[[#This Row],[SegmentationZone]])&gt;0,FALSE)),"Yes","No")</f>
        <v>No</v>
      </c>
    </row>
    <row r="1925" spans="1:10" x14ac:dyDescent="0.3">
      <c r="A1925" t="s">
        <v>5541</v>
      </c>
      <c r="B1925" t="s">
        <v>5542</v>
      </c>
      <c r="C1925">
        <v>2224</v>
      </c>
      <c r="D1925" t="s">
        <v>733</v>
      </c>
      <c r="E1925" t="s">
        <v>5010</v>
      </c>
      <c r="F1925" t="b">
        <v>1</v>
      </c>
      <c r="G1925">
        <v>510976000</v>
      </c>
      <c r="H1925">
        <v>510978047</v>
      </c>
      <c r="I1925" t="s">
        <v>5543</v>
      </c>
      <c r="J1925" s="182" t="str">
        <f>IF(OR(IFERROR(SEARCH("DMZ",tblSegmentationZones[[#This Row],[comment]])&gt;0,FALSE),IFERROR(SEARCH("DMZ",tblSegmentationZones[[#This Row],[SegmentationZone]])&gt;0,FALSE)),"Yes","No")</f>
        <v>No</v>
      </c>
    </row>
    <row r="1926" spans="1:10" x14ac:dyDescent="0.3">
      <c r="A1926" t="s">
        <v>5544</v>
      </c>
      <c r="B1926" t="s">
        <v>5545</v>
      </c>
      <c r="C1926">
        <v>332</v>
      </c>
      <c r="D1926" t="s">
        <v>5546</v>
      </c>
      <c r="E1926" t="s">
        <v>5010</v>
      </c>
      <c r="F1926" t="b">
        <v>1</v>
      </c>
      <c r="G1926">
        <v>510978048</v>
      </c>
      <c r="H1926">
        <v>510980095</v>
      </c>
      <c r="I1926" t="s">
        <v>5547</v>
      </c>
      <c r="J1926" s="182" t="str">
        <f>IF(OR(IFERROR(SEARCH("DMZ",tblSegmentationZones[[#This Row],[comment]])&gt;0,FALSE),IFERROR(SEARCH("DMZ",tblSegmentationZones[[#This Row],[SegmentationZone]])&gt;0,FALSE)),"Yes","No")</f>
        <v>No</v>
      </c>
    </row>
    <row r="1927" spans="1:10" x14ac:dyDescent="0.3">
      <c r="A1927" t="s">
        <v>5548</v>
      </c>
      <c r="B1927" t="s">
        <v>5549</v>
      </c>
      <c r="C1927">
        <v>2240</v>
      </c>
      <c r="D1927" t="s">
        <v>515</v>
      </c>
      <c r="E1927" t="s">
        <v>5010</v>
      </c>
      <c r="F1927" t="b">
        <v>1</v>
      </c>
      <c r="G1927">
        <v>510980096</v>
      </c>
      <c r="H1927">
        <v>510980351</v>
      </c>
      <c r="I1927" t="s">
        <v>5550</v>
      </c>
      <c r="J1927" s="182" t="str">
        <f>IF(OR(IFERROR(SEARCH("DMZ",tblSegmentationZones[[#This Row],[comment]])&gt;0,FALSE),IFERROR(SEARCH("DMZ",tblSegmentationZones[[#This Row],[SegmentationZone]])&gt;0,FALSE)),"Yes","No")</f>
        <v>No</v>
      </c>
    </row>
    <row r="1928" spans="1:10" x14ac:dyDescent="0.3">
      <c r="A1928" t="s">
        <v>5551</v>
      </c>
      <c r="B1928" t="s">
        <v>5552</v>
      </c>
      <c r="C1928">
        <v>384</v>
      </c>
      <c r="D1928" t="s">
        <v>5553</v>
      </c>
      <c r="E1928" t="s">
        <v>5010</v>
      </c>
      <c r="F1928" t="b">
        <v>0</v>
      </c>
      <c r="G1928">
        <v>510980544</v>
      </c>
      <c r="H1928">
        <v>510980607</v>
      </c>
      <c r="I1928" t="s">
        <v>5554</v>
      </c>
      <c r="J1928" s="182" t="str">
        <f>IF(OR(IFERROR(SEARCH("DMZ",tblSegmentationZones[[#This Row],[comment]])&gt;0,FALSE),IFERROR(SEARCH("DMZ",tblSegmentationZones[[#This Row],[SegmentationZone]])&gt;0,FALSE)),"Yes","No")</f>
        <v>No</v>
      </c>
    </row>
    <row r="1929" spans="1:10" x14ac:dyDescent="0.3">
      <c r="A1929" t="s">
        <v>5555</v>
      </c>
      <c r="B1929" t="s">
        <v>5556</v>
      </c>
      <c r="C1929">
        <v>421</v>
      </c>
      <c r="D1929" t="s">
        <v>5557</v>
      </c>
      <c r="E1929" t="s">
        <v>5010</v>
      </c>
      <c r="F1929" t="b">
        <v>1</v>
      </c>
      <c r="G1929">
        <v>510980864</v>
      </c>
      <c r="H1929">
        <v>510981119</v>
      </c>
      <c r="I1929" t="s">
        <v>5558</v>
      </c>
      <c r="J1929" s="182" t="str">
        <f>IF(OR(IFERROR(SEARCH("DMZ",tblSegmentationZones[[#This Row],[comment]])&gt;0,FALSE),IFERROR(SEARCH("DMZ",tblSegmentationZones[[#This Row],[SegmentationZone]])&gt;0,FALSE)),"Yes","No")</f>
        <v>No</v>
      </c>
    </row>
    <row r="1930" spans="1:10" x14ac:dyDescent="0.3">
      <c r="A1930" t="s">
        <v>5559</v>
      </c>
      <c r="B1930" t="s">
        <v>5560</v>
      </c>
      <c r="C1930">
        <v>2244</v>
      </c>
      <c r="D1930" t="s">
        <v>507</v>
      </c>
      <c r="E1930" t="s">
        <v>5010</v>
      </c>
      <c r="F1930" t="b">
        <v>1</v>
      </c>
      <c r="G1930">
        <v>510981120</v>
      </c>
      <c r="H1930">
        <v>510981375</v>
      </c>
      <c r="I1930" t="s">
        <v>5561</v>
      </c>
      <c r="J1930" s="182" t="str">
        <f>IF(OR(IFERROR(SEARCH("DMZ",tblSegmentationZones[[#This Row],[comment]])&gt;0,FALSE),IFERROR(SEARCH("DMZ",tblSegmentationZones[[#This Row],[SegmentationZone]])&gt;0,FALSE)),"Yes","No")</f>
        <v>No</v>
      </c>
    </row>
    <row r="1931" spans="1:10" x14ac:dyDescent="0.3">
      <c r="A1931" t="s">
        <v>5562</v>
      </c>
      <c r="B1931" t="s">
        <v>5563</v>
      </c>
      <c r="C1931">
        <v>958</v>
      </c>
      <c r="D1931" t="s">
        <v>5564</v>
      </c>
      <c r="E1931" t="s">
        <v>5010</v>
      </c>
      <c r="F1931" t="b">
        <v>1</v>
      </c>
      <c r="G1931">
        <v>510981376</v>
      </c>
      <c r="H1931">
        <v>510981631</v>
      </c>
      <c r="I1931" t="s">
        <v>5565</v>
      </c>
      <c r="J1931" s="182" t="str">
        <f>IF(OR(IFERROR(SEARCH("DMZ",tblSegmentationZones[[#This Row],[comment]])&gt;0,FALSE),IFERROR(SEARCH("DMZ",tblSegmentationZones[[#This Row],[SegmentationZone]])&gt;0,FALSE)),"Yes","No")</f>
        <v>No</v>
      </c>
    </row>
    <row r="1932" spans="1:10" x14ac:dyDescent="0.3">
      <c r="A1932" t="s">
        <v>5566</v>
      </c>
      <c r="B1932" t="s">
        <v>5567</v>
      </c>
      <c r="C1932">
        <v>2246</v>
      </c>
      <c r="D1932" t="s">
        <v>511</v>
      </c>
      <c r="E1932" t="s">
        <v>5010</v>
      </c>
      <c r="F1932" t="b">
        <v>1</v>
      </c>
      <c r="G1932">
        <v>510981632</v>
      </c>
      <c r="H1932">
        <v>510981887</v>
      </c>
      <c r="I1932" t="s">
        <v>5568</v>
      </c>
      <c r="J1932" s="182" t="str">
        <f>IF(OR(IFERROR(SEARCH("DMZ",tblSegmentationZones[[#This Row],[comment]])&gt;0,FALSE),IFERROR(SEARCH("DMZ",tblSegmentationZones[[#This Row],[SegmentationZone]])&gt;0,FALSE)),"Yes","No")</f>
        <v>No</v>
      </c>
    </row>
    <row r="1933" spans="1:10" x14ac:dyDescent="0.3">
      <c r="A1933" t="s">
        <v>5569</v>
      </c>
      <c r="B1933" t="s">
        <v>5570</v>
      </c>
      <c r="C1933">
        <v>2247</v>
      </c>
      <c r="D1933" t="s">
        <v>5571</v>
      </c>
      <c r="E1933" t="s">
        <v>5010</v>
      </c>
      <c r="F1933" t="b">
        <v>1</v>
      </c>
      <c r="G1933">
        <v>510981888</v>
      </c>
      <c r="H1933">
        <v>510982143</v>
      </c>
      <c r="I1933" t="s">
        <v>5572</v>
      </c>
      <c r="J1933" s="182" t="str">
        <f>IF(OR(IFERROR(SEARCH("DMZ",tblSegmentationZones[[#This Row],[comment]])&gt;0,FALSE),IFERROR(SEARCH("DMZ",tblSegmentationZones[[#This Row],[SegmentationZone]])&gt;0,FALSE)),"Yes","No")</f>
        <v>No</v>
      </c>
    </row>
    <row r="1934" spans="1:10" x14ac:dyDescent="0.3">
      <c r="A1934" t="s">
        <v>5573</v>
      </c>
      <c r="B1934" t="s">
        <v>5574</v>
      </c>
      <c r="C1934">
        <v>1221</v>
      </c>
      <c r="D1934" t="s">
        <v>5575</v>
      </c>
      <c r="E1934" t="s">
        <v>5010</v>
      </c>
      <c r="F1934" t="b">
        <v>0</v>
      </c>
      <c r="G1934">
        <v>510982144</v>
      </c>
      <c r="H1934">
        <v>510982207</v>
      </c>
      <c r="I1934" t="s">
        <v>5576</v>
      </c>
      <c r="J1934" s="182" t="str">
        <f>IF(OR(IFERROR(SEARCH("DMZ",tblSegmentationZones[[#This Row],[comment]])&gt;0,FALSE),IFERROR(SEARCH("DMZ",tblSegmentationZones[[#This Row],[SegmentationZone]])&gt;0,FALSE)),"Yes","No")</f>
        <v>No</v>
      </c>
    </row>
    <row r="1935" spans="1:10" x14ac:dyDescent="0.3">
      <c r="A1935" t="s">
        <v>5577</v>
      </c>
      <c r="B1935" t="s">
        <v>5578</v>
      </c>
      <c r="C1935">
        <v>1223</v>
      </c>
      <c r="D1935" t="s">
        <v>5579</v>
      </c>
      <c r="E1935" t="s">
        <v>5010</v>
      </c>
      <c r="F1935" t="b">
        <v>0</v>
      </c>
      <c r="G1935">
        <v>510982272</v>
      </c>
      <c r="H1935">
        <v>510982335</v>
      </c>
      <c r="I1935" t="s">
        <v>5580</v>
      </c>
      <c r="J1935" s="182" t="str">
        <f>IF(OR(IFERROR(SEARCH("DMZ",tblSegmentationZones[[#This Row],[comment]])&gt;0,FALSE),IFERROR(SEARCH("DMZ",tblSegmentationZones[[#This Row],[SegmentationZone]])&gt;0,FALSE)),"Yes","No")</f>
        <v>No</v>
      </c>
    </row>
    <row r="1936" spans="1:10" x14ac:dyDescent="0.3">
      <c r="A1936" t="s">
        <v>5581</v>
      </c>
      <c r="B1936" t="s">
        <v>5582</v>
      </c>
      <c r="C1936">
        <v>1224</v>
      </c>
      <c r="D1936" t="s">
        <v>5553</v>
      </c>
      <c r="E1936" t="s">
        <v>5010</v>
      </c>
      <c r="F1936" t="b">
        <v>0</v>
      </c>
      <c r="G1936">
        <v>510982336</v>
      </c>
      <c r="H1936">
        <v>510982399</v>
      </c>
      <c r="I1936" t="s">
        <v>5583</v>
      </c>
      <c r="J1936" s="182" t="str">
        <f>IF(OR(IFERROR(SEARCH("DMZ",tblSegmentationZones[[#This Row],[comment]])&gt;0,FALSE),IFERROR(SEARCH("DMZ",tblSegmentationZones[[#This Row],[SegmentationZone]])&gt;0,FALSE)),"Yes","No")</f>
        <v>No</v>
      </c>
    </row>
    <row r="1937" spans="1:10" x14ac:dyDescent="0.3">
      <c r="A1937" t="s">
        <v>5584</v>
      </c>
      <c r="B1937" t="s">
        <v>5585</v>
      </c>
      <c r="C1937">
        <v>1222</v>
      </c>
      <c r="D1937" t="s">
        <v>5586</v>
      </c>
      <c r="E1937" t="s">
        <v>5010</v>
      </c>
      <c r="F1937" t="b">
        <v>0</v>
      </c>
      <c r="G1937">
        <v>510982208</v>
      </c>
      <c r="H1937">
        <v>510982271</v>
      </c>
      <c r="I1937" t="s">
        <v>5587</v>
      </c>
      <c r="J1937" s="182" t="str">
        <f>IF(OR(IFERROR(SEARCH("DMZ",tblSegmentationZones[[#This Row],[comment]])&gt;0,FALSE),IFERROR(SEARCH("DMZ",tblSegmentationZones[[#This Row],[SegmentationZone]])&gt;0,FALSE)),"Yes","No")</f>
        <v>No</v>
      </c>
    </row>
    <row r="1938" spans="1:10" x14ac:dyDescent="0.3">
      <c r="A1938" t="s">
        <v>5588</v>
      </c>
      <c r="B1938" t="s">
        <v>5589</v>
      </c>
      <c r="C1938">
        <v>1225</v>
      </c>
      <c r="D1938" t="s">
        <v>5590</v>
      </c>
      <c r="E1938" t="s">
        <v>5010</v>
      </c>
      <c r="F1938" t="b">
        <v>1</v>
      </c>
      <c r="G1938">
        <v>510982400</v>
      </c>
      <c r="H1938">
        <v>510982463</v>
      </c>
      <c r="I1938" t="s">
        <v>5591</v>
      </c>
      <c r="J1938" s="182" t="str">
        <f>IF(OR(IFERROR(SEARCH("DMZ",tblSegmentationZones[[#This Row],[comment]])&gt;0,FALSE),IFERROR(SEARCH("DMZ",tblSegmentationZones[[#This Row],[SegmentationZone]])&gt;0,FALSE)),"Yes","No")</f>
        <v>No</v>
      </c>
    </row>
    <row r="1939" spans="1:10" x14ac:dyDescent="0.3">
      <c r="A1939" t="s">
        <v>5592</v>
      </c>
      <c r="B1939" t="s">
        <v>5593</v>
      </c>
      <c r="C1939">
        <v>2250</v>
      </c>
      <c r="D1939" t="s">
        <v>5594</v>
      </c>
      <c r="E1939" t="s">
        <v>5010</v>
      </c>
      <c r="F1939" t="b">
        <v>1</v>
      </c>
      <c r="G1939">
        <v>510982656</v>
      </c>
      <c r="H1939">
        <v>510982911</v>
      </c>
      <c r="I1939" t="s">
        <v>5595</v>
      </c>
      <c r="J1939" s="182" t="str">
        <f>IF(OR(IFERROR(SEARCH("DMZ",tblSegmentationZones[[#This Row],[comment]])&gt;0,FALSE),IFERROR(SEARCH("DMZ",tblSegmentationZones[[#This Row],[SegmentationZone]])&gt;0,FALSE)),"Yes","No")</f>
        <v>No</v>
      </c>
    </row>
    <row r="1940" spans="1:10" x14ac:dyDescent="0.3">
      <c r="A1940" t="s">
        <v>5596</v>
      </c>
      <c r="B1940" t="s">
        <v>5597</v>
      </c>
      <c r="C1940">
        <v>2251</v>
      </c>
      <c r="D1940" t="s">
        <v>5598</v>
      </c>
      <c r="E1940" t="s">
        <v>5010</v>
      </c>
      <c r="F1940" t="b">
        <v>1</v>
      </c>
      <c r="G1940">
        <v>510982912</v>
      </c>
      <c r="H1940">
        <v>510983167</v>
      </c>
      <c r="I1940" t="s">
        <v>5599</v>
      </c>
      <c r="J1940" s="182" t="str">
        <f>IF(OR(IFERROR(SEARCH("DMZ",tblSegmentationZones[[#This Row],[comment]])&gt;0,FALSE),IFERROR(SEARCH("DMZ",tblSegmentationZones[[#This Row],[SegmentationZone]])&gt;0,FALSE)),"Yes","No")</f>
        <v>Yes</v>
      </c>
    </row>
    <row r="1941" spans="1:10" x14ac:dyDescent="0.3">
      <c r="A1941" t="s">
        <v>5600</v>
      </c>
      <c r="B1941" t="s">
        <v>5601</v>
      </c>
      <c r="C1941" t="s">
        <v>464</v>
      </c>
      <c r="D1941" t="s">
        <v>5424</v>
      </c>
      <c r="E1941" t="s">
        <v>5010</v>
      </c>
      <c r="F1941" t="b">
        <v>1</v>
      </c>
      <c r="G1941">
        <v>510983168</v>
      </c>
      <c r="H1941">
        <v>510983183</v>
      </c>
      <c r="I1941" t="s">
        <v>5602</v>
      </c>
      <c r="J1941" s="182" t="str">
        <f>IF(OR(IFERROR(SEARCH("DMZ",tblSegmentationZones[[#This Row],[comment]])&gt;0,FALSE),IFERROR(SEARCH("DMZ",tblSegmentationZones[[#This Row],[SegmentationZone]])&gt;0,FALSE)),"Yes","No")</f>
        <v>No</v>
      </c>
    </row>
    <row r="1942" spans="1:10" x14ac:dyDescent="0.3">
      <c r="A1942" t="s">
        <v>5603</v>
      </c>
      <c r="B1942" t="s">
        <v>5604</v>
      </c>
      <c r="C1942" t="s">
        <v>464</v>
      </c>
      <c r="D1942" t="s">
        <v>5424</v>
      </c>
      <c r="E1942" t="s">
        <v>5010</v>
      </c>
      <c r="F1942" t="b">
        <v>1</v>
      </c>
      <c r="G1942">
        <v>510983184</v>
      </c>
      <c r="H1942">
        <v>510983199</v>
      </c>
      <c r="I1942" t="s">
        <v>5605</v>
      </c>
      <c r="J1942" s="182" t="str">
        <f>IF(OR(IFERROR(SEARCH("DMZ",tblSegmentationZones[[#This Row],[comment]])&gt;0,FALSE),IFERROR(SEARCH("DMZ",tblSegmentationZones[[#This Row],[SegmentationZone]])&gt;0,FALSE)),"Yes","No")</f>
        <v>No</v>
      </c>
    </row>
    <row r="1943" spans="1:10" x14ac:dyDescent="0.3">
      <c r="A1943" t="s">
        <v>5606</v>
      </c>
      <c r="B1943" t="s">
        <v>5607</v>
      </c>
      <c r="C1943" t="s">
        <v>464</v>
      </c>
      <c r="D1943" t="s">
        <v>5424</v>
      </c>
      <c r="E1943" t="s">
        <v>5010</v>
      </c>
      <c r="F1943" t="b">
        <v>1</v>
      </c>
      <c r="G1943">
        <v>510983392</v>
      </c>
      <c r="H1943">
        <v>510983407</v>
      </c>
      <c r="I1943" t="s">
        <v>5608</v>
      </c>
      <c r="J1943" s="182" t="str">
        <f>IF(OR(IFERROR(SEARCH("DMZ",tblSegmentationZones[[#This Row],[comment]])&gt;0,FALSE),IFERROR(SEARCH("DMZ",tblSegmentationZones[[#This Row],[SegmentationZone]])&gt;0,FALSE)),"Yes","No")</f>
        <v>No</v>
      </c>
    </row>
    <row r="1944" spans="1:10" x14ac:dyDescent="0.3">
      <c r="A1944" t="s">
        <v>5609</v>
      </c>
      <c r="B1944" t="s">
        <v>5610</v>
      </c>
      <c r="C1944">
        <v>1115</v>
      </c>
      <c r="D1944" t="s">
        <v>4106</v>
      </c>
      <c r="E1944" t="s">
        <v>5010</v>
      </c>
      <c r="F1944" t="b">
        <v>1</v>
      </c>
      <c r="G1944">
        <v>510983408</v>
      </c>
      <c r="H1944">
        <v>510983423</v>
      </c>
      <c r="I1944" t="s">
        <v>5611</v>
      </c>
      <c r="J1944" s="182" t="str">
        <f>IF(OR(IFERROR(SEARCH("DMZ",tblSegmentationZones[[#This Row],[comment]])&gt;0,FALSE),IFERROR(SEARCH("DMZ",tblSegmentationZones[[#This Row],[SegmentationZone]])&gt;0,FALSE)),"Yes","No")</f>
        <v>No</v>
      </c>
    </row>
    <row r="1945" spans="1:10" x14ac:dyDescent="0.3">
      <c r="A1945" t="s">
        <v>5612</v>
      </c>
      <c r="B1945" t="s">
        <v>5613</v>
      </c>
      <c r="C1945" t="s">
        <v>464</v>
      </c>
      <c r="D1945" t="s">
        <v>5424</v>
      </c>
      <c r="E1945" t="s">
        <v>5010</v>
      </c>
      <c r="F1945" t="b">
        <v>1</v>
      </c>
      <c r="G1945">
        <v>510983200</v>
      </c>
      <c r="H1945">
        <v>510983215</v>
      </c>
      <c r="I1945" t="s">
        <v>5614</v>
      </c>
      <c r="J1945" s="182" t="str">
        <f>IF(OR(IFERROR(SEARCH("DMZ",tblSegmentationZones[[#This Row],[comment]])&gt;0,FALSE),IFERROR(SEARCH("DMZ",tblSegmentationZones[[#This Row],[SegmentationZone]])&gt;0,FALSE)),"Yes","No")</f>
        <v>No</v>
      </c>
    </row>
    <row r="1946" spans="1:10" x14ac:dyDescent="0.3">
      <c r="A1946" t="s">
        <v>5615</v>
      </c>
      <c r="B1946" t="s">
        <v>5616</v>
      </c>
      <c r="C1946" t="s">
        <v>464</v>
      </c>
      <c r="D1946" t="s">
        <v>5424</v>
      </c>
      <c r="E1946" t="s">
        <v>5010</v>
      </c>
      <c r="F1946" t="b">
        <v>1</v>
      </c>
      <c r="G1946">
        <v>510983232</v>
      </c>
      <c r="H1946">
        <v>510983247</v>
      </c>
      <c r="I1946" t="s">
        <v>5617</v>
      </c>
      <c r="J1946" s="182" t="str">
        <f>IF(OR(IFERROR(SEARCH("DMZ",tblSegmentationZones[[#This Row],[comment]])&gt;0,FALSE),IFERROR(SEARCH("DMZ",tblSegmentationZones[[#This Row],[SegmentationZone]])&gt;0,FALSE)),"Yes","No")</f>
        <v>Yes</v>
      </c>
    </row>
    <row r="1947" spans="1:10" x14ac:dyDescent="0.3">
      <c r="A1947" t="s">
        <v>5618</v>
      </c>
      <c r="B1947" t="s">
        <v>5619</v>
      </c>
      <c r="C1947" t="s">
        <v>464</v>
      </c>
      <c r="D1947" t="s">
        <v>5424</v>
      </c>
      <c r="E1947" t="s">
        <v>5010</v>
      </c>
      <c r="F1947" t="b">
        <v>1</v>
      </c>
      <c r="G1947">
        <v>510983552</v>
      </c>
      <c r="H1947">
        <v>510983567</v>
      </c>
      <c r="I1947" t="s">
        <v>5620</v>
      </c>
      <c r="J1947" s="182" t="str">
        <f>IF(OR(IFERROR(SEARCH("DMZ",tblSegmentationZones[[#This Row],[comment]])&gt;0,FALSE),IFERROR(SEARCH("DMZ",tblSegmentationZones[[#This Row],[SegmentationZone]])&gt;0,FALSE)),"Yes","No")</f>
        <v>No</v>
      </c>
    </row>
    <row r="1948" spans="1:10" x14ac:dyDescent="0.3">
      <c r="A1948" t="s">
        <v>5621</v>
      </c>
      <c r="B1948" t="s">
        <v>5622</v>
      </c>
      <c r="C1948" t="s">
        <v>464</v>
      </c>
      <c r="D1948" t="s">
        <v>4106</v>
      </c>
      <c r="E1948" t="s">
        <v>5010</v>
      </c>
      <c r="F1948" t="b">
        <v>1</v>
      </c>
      <c r="G1948">
        <v>510983664</v>
      </c>
      <c r="H1948">
        <v>510983679</v>
      </c>
      <c r="I1948" t="s">
        <v>5623</v>
      </c>
      <c r="J1948" s="182" t="str">
        <f>IF(OR(IFERROR(SEARCH("DMZ",tblSegmentationZones[[#This Row],[comment]])&gt;0,FALSE),IFERROR(SEARCH("DMZ",tblSegmentationZones[[#This Row],[SegmentationZone]])&gt;0,FALSE)),"Yes","No")</f>
        <v>No</v>
      </c>
    </row>
    <row r="1949" spans="1:10" x14ac:dyDescent="0.3">
      <c r="A1949" t="s">
        <v>5624</v>
      </c>
      <c r="B1949" t="s">
        <v>5625</v>
      </c>
      <c r="C1949" t="s">
        <v>464</v>
      </c>
      <c r="D1949" t="s">
        <v>5424</v>
      </c>
      <c r="E1949" t="s">
        <v>5010</v>
      </c>
      <c r="F1949" t="b">
        <v>1</v>
      </c>
      <c r="G1949">
        <v>510983488</v>
      </c>
      <c r="H1949">
        <v>510983503</v>
      </c>
      <c r="I1949" t="s">
        <v>5626</v>
      </c>
      <c r="J1949" s="182" t="str">
        <f>IF(OR(IFERROR(SEARCH("DMZ",tblSegmentationZones[[#This Row],[comment]])&gt;0,FALSE),IFERROR(SEARCH("DMZ",tblSegmentationZones[[#This Row],[SegmentationZone]])&gt;0,FALSE)),"Yes","No")</f>
        <v>No</v>
      </c>
    </row>
    <row r="1950" spans="1:10" x14ac:dyDescent="0.3">
      <c r="A1950" t="s">
        <v>5627</v>
      </c>
      <c r="B1950" t="s">
        <v>5628</v>
      </c>
      <c r="C1950">
        <v>2032</v>
      </c>
      <c r="D1950" t="s">
        <v>620</v>
      </c>
      <c r="E1950" t="s">
        <v>5010</v>
      </c>
      <c r="F1950" t="b">
        <v>1</v>
      </c>
      <c r="G1950">
        <v>510926848</v>
      </c>
      <c r="H1950">
        <v>510927103</v>
      </c>
      <c r="I1950" t="s">
        <v>5629</v>
      </c>
      <c r="J1950" s="182" t="str">
        <f>IF(OR(IFERROR(SEARCH("DMZ",tblSegmentationZones[[#This Row],[comment]])&gt;0,FALSE),IFERROR(SEARCH("DMZ",tblSegmentationZones[[#This Row],[SegmentationZone]])&gt;0,FALSE)),"Yes","No")</f>
        <v>No</v>
      </c>
    </row>
    <row r="1951" spans="1:10" x14ac:dyDescent="0.3">
      <c r="A1951" t="s">
        <v>5630</v>
      </c>
      <c r="B1951" t="s">
        <v>5631</v>
      </c>
      <c r="C1951" t="s">
        <v>464</v>
      </c>
      <c r="D1951" t="s">
        <v>511</v>
      </c>
      <c r="E1951" t="s">
        <v>5010</v>
      </c>
      <c r="F1951" t="b">
        <v>1</v>
      </c>
      <c r="G1951">
        <v>510930944</v>
      </c>
      <c r="H1951">
        <v>510932991</v>
      </c>
      <c r="I1951" t="s">
        <v>5632</v>
      </c>
      <c r="J1951" s="182" t="str">
        <f>IF(OR(IFERROR(SEARCH("DMZ",tblSegmentationZones[[#This Row],[comment]])&gt;0,FALSE),IFERROR(SEARCH("DMZ",tblSegmentationZones[[#This Row],[SegmentationZone]])&gt;0,FALSE)),"Yes","No")</f>
        <v>No</v>
      </c>
    </row>
    <row r="1952" spans="1:10" x14ac:dyDescent="0.3">
      <c r="A1952" t="s">
        <v>5633</v>
      </c>
      <c r="B1952" t="s">
        <v>5634</v>
      </c>
      <c r="C1952" t="s">
        <v>464</v>
      </c>
      <c r="D1952" t="s">
        <v>515</v>
      </c>
      <c r="E1952" t="s">
        <v>5010</v>
      </c>
      <c r="F1952" t="b">
        <v>1</v>
      </c>
      <c r="G1952">
        <v>510932992</v>
      </c>
      <c r="H1952">
        <v>510935039</v>
      </c>
      <c r="I1952" t="s">
        <v>5635</v>
      </c>
      <c r="J1952" s="182" t="str">
        <f>IF(OR(IFERROR(SEARCH("DMZ",tblSegmentationZones[[#This Row],[comment]])&gt;0,FALSE),IFERROR(SEARCH("DMZ",tblSegmentationZones[[#This Row],[SegmentationZone]])&gt;0,FALSE)),"Yes","No")</f>
        <v>No</v>
      </c>
    </row>
    <row r="1953" spans="1:10" x14ac:dyDescent="0.3">
      <c r="A1953" t="s">
        <v>5636</v>
      </c>
      <c r="B1953" t="s">
        <v>5637</v>
      </c>
      <c r="C1953">
        <v>2064</v>
      </c>
      <c r="D1953" t="s">
        <v>465</v>
      </c>
      <c r="E1953" t="s">
        <v>5010</v>
      </c>
      <c r="F1953" t="b">
        <v>1</v>
      </c>
      <c r="G1953">
        <v>510935040</v>
      </c>
      <c r="H1953">
        <v>510935295</v>
      </c>
      <c r="I1953" t="s">
        <v>5638</v>
      </c>
      <c r="J1953" s="182" t="str">
        <f>IF(OR(IFERROR(SEARCH("DMZ",tblSegmentationZones[[#This Row],[comment]])&gt;0,FALSE),IFERROR(SEARCH("DMZ",tblSegmentationZones[[#This Row],[SegmentationZone]])&gt;0,FALSE)),"Yes","No")</f>
        <v>No</v>
      </c>
    </row>
    <row r="1954" spans="1:10" x14ac:dyDescent="0.3">
      <c r="A1954" t="s">
        <v>5636</v>
      </c>
      <c r="B1954" t="s">
        <v>5639</v>
      </c>
      <c r="C1954">
        <v>2065</v>
      </c>
      <c r="D1954" t="s">
        <v>465</v>
      </c>
      <c r="E1954" t="s">
        <v>5010</v>
      </c>
      <c r="F1954" t="b">
        <v>1</v>
      </c>
      <c r="G1954">
        <v>510935296</v>
      </c>
      <c r="H1954">
        <v>510935551</v>
      </c>
      <c r="I1954" t="s">
        <v>5640</v>
      </c>
      <c r="J1954" s="182" t="str">
        <f>IF(OR(IFERROR(SEARCH("DMZ",tblSegmentationZones[[#This Row],[comment]])&gt;0,FALSE),IFERROR(SEARCH("DMZ",tblSegmentationZones[[#This Row],[SegmentationZone]])&gt;0,FALSE)),"Yes","No")</f>
        <v>No</v>
      </c>
    </row>
    <row r="1955" spans="1:10" x14ac:dyDescent="0.3">
      <c r="A1955" t="s">
        <v>5636</v>
      </c>
      <c r="B1955" t="s">
        <v>5641</v>
      </c>
      <c r="C1955">
        <v>2066</v>
      </c>
      <c r="D1955" t="s">
        <v>465</v>
      </c>
      <c r="E1955" t="s">
        <v>5010</v>
      </c>
      <c r="F1955" t="b">
        <v>1</v>
      </c>
      <c r="G1955">
        <v>510935552</v>
      </c>
      <c r="H1955">
        <v>510935807</v>
      </c>
      <c r="I1955" t="s">
        <v>5642</v>
      </c>
      <c r="J1955" s="182" t="str">
        <f>IF(OR(IFERROR(SEARCH("DMZ",tblSegmentationZones[[#This Row],[comment]])&gt;0,FALSE),IFERROR(SEARCH("DMZ",tblSegmentationZones[[#This Row],[SegmentationZone]])&gt;0,FALSE)),"Yes","No")</f>
        <v>No</v>
      </c>
    </row>
    <row r="1956" spans="1:10" x14ac:dyDescent="0.3">
      <c r="A1956" t="s">
        <v>5636</v>
      </c>
      <c r="B1956" t="s">
        <v>5643</v>
      </c>
      <c r="C1956">
        <v>2067</v>
      </c>
      <c r="D1956" t="s">
        <v>465</v>
      </c>
      <c r="E1956" t="s">
        <v>5010</v>
      </c>
      <c r="F1956" t="b">
        <v>1</v>
      </c>
      <c r="G1956">
        <v>510935808</v>
      </c>
      <c r="H1956">
        <v>510936063</v>
      </c>
      <c r="I1956" t="s">
        <v>5644</v>
      </c>
      <c r="J1956" s="182" t="str">
        <f>IF(OR(IFERROR(SEARCH("DMZ",tblSegmentationZones[[#This Row],[comment]])&gt;0,FALSE),IFERROR(SEARCH("DMZ",tblSegmentationZones[[#This Row],[SegmentationZone]])&gt;0,FALSE)),"Yes","No")</f>
        <v>No</v>
      </c>
    </row>
    <row r="1957" spans="1:10" x14ac:dyDescent="0.3">
      <c r="A1957" t="s">
        <v>5645</v>
      </c>
      <c r="B1957" t="s">
        <v>5646</v>
      </c>
      <c r="C1957">
        <v>2072</v>
      </c>
      <c r="D1957" t="s">
        <v>540</v>
      </c>
      <c r="E1957" t="s">
        <v>5010</v>
      </c>
      <c r="F1957" t="b">
        <v>1</v>
      </c>
      <c r="G1957">
        <v>510937088</v>
      </c>
      <c r="H1957">
        <v>510937343</v>
      </c>
      <c r="I1957" t="s">
        <v>5647</v>
      </c>
      <c r="J1957" s="182" t="str">
        <f>IF(OR(IFERROR(SEARCH("DMZ",tblSegmentationZones[[#This Row],[comment]])&gt;0,FALSE),IFERROR(SEARCH("DMZ",tblSegmentationZones[[#This Row],[SegmentationZone]])&gt;0,FALSE)),"Yes","No")</f>
        <v>No</v>
      </c>
    </row>
    <row r="1958" spans="1:10" x14ac:dyDescent="0.3">
      <c r="A1958" t="s">
        <v>5645</v>
      </c>
      <c r="B1958" t="s">
        <v>5648</v>
      </c>
      <c r="C1958">
        <v>2073</v>
      </c>
      <c r="D1958" t="s">
        <v>540</v>
      </c>
      <c r="E1958" t="s">
        <v>5010</v>
      </c>
      <c r="F1958" t="b">
        <v>0</v>
      </c>
      <c r="G1958">
        <v>510937344</v>
      </c>
      <c r="H1958">
        <v>510937599</v>
      </c>
      <c r="I1958" t="s">
        <v>5649</v>
      </c>
      <c r="J1958" s="182" t="str">
        <f>IF(OR(IFERROR(SEARCH("DMZ",tblSegmentationZones[[#This Row],[comment]])&gt;0,FALSE),IFERROR(SEARCH("DMZ",tblSegmentationZones[[#This Row],[SegmentationZone]])&gt;0,FALSE)),"Yes","No")</f>
        <v>No</v>
      </c>
    </row>
    <row r="1959" spans="1:10" x14ac:dyDescent="0.3">
      <c r="A1959" t="s">
        <v>5650</v>
      </c>
      <c r="B1959" t="s">
        <v>5651</v>
      </c>
      <c r="C1959" t="s">
        <v>464</v>
      </c>
      <c r="D1959" t="s">
        <v>5650</v>
      </c>
      <c r="E1959" t="s">
        <v>5010</v>
      </c>
      <c r="F1959" t="b">
        <v>0</v>
      </c>
      <c r="G1959">
        <v>510939136</v>
      </c>
      <c r="H1959">
        <v>510939199</v>
      </c>
      <c r="I1959" t="s">
        <v>5652</v>
      </c>
      <c r="J1959" s="182" t="str">
        <f>IF(OR(IFERROR(SEARCH("DMZ",tblSegmentationZones[[#This Row],[comment]])&gt;0,FALSE),IFERROR(SEARCH("DMZ",tblSegmentationZones[[#This Row],[SegmentationZone]])&gt;0,FALSE)),"Yes","No")</f>
        <v>No</v>
      </c>
    </row>
    <row r="1960" spans="1:10" x14ac:dyDescent="0.3">
      <c r="A1960" t="s">
        <v>5590</v>
      </c>
      <c r="B1960" t="s">
        <v>5653</v>
      </c>
      <c r="C1960" t="s">
        <v>464</v>
      </c>
      <c r="D1960" t="s">
        <v>5590</v>
      </c>
      <c r="E1960" t="s">
        <v>5010</v>
      </c>
      <c r="F1960" t="b">
        <v>0</v>
      </c>
      <c r="G1960">
        <v>510939392</v>
      </c>
      <c r="H1960">
        <v>510939455</v>
      </c>
      <c r="I1960" t="s">
        <v>5654</v>
      </c>
      <c r="J1960" s="182" t="str">
        <f>IF(OR(IFERROR(SEARCH("DMZ",tblSegmentationZones[[#This Row],[comment]])&gt;0,FALSE),IFERROR(SEARCH("DMZ",tblSegmentationZones[[#This Row],[SegmentationZone]])&gt;0,FALSE)),"Yes","No")</f>
        <v>No</v>
      </c>
    </row>
    <row r="1961" spans="1:10" x14ac:dyDescent="0.3">
      <c r="A1961" t="s">
        <v>5655</v>
      </c>
      <c r="B1961" t="s">
        <v>5656</v>
      </c>
      <c r="C1961">
        <v>381</v>
      </c>
      <c r="D1961" t="s">
        <v>5575</v>
      </c>
      <c r="E1961" t="s">
        <v>5010</v>
      </c>
      <c r="F1961" t="b">
        <v>1</v>
      </c>
      <c r="G1961">
        <v>510939648</v>
      </c>
      <c r="H1961">
        <v>510939711</v>
      </c>
      <c r="I1961" t="s">
        <v>5657</v>
      </c>
      <c r="J1961" s="182" t="str">
        <f>IF(OR(IFERROR(SEARCH("DMZ",tblSegmentationZones[[#This Row],[comment]])&gt;0,FALSE),IFERROR(SEARCH("DMZ",tblSegmentationZones[[#This Row],[SegmentationZone]])&gt;0,FALSE)),"Yes","No")</f>
        <v>No</v>
      </c>
    </row>
    <row r="1962" spans="1:10" x14ac:dyDescent="0.3">
      <c r="A1962" t="s">
        <v>5658</v>
      </c>
      <c r="B1962" t="s">
        <v>5659</v>
      </c>
      <c r="C1962">
        <v>383</v>
      </c>
      <c r="D1962" t="s">
        <v>5579</v>
      </c>
      <c r="E1962" t="s">
        <v>5010</v>
      </c>
      <c r="F1962" t="b">
        <v>1</v>
      </c>
      <c r="G1962">
        <v>510939776</v>
      </c>
      <c r="H1962">
        <v>510939839</v>
      </c>
      <c r="I1962" t="s">
        <v>5660</v>
      </c>
      <c r="J1962" s="182" t="str">
        <f>IF(OR(IFERROR(SEARCH("DMZ",tblSegmentationZones[[#This Row],[comment]])&gt;0,FALSE),IFERROR(SEARCH("DMZ",tblSegmentationZones[[#This Row],[SegmentationZone]])&gt;0,FALSE)),"Yes","No")</f>
        <v>No</v>
      </c>
    </row>
    <row r="1963" spans="1:10" x14ac:dyDescent="0.3">
      <c r="A1963" t="s">
        <v>5661</v>
      </c>
      <c r="B1963" t="s">
        <v>5662</v>
      </c>
      <c r="C1963">
        <v>384</v>
      </c>
      <c r="D1963" t="s">
        <v>5553</v>
      </c>
      <c r="E1963" t="s">
        <v>5010</v>
      </c>
      <c r="F1963" t="b">
        <v>1</v>
      </c>
      <c r="G1963">
        <v>510939840</v>
      </c>
      <c r="H1963">
        <v>510939903</v>
      </c>
      <c r="I1963" t="s">
        <v>5663</v>
      </c>
      <c r="J1963" s="182" t="str">
        <f>IF(OR(IFERROR(SEARCH("DMZ",tblSegmentationZones[[#This Row],[comment]])&gt;0,FALSE),IFERROR(SEARCH("DMZ",tblSegmentationZones[[#This Row],[SegmentationZone]])&gt;0,FALSE)),"Yes","No")</f>
        <v>No</v>
      </c>
    </row>
    <row r="1964" spans="1:10" x14ac:dyDescent="0.3">
      <c r="A1964" t="s">
        <v>5664</v>
      </c>
      <c r="B1964" t="s">
        <v>5665</v>
      </c>
      <c r="C1964">
        <v>382</v>
      </c>
      <c r="D1964" t="s">
        <v>5586</v>
      </c>
      <c r="E1964" t="s">
        <v>5010</v>
      </c>
      <c r="F1964" t="b">
        <v>1</v>
      </c>
      <c r="G1964">
        <v>510939712</v>
      </c>
      <c r="H1964">
        <v>510939775</v>
      </c>
      <c r="I1964" t="s">
        <v>5666</v>
      </c>
      <c r="J1964" s="182" t="str">
        <f>IF(OR(IFERROR(SEARCH("DMZ",tblSegmentationZones[[#This Row],[comment]])&gt;0,FALSE),IFERROR(SEARCH("DMZ",tblSegmentationZones[[#This Row],[SegmentationZone]])&gt;0,FALSE)),"Yes","No")</f>
        <v>No</v>
      </c>
    </row>
    <row r="1965" spans="1:10" x14ac:dyDescent="0.3">
      <c r="A1965" t="s">
        <v>5667</v>
      </c>
      <c r="B1965" t="s">
        <v>5668</v>
      </c>
      <c r="C1965" t="s">
        <v>464</v>
      </c>
      <c r="D1965" t="s">
        <v>5667</v>
      </c>
      <c r="E1965" t="s">
        <v>5010</v>
      </c>
      <c r="F1965" t="b">
        <v>0</v>
      </c>
      <c r="G1965">
        <v>510940160</v>
      </c>
      <c r="H1965">
        <v>510940415</v>
      </c>
      <c r="I1965" t="s">
        <v>5669</v>
      </c>
      <c r="J1965" s="182" t="str">
        <f>IF(OR(IFERROR(SEARCH("DMZ",tblSegmentationZones[[#This Row],[comment]])&gt;0,FALSE),IFERROR(SEARCH("DMZ",tblSegmentationZones[[#This Row],[SegmentationZone]])&gt;0,FALSE)),"Yes","No")</f>
        <v>Yes</v>
      </c>
    </row>
    <row r="1966" spans="1:10" x14ac:dyDescent="0.3">
      <c r="A1966" t="s">
        <v>5670</v>
      </c>
      <c r="B1966" t="s">
        <v>5671</v>
      </c>
      <c r="C1966" t="s">
        <v>464</v>
      </c>
      <c r="D1966" t="s">
        <v>5670</v>
      </c>
      <c r="E1966" t="s">
        <v>5010</v>
      </c>
      <c r="F1966" t="b">
        <v>0</v>
      </c>
      <c r="G1966">
        <v>510940416</v>
      </c>
      <c r="H1966">
        <v>510940671</v>
      </c>
      <c r="I1966" t="s">
        <v>5672</v>
      </c>
      <c r="J1966" s="182" t="str">
        <f>IF(OR(IFERROR(SEARCH("DMZ",tblSegmentationZones[[#This Row],[comment]])&gt;0,FALSE),IFERROR(SEARCH("DMZ",tblSegmentationZones[[#This Row],[SegmentationZone]])&gt;0,FALSE)),"Yes","No")</f>
        <v>No</v>
      </c>
    </row>
    <row r="1967" spans="1:10" x14ac:dyDescent="0.3">
      <c r="A1967" t="s">
        <v>5673</v>
      </c>
      <c r="B1967" t="s">
        <v>5674</v>
      </c>
      <c r="C1967" t="s">
        <v>464</v>
      </c>
      <c r="D1967" t="s">
        <v>5673</v>
      </c>
      <c r="E1967" t="s">
        <v>5010</v>
      </c>
      <c r="F1967" t="b">
        <v>0</v>
      </c>
      <c r="G1967">
        <v>510940672</v>
      </c>
      <c r="H1967">
        <v>510940927</v>
      </c>
      <c r="I1967" t="s">
        <v>5675</v>
      </c>
      <c r="J1967" s="182" t="str">
        <f>IF(OR(IFERROR(SEARCH("DMZ",tblSegmentationZones[[#This Row],[comment]])&gt;0,FALSE),IFERROR(SEARCH("DMZ",tblSegmentationZones[[#This Row],[SegmentationZone]])&gt;0,FALSE)),"Yes","No")</f>
        <v>No</v>
      </c>
    </row>
    <row r="1968" spans="1:10" x14ac:dyDescent="0.3">
      <c r="A1968" t="s">
        <v>5564</v>
      </c>
      <c r="B1968" t="s">
        <v>5676</v>
      </c>
      <c r="C1968" t="s">
        <v>464</v>
      </c>
      <c r="D1968" t="s">
        <v>5564</v>
      </c>
      <c r="E1968" t="s">
        <v>5010</v>
      </c>
      <c r="F1968" t="b">
        <v>0</v>
      </c>
      <c r="G1968">
        <v>510940928</v>
      </c>
      <c r="H1968">
        <v>510941183</v>
      </c>
      <c r="I1968" t="s">
        <v>5677</v>
      </c>
      <c r="J1968" s="182" t="str">
        <f>IF(OR(IFERROR(SEARCH("DMZ",tblSegmentationZones[[#This Row],[comment]])&gt;0,FALSE),IFERROR(SEARCH("DMZ",tblSegmentationZones[[#This Row],[SegmentationZone]])&gt;0,FALSE)),"Yes","No")</f>
        <v>No</v>
      </c>
    </row>
    <row r="1969" spans="1:10" x14ac:dyDescent="0.3">
      <c r="A1969" t="s">
        <v>5678</v>
      </c>
      <c r="B1969" t="s">
        <v>5679</v>
      </c>
      <c r="C1969">
        <v>2009</v>
      </c>
      <c r="D1969" t="s">
        <v>5650</v>
      </c>
      <c r="E1969" t="s">
        <v>5010</v>
      </c>
      <c r="F1969" t="b">
        <v>1</v>
      </c>
      <c r="G1969">
        <v>510920960</v>
      </c>
      <c r="H1969">
        <v>510921215</v>
      </c>
      <c r="I1969" t="s">
        <v>5680</v>
      </c>
      <c r="J1969" s="182" t="str">
        <f>IF(OR(IFERROR(SEARCH("DMZ",tblSegmentationZones[[#This Row],[comment]])&gt;0,FALSE),IFERROR(SEARCH("DMZ",tblSegmentationZones[[#This Row],[SegmentationZone]])&gt;0,FALSE)),"Yes","No")</f>
        <v>No</v>
      </c>
    </row>
    <row r="1970" spans="1:10" x14ac:dyDescent="0.3">
      <c r="A1970" t="s">
        <v>5681</v>
      </c>
      <c r="B1970" t="s">
        <v>5682</v>
      </c>
      <c r="C1970">
        <v>2700</v>
      </c>
      <c r="D1970" t="s">
        <v>4106</v>
      </c>
      <c r="E1970" t="s">
        <v>5010</v>
      </c>
      <c r="F1970" t="b">
        <v>1</v>
      </c>
      <c r="G1970">
        <v>510984192</v>
      </c>
      <c r="H1970">
        <v>510984447</v>
      </c>
      <c r="I1970" t="s">
        <v>5683</v>
      </c>
      <c r="J1970" s="182" t="str">
        <f>IF(OR(IFERROR(SEARCH("DMZ",tblSegmentationZones[[#This Row],[comment]])&gt;0,FALSE),IFERROR(SEARCH("DMZ",tblSegmentationZones[[#This Row],[SegmentationZone]])&gt;0,FALSE)),"Yes","No")</f>
        <v>No</v>
      </c>
    </row>
    <row r="1971" spans="1:10" x14ac:dyDescent="0.3">
      <c r="A1971" t="s">
        <v>5684</v>
      </c>
      <c r="B1971" t="s">
        <v>5685</v>
      </c>
      <c r="C1971">
        <v>2701</v>
      </c>
      <c r="D1971" t="s">
        <v>5686</v>
      </c>
      <c r="E1971" t="s">
        <v>5010</v>
      </c>
      <c r="F1971" t="b">
        <v>1</v>
      </c>
      <c r="G1971">
        <v>510984448</v>
      </c>
      <c r="H1971">
        <v>510984703</v>
      </c>
      <c r="I1971" t="s">
        <v>5687</v>
      </c>
      <c r="J1971" s="182" t="str">
        <f>IF(OR(IFERROR(SEARCH("DMZ",tblSegmentationZones[[#This Row],[comment]])&gt;0,FALSE),IFERROR(SEARCH("DMZ",tblSegmentationZones[[#This Row],[SegmentationZone]])&gt;0,FALSE)),"Yes","No")</f>
        <v>No</v>
      </c>
    </row>
    <row r="1972" spans="1:10" x14ac:dyDescent="0.3">
      <c r="A1972" t="s">
        <v>5688</v>
      </c>
      <c r="B1972" t="s">
        <v>5689</v>
      </c>
      <c r="C1972">
        <v>2710</v>
      </c>
      <c r="D1972" t="s">
        <v>5690</v>
      </c>
      <c r="E1972" t="s">
        <v>5010</v>
      </c>
      <c r="F1972" t="b">
        <v>0</v>
      </c>
      <c r="G1972">
        <v>510986752</v>
      </c>
      <c r="H1972">
        <v>510987007</v>
      </c>
      <c r="I1972" t="s">
        <v>5691</v>
      </c>
      <c r="J1972" s="182" t="str">
        <f>IF(OR(IFERROR(SEARCH("DMZ",tblSegmentationZones[[#This Row],[comment]])&gt;0,FALSE),IFERROR(SEARCH("DMZ",tblSegmentationZones[[#This Row],[SegmentationZone]])&gt;0,FALSE)),"Yes","No")</f>
        <v>No</v>
      </c>
    </row>
    <row r="1973" spans="1:10" x14ac:dyDescent="0.3">
      <c r="A1973" t="s">
        <v>5692</v>
      </c>
      <c r="B1973" t="s">
        <v>5693</v>
      </c>
      <c r="C1973">
        <v>430</v>
      </c>
      <c r="D1973" t="s">
        <v>5692</v>
      </c>
      <c r="E1973" t="s">
        <v>5010</v>
      </c>
      <c r="F1973" t="b">
        <v>0</v>
      </c>
      <c r="G1973">
        <v>511009792</v>
      </c>
      <c r="H1973">
        <v>511010047</v>
      </c>
      <c r="I1973" t="s">
        <v>5694</v>
      </c>
      <c r="J1973" s="182" t="str">
        <f>IF(OR(IFERROR(SEARCH("DMZ",tblSegmentationZones[[#This Row],[comment]])&gt;0,FALSE),IFERROR(SEARCH("DMZ",tblSegmentationZones[[#This Row],[SegmentationZone]])&gt;0,FALSE)),"Yes","No")</f>
        <v>No</v>
      </c>
    </row>
    <row r="1974" spans="1:10" x14ac:dyDescent="0.3">
      <c r="A1974" t="s">
        <v>5695</v>
      </c>
      <c r="B1974" t="s">
        <v>5696</v>
      </c>
      <c r="C1974">
        <v>432</v>
      </c>
      <c r="D1974" t="s">
        <v>5695</v>
      </c>
      <c r="E1974" t="s">
        <v>5010</v>
      </c>
      <c r="F1974" t="b">
        <v>0</v>
      </c>
      <c r="G1974">
        <v>511010048</v>
      </c>
      <c r="H1974">
        <v>511010303</v>
      </c>
      <c r="I1974" t="s">
        <v>5697</v>
      </c>
      <c r="J1974" s="182" t="str">
        <f>IF(OR(IFERROR(SEARCH("DMZ",tblSegmentationZones[[#This Row],[comment]])&gt;0,FALSE),IFERROR(SEARCH("DMZ",tblSegmentationZones[[#This Row],[SegmentationZone]])&gt;0,FALSE)),"Yes","No")</f>
        <v>Yes</v>
      </c>
    </row>
    <row r="1975" spans="1:10" x14ac:dyDescent="0.3">
      <c r="A1975" t="s">
        <v>4106</v>
      </c>
      <c r="B1975" t="s">
        <v>5698</v>
      </c>
      <c r="C1975">
        <v>433</v>
      </c>
      <c r="D1975" t="s">
        <v>4106</v>
      </c>
      <c r="E1975" t="s">
        <v>5010</v>
      </c>
      <c r="F1975" t="b">
        <v>0</v>
      </c>
      <c r="G1975">
        <v>511010304</v>
      </c>
      <c r="H1975">
        <v>511010559</v>
      </c>
      <c r="I1975" t="s">
        <v>5699</v>
      </c>
      <c r="J1975" s="182" t="str">
        <f>IF(OR(IFERROR(SEARCH("DMZ",tblSegmentationZones[[#This Row],[comment]])&gt;0,FALSE),IFERROR(SEARCH("DMZ",tblSegmentationZones[[#This Row],[SegmentationZone]])&gt;0,FALSE)),"Yes","No")</f>
        <v>No</v>
      </c>
    </row>
    <row r="1976" spans="1:10" x14ac:dyDescent="0.3">
      <c r="A1976" t="s">
        <v>5700</v>
      </c>
      <c r="B1976" t="s">
        <v>5701</v>
      </c>
      <c r="C1976">
        <v>434</v>
      </c>
      <c r="D1976" t="s">
        <v>5700</v>
      </c>
      <c r="E1976" t="s">
        <v>5010</v>
      </c>
      <c r="F1976" t="b">
        <v>0</v>
      </c>
      <c r="G1976">
        <v>511010560</v>
      </c>
      <c r="H1976">
        <v>511010815</v>
      </c>
      <c r="I1976" t="s">
        <v>5702</v>
      </c>
      <c r="J1976" s="182" t="str">
        <f>IF(OR(IFERROR(SEARCH("DMZ",tblSegmentationZones[[#This Row],[comment]])&gt;0,FALSE),IFERROR(SEARCH("DMZ",tblSegmentationZones[[#This Row],[SegmentationZone]])&gt;0,FALSE)),"Yes","No")</f>
        <v>No</v>
      </c>
    </row>
    <row r="1977" spans="1:10" x14ac:dyDescent="0.3">
      <c r="A1977" t="s">
        <v>5703</v>
      </c>
      <c r="B1977" t="s">
        <v>5704</v>
      </c>
      <c r="C1977">
        <v>441</v>
      </c>
      <c r="D1977" t="s">
        <v>5703</v>
      </c>
      <c r="E1977" t="s">
        <v>5010</v>
      </c>
      <c r="F1977" t="b">
        <v>0</v>
      </c>
      <c r="G1977">
        <v>511010816</v>
      </c>
      <c r="H1977">
        <v>511011071</v>
      </c>
      <c r="I1977" t="s">
        <v>5705</v>
      </c>
      <c r="J1977" s="182" t="str">
        <f>IF(OR(IFERROR(SEARCH("DMZ",tblSegmentationZones[[#This Row],[comment]])&gt;0,FALSE),IFERROR(SEARCH("DMZ",tblSegmentationZones[[#This Row],[SegmentationZone]])&gt;0,FALSE)),"Yes","No")</f>
        <v>No</v>
      </c>
    </row>
    <row r="1978" spans="1:10" x14ac:dyDescent="0.3">
      <c r="A1978" t="s">
        <v>5706</v>
      </c>
      <c r="B1978" t="s">
        <v>5707</v>
      </c>
      <c r="C1978">
        <v>442</v>
      </c>
      <c r="D1978" t="s">
        <v>5706</v>
      </c>
      <c r="E1978" t="s">
        <v>5010</v>
      </c>
      <c r="F1978" t="b">
        <v>1</v>
      </c>
      <c r="G1978">
        <v>511011072</v>
      </c>
      <c r="H1978">
        <v>511011327</v>
      </c>
      <c r="I1978" t="s">
        <v>5708</v>
      </c>
      <c r="J1978" s="182" t="str">
        <f>IF(OR(IFERROR(SEARCH("DMZ",tblSegmentationZones[[#This Row],[comment]])&gt;0,FALSE),IFERROR(SEARCH("DMZ",tblSegmentationZones[[#This Row],[SegmentationZone]])&gt;0,FALSE)),"Yes","No")</f>
        <v>No</v>
      </c>
    </row>
    <row r="1979" spans="1:10" x14ac:dyDescent="0.3">
      <c r="A1979" t="s">
        <v>5709</v>
      </c>
      <c r="B1979" t="s">
        <v>5710</v>
      </c>
      <c r="C1979">
        <v>437</v>
      </c>
      <c r="D1979" t="s">
        <v>5709</v>
      </c>
      <c r="E1979" t="s">
        <v>5010</v>
      </c>
      <c r="F1979" t="b">
        <v>1</v>
      </c>
      <c r="G1979">
        <v>511011840</v>
      </c>
      <c r="H1979">
        <v>511012863</v>
      </c>
      <c r="I1979" t="s">
        <v>5711</v>
      </c>
      <c r="J1979" s="182" t="str">
        <f>IF(OR(IFERROR(SEARCH("DMZ",tblSegmentationZones[[#This Row],[comment]])&gt;0,FALSE),IFERROR(SEARCH("DMZ",tblSegmentationZones[[#This Row],[SegmentationZone]])&gt;0,FALSE)),"Yes","No")</f>
        <v>Yes</v>
      </c>
    </row>
    <row r="1980" spans="1:10" x14ac:dyDescent="0.3">
      <c r="A1980" t="s">
        <v>5712</v>
      </c>
      <c r="B1980" t="s">
        <v>5713</v>
      </c>
      <c r="C1980">
        <v>2711</v>
      </c>
      <c r="D1980" t="s">
        <v>475</v>
      </c>
      <c r="E1980" t="s">
        <v>5010</v>
      </c>
      <c r="F1980" t="b">
        <v>0</v>
      </c>
      <c r="G1980">
        <v>510987008</v>
      </c>
      <c r="H1980">
        <v>510987263</v>
      </c>
      <c r="I1980" t="s">
        <v>5714</v>
      </c>
      <c r="J1980" s="182" t="str">
        <f>IF(OR(IFERROR(SEARCH("DMZ",tblSegmentationZones[[#This Row],[comment]])&gt;0,FALSE),IFERROR(SEARCH("DMZ",tblSegmentationZones[[#This Row],[SegmentationZone]])&gt;0,FALSE)),"Yes","No")</f>
        <v>No</v>
      </c>
    </row>
    <row r="1981" spans="1:10" x14ac:dyDescent="0.3">
      <c r="A1981" t="s">
        <v>5715</v>
      </c>
      <c r="B1981" t="s">
        <v>5716</v>
      </c>
      <c r="C1981">
        <v>466</v>
      </c>
      <c r="D1981" t="s">
        <v>5715</v>
      </c>
      <c r="E1981" t="s">
        <v>5010</v>
      </c>
      <c r="F1981" t="b">
        <v>1</v>
      </c>
      <c r="G1981">
        <v>511012864</v>
      </c>
      <c r="H1981">
        <v>511013119</v>
      </c>
      <c r="I1981" t="s">
        <v>5717</v>
      </c>
      <c r="J1981" s="182" t="str">
        <f>IF(OR(IFERROR(SEARCH("DMZ",tblSegmentationZones[[#This Row],[comment]])&gt;0,FALSE),IFERROR(SEARCH("DMZ",tblSegmentationZones[[#This Row],[SegmentationZone]])&gt;0,FALSE)),"Yes","No")</f>
        <v>No</v>
      </c>
    </row>
    <row r="1982" spans="1:10" x14ac:dyDescent="0.3">
      <c r="A1982" t="s">
        <v>5718</v>
      </c>
      <c r="B1982" t="s">
        <v>5719</v>
      </c>
      <c r="C1982">
        <v>3939</v>
      </c>
      <c r="D1982" t="s">
        <v>5718</v>
      </c>
      <c r="E1982" t="s">
        <v>5010</v>
      </c>
      <c r="F1982" t="b">
        <v>1</v>
      </c>
      <c r="G1982">
        <v>511013376</v>
      </c>
      <c r="H1982">
        <v>511013631</v>
      </c>
      <c r="I1982" t="s">
        <v>5720</v>
      </c>
      <c r="J1982" s="182" t="str">
        <f>IF(OR(IFERROR(SEARCH("DMZ",tblSegmentationZones[[#This Row],[comment]])&gt;0,FALSE),IFERROR(SEARCH("DMZ",tblSegmentationZones[[#This Row],[SegmentationZone]])&gt;0,FALSE)),"Yes","No")</f>
        <v>No</v>
      </c>
    </row>
    <row r="1983" spans="1:10" x14ac:dyDescent="0.3">
      <c r="A1983" t="s">
        <v>5721</v>
      </c>
      <c r="B1983" t="s">
        <v>5722</v>
      </c>
      <c r="C1983">
        <v>467</v>
      </c>
      <c r="D1983" t="s">
        <v>5721</v>
      </c>
      <c r="E1983" t="s">
        <v>5010</v>
      </c>
      <c r="F1983" t="b">
        <v>1</v>
      </c>
      <c r="G1983">
        <v>511013888</v>
      </c>
      <c r="H1983">
        <v>511014143</v>
      </c>
      <c r="I1983" t="s">
        <v>5723</v>
      </c>
      <c r="J1983" s="182" t="str">
        <f>IF(OR(IFERROR(SEARCH("DMZ",tblSegmentationZones[[#This Row],[comment]])&gt;0,FALSE),IFERROR(SEARCH("DMZ",tblSegmentationZones[[#This Row],[SegmentationZone]])&gt;0,FALSE)),"Yes","No")</f>
        <v>No</v>
      </c>
    </row>
    <row r="1984" spans="1:10" x14ac:dyDescent="0.3">
      <c r="A1984" t="s">
        <v>5724</v>
      </c>
      <c r="B1984" t="s">
        <v>5725</v>
      </c>
      <c r="C1984">
        <v>2712</v>
      </c>
      <c r="D1984" t="s">
        <v>5726</v>
      </c>
      <c r="E1984" t="s">
        <v>5010</v>
      </c>
      <c r="F1984" t="b">
        <v>0</v>
      </c>
      <c r="G1984">
        <v>510987264</v>
      </c>
      <c r="H1984">
        <v>510987519</v>
      </c>
      <c r="I1984" t="s">
        <v>5727</v>
      </c>
      <c r="J1984" s="182" t="str">
        <f>IF(OR(IFERROR(SEARCH("DMZ",tblSegmentationZones[[#This Row],[comment]])&gt;0,FALSE),IFERROR(SEARCH("DMZ",tblSegmentationZones[[#This Row],[SegmentationZone]])&gt;0,FALSE)),"Yes","No")</f>
        <v>No</v>
      </c>
    </row>
    <row r="1985" spans="1:10" x14ac:dyDescent="0.3">
      <c r="A1985" t="s">
        <v>5728</v>
      </c>
      <c r="B1985" t="s">
        <v>5729</v>
      </c>
      <c r="C1985">
        <v>425</v>
      </c>
      <c r="D1985" t="s">
        <v>5728</v>
      </c>
      <c r="E1985" t="s">
        <v>456</v>
      </c>
      <c r="F1985" t="b">
        <v>0</v>
      </c>
      <c r="G1985">
        <v>511016704</v>
      </c>
      <c r="H1985">
        <v>511016959</v>
      </c>
      <c r="I1985" t="s">
        <v>5730</v>
      </c>
      <c r="J1985" s="182" t="str">
        <f>IF(OR(IFERROR(SEARCH("DMZ",tblSegmentationZones[[#This Row],[comment]])&gt;0,FALSE),IFERROR(SEARCH("DMZ",tblSegmentationZones[[#This Row],[SegmentationZone]])&gt;0,FALSE)),"Yes","No")</f>
        <v>No</v>
      </c>
    </row>
    <row r="1986" spans="1:10" x14ac:dyDescent="0.3">
      <c r="A1986" t="s">
        <v>5731</v>
      </c>
      <c r="B1986" t="s">
        <v>5732</v>
      </c>
      <c r="C1986">
        <v>426</v>
      </c>
      <c r="D1986" t="s">
        <v>5731</v>
      </c>
      <c r="E1986" t="s">
        <v>456</v>
      </c>
      <c r="F1986" t="b">
        <v>0</v>
      </c>
      <c r="G1986">
        <v>511016960</v>
      </c>
      <c r="H1986">
        <v>511017215</v>
      </c>
      <c r="I1986" t="s">
        <v>5733</v>
      </c>
      <c r="J1986" s="182" t="str">
        <f>IF(OR(IFERROR(SEARCH("DMZ",tblSegmentationZones[[#This Row],[comment]])&gt;0,FALSE),IFERROR(SEARCH("DMZ",tblSegmentationZones[[#This Row],[SegmentationZone]])&gt;0,FALSE)),"Yes","No")</f>
        <v>No</v>
      </c>
    </row>
    <row r="1987" spans="1:10" x14ac:dyDescent="0.3">
      <c r="A1987" t="s">
        <v>5424</v>
      </c>
      <c r="B1987" t="s">
        <v>5734</v>
      </c>
      <c r="C1987">
        <v>427</v>
      </c>
      <c r="D1987" t="s">
        <v>5424</v>
      </c>
      <c r="E1987" t="s">
        <v>456</v>
      </c>
      <c r="F1987" t="b">
        <v>1</v>
      </c>
      <c r="G1987">
        <v>511017216</v>
      </c>
      <c r="H1987">
        <v>511017471</v>
      </c>
      <c r="I1987" t="s">
        <v>5735</v>
      </c>
      <c r="J1987" s="182" t="str">
        <f>IF(OR(IFERROR(SEARCH("DMZ",tblSegmentationZones[[#This Row],[comment]])&gt;0,FALSE),IFERROR(SEARCH("DMZ",tblSegmentationZones[[#This Row],[SegmentationZone]])&gt;0,FALSE)),"Yes","No")</f>
        <v>No</v>
      </c>
    </row>
    <row r="1988" spans="1:10" x14ac:dyDescent="0.3">
      <c r="A1988" t="s">
        <v>5724</v>
      </c>
      <c r="B1988" t="s">
        <v>5736</v>
      </c>
      <c r="C1988">
        <v>2713</v>
      </c>
      <c r="D1988" t="s">
        <v>5726</v>
      </c>
      <c r="E1988" t="s">
        <v>5010</v>
      </c>
      <c r="F1988" t="b">
        <v>0</v>
      </c>
      <c r="G1988">
        <v>510987520</v>
      </c>
      <c r="H1988">
        <v>510987775</v>
      </c>
      <c r="I1988" t="s">
        <v>5737</v>
      </c>
      <c r="J1988" s="182" t="str">
        <f>IF(OR(IFERROR(SEARCH("DMZ",tblSegmentationZones[[#This Row],[comment]])&gt;0,FALSE),IFERROR(SEARCH("DMZ",tblSegmentationZones[[#This Row],[SegmentationZone]])&gt;0,FALSE)),"Yes","No")</f>
        <v>No</v>
      </c>
    </row>
    <row r="1989" spans="1:10" x14ac:dyDescent="0.3">
      <c r="A1989" t="s">
        <v>5738</v>
      </c>
      <c r="B1989" t="s">
        <v>5739</v>
      </c>
      <c r="C1989">
        <v>428</v>
      </c>
      <c r="D1989" t="s">
        <v>5738</v>
      </c>
      <c r="E1989" t="s">
        <v>456</v>
      </c>
      <c r="F1989" t="b">
        <v>1</v>
      </c>
      <c r="G1989">
        <v>511017472</v>
      </c>
      <c r="H1989">
        <v>511017727</v>
      </c>
      <c r="I1989" t="s">
        <v>5740</v>
      </c>
      <c r="J1989" s="182" t="str">
        <f>IF(OR(IFERROR(SEARCH("DMZ",tblSegmentationZones[[#This Row],[comment]])&gt;0,FALSE),IFERROR(SEARCH("DMZ",tblSegmentationZones[[#This Row],[SegmentationZone]])&gt;0,FALSE)),"Yes","No")</f>
        <v>Yes</v>
      </c>
    </row>
    <row r="1990" spans="1:10" x14ac:dyDescent="0.3">
      <c r="A1990" t="s">
        <v>5686</v>
      </c>
      <c r="B1990" t="s">
        <v>5741</v>
      </c>
      <c r="C1990">
        <v>429</v>
      </c>
      <c r="D1990" t="s">
        <v>5686</v>
      </c>
      <c r="E1990" t="s">
        <v>456</v>
      </c>
      <c r="F1990" t="b">
        <v>1</v>
      </c>
      <c r="G1990">
        <v>511017728</v>
      </c>
      <c r="H1990">
        <v>511017983</v>
      </c>
      <c r="I1990" t="s">
        <v>5742</v>
      </c>
      <c r="J1990" s="182" t="str">
        <f>IF(OR(IFERROR(SEARCH("DMZ",tblSegmentationZones[[#This Row],[comment]])&gt;0,FALSE),IFERROR(SEARCH("DMZ",tblSegmentationZones[[#This Row],[SegmentationZone]])&gt;0,FALSE)),"Yes","No")</f>
        <v>No</v>
      </c>
    </row>
    <row r="1991" spans="1:10" x14ac:dyDescent="0.3">
      <c r="A1991" t="s">
        <v>5692</v>
      </c>
      <c r="B1991" t="s">
        <v>5743</v>
      </c>
      <c r="C1991">
        <v>430</v>
      </c>
      <c r="D1991" t="s">
        <v>5692</v>
      </c>
      <c r="E1991" t="s">
        <v>456</v>
      </c>
      <c r="F1991" t="b">
        <v>0</v>
      </c>
      <c r="G1991">
        <v>511017984</v>
      </c>
      <c r="H1991">
        <v>511018239</v>
      </c>
      <c r="I1991" t="s">
        <v>5744</v>
      </c>
      <c r="J1991" s="182" t="str">
        <f>IF(OR(IFERROR(SEARCH("DMZ",tblSegmentationZones[[#This Row],[comment]])&gt;0,FALSE),IFERROR(SEARCH("DMZ",tblSegmentationZones[[#This Row],[SegmentationZone]])&gt;0,FALSE)),"Yes","No")</f>
        <v>No</v>
      </c>
    </row>
    <row r="1992" spans="1:10" x14ac:dyDescent="0.3">
      <c r="A1992" t="s">
        <v>5745</v>
      </c>
      <c r="B1992" t="s">
        <v>5746</v>
      </c>
      <c r="C1992">
        <v>431</v>
      </c>
      <c r="D1992" t="s">
        <v>5745</v>
      </c>
      <c r="E1992" t="s">
        <v>456</v>
      </c>
      <c r="F1992" t="b">
        <v>0</v>
      </c>
      <c r="G1992">
        <v>511018240</v>
      </c>
      <c r="H1992">
        <v>511018495</v>
      </c>
      <c r="I1992" t="s">
        <v>5747</v>
      </c>
      <c r="J1992" s="182" t="str">
        <f>IF(OR(IFERROR(SEARCH("DMZ",tblSegmentationZones[[#This Row],[comment]])&gt;0,FALSE),IFERROR(SEARCH("DMZ",tblSegmentationZones[[#This Row],[SegmentationZone]])&gt;0,FALSE)),"Yes","No")</f>
        <v>No</v>
      </c>
    </row>
    <row r="1993" spans="1:10" x14ac:dyDescent="0.3">
      <c r="A1993" t="s">
        <v>5695</v>
      </c>
      <c r="B1993" t="s">
        <v>5748</v>
      </c>
      <c r="C1993">
        <v>432</v>
      </c>
      <c r="D1993" t="s">
        <v>5695</v>
      </c>
      <c r="E1993" t="s">
        <v>456</v>
      </c>
      <c r="F1993" t="b">
        <v>0</v>
      </c>
      <c r="G1993">
        <v>511018496</v>
      </c>
      <c r="H1993">
        <v>511018751</v>
      </c>
      <c r="I1993" t="s">
        <v>5749</v>
      </c>
      <c r="J1993" s="182" t="str">
        <f>IF(OR(IFERROR(SEARCH("DMZ",tblSegmentationZones[[#This Row],[comment]])&gt;0,FALSE),IFERROR(SEARCH("DMZ",tblSegmentationZones[[#This Row],[SegmentationZone]])&gt;0,FALSE)),"Yes","No")</f>
        <v>Yes</v>
      </c>
    </row>
    <row r="1994" spans="1:10" x14ac:dyDescent="0.3">
      <c r="A1994" t="s">
        <v>4106</v>
      </c>
      <c r="B1994" t="s">
        <v>5750</v>
      </c>
      <c r="C1994">
        <v>433</v>
      </c>
      <c r="D1994" t="s">
        <v>4106</v>
      </c>
      <c r="E1994" t="s">
        <v>456</v>
      </c>
      <c r="F1994" t="b">
        <v>0</v>
      </c>
      <c r="G1994">
        <v>511018752</v>
      </c>
      <c r="H1994">
        <v>511019007</v>
      </c>
      <c r="I1994" t="s">
        <v>5751</v>
      </c>
      <c r="J1994" s="182" t="str">
        <f>IF(OR(IFERROR(SEARCH("DMZ",tblSegmentationZones[[#This Row],[comment]])&gt;0,FALSE),IFERROR(SEARCH("DMZ",tblSegmentationZones[[#This Row],[SegmentationZone]])&gt;0,FALSE)),"Yes","No")</f>
        <v>No</v>
      </c>
    </row>
    <row r="1995" spans="1:10" x14ac:dyDescent="0.3">
      <c r="A1995" t="s">
        <v>5700</v>
      </c>
      <c r="B1995" t="s">
        <v>5752</v>
      </c>
      <c r="C1995">
        <v>434</v>
      </c>
      <c r="D1995" t="s">
        <v>5700</v>
      </c>
      <c r="E1995" t="s">
        <v>456</v>
      </c>
      <c r="F1995" t="b">
        <v>0</v>
      </c>
      <c r="G1995">
        <v>511019008</v>
      </c>
      <c r="H1995">
        <v>511019263</v>
      </c>
      <c r="I1995" t="s">
        <v>5753</v>
      </c>
      <c r="J1995" s="182" t="str">
        <f>IF(OR(IFERROR(SEARCH("DMZ",tblSegmentationZones[[#This Row],[comment]])&gt;0,FALSE),IFERROR(SEARCH("DMZ",tblSegmentationZones[[#This Row],[SegmentationZone]])&gt;0,FALSE)),"Yes","No")</f>
        <v>No</v>
      </c>
    </row>
    <row r="1996" spans="1:10" x14ac:dyDescent="0.3">
      <c r="A1996" t="s">
        <v>5754</v>
      </c>
      <c r="B1996" t="s">
        <v>5755</v>
      </c>
      <c r="C1996">
        <v>435</v>
      </c>
      <c r="D1996" t="s">
        <v>5754</v>
      </c>
      <c r="E1996" t="s">
        <v>456</v>
      </c>
      <c r="F1996" t="b">
        <v>0</v>
      </c>
      <c r="G1996">
        <v>511019264</v>
      </c>
      <c r="H1996">
        <v>511019519</v>
      </c>
      <c r="I1996" t="s">
        <v>5756</v>
      </c>
      <c r="J1996" s="182" t="str">
        <f>IF(OR(IFERROR(SEARCH("DMZ",tblSegmentationZones[[#This Row],[comment]])&gt;0,FALSE),IFERROR(SEARCH("DMZ",tblSegmentationZones[[#This Row],[SegmentationZone]])&gt;0,FALSE)),"Yes","No")</f>
        <v>Yes</v>
      </c>
    </row>
    <row r="1997" spans="1:10" x14ac:dyDescent="0.3">
      <c r="A1997" t="s">
        <v>5757</v>
      </c>
      <c r="B1997" t="s">
        <v>5758</v>
      </c>
      <c r="C1997">
        <v>436</v>
      </c>
      <c r="D1997" t="s">
        <v>5757</v>
      </c>
      <c r="E1997" t="s">
        <v>456</v>
      </c>
      <c r="F1997" t="b">
        <v>0</v>
      </c>
      <c r="G1997">
        <v>511019520</v>
      </c>
      <c r="H1997">
        <v>511019775</v>
      </c>
      <c r="I1997" t="s">
        <v>5759</v>
      </c>
      <c r="J1997" s="182" t="str">
        <f>IF(OR(IFERROR(SEARCH("DMZ",tblSegmentationZones[[#This Row],[comment]])&gt;0,FALSE),IFERROR(SEARCH("DMZ",tblSegmentationZones[[#This Row],[SegmentationZone]])&gt;0,FALSE)),"Yes","No")</f>
        <v>No</v>
      </c>
    </row>
    <row r="1998" spans="1:10" x14ac:dyDescent="0.3">
      <c r="A1998" t="s">
        <v>5760</v>
      </c>
      <c r="B1998" t="s">
        <v>5761</v>
      </c>
      <c r="C1998" t="s">
        <v>5762</v>
      </c>
      <c r="D1998" t="s">
        <v>5728</v>
      </c>
      <c r="E1998" t="s">
        <v>5010</v>
      </c>
      <c r="F1998" t="b">
        <v>1</v>
      </c>
      <c r="G1998">
        <v>510987776</v>
      </c>
      <c r="H1998">
        <v>510988031</v>
      </c>
      <c r="I1998" t="s">
        <v>5763</v>
      </c>
      <c r="J1998" s="182" t="str">
        <f>IF(OR(IFERROR(SEARCH("DMZ",tblSegmentationZones[[#This Row],[comment]])&gt;0,FALSE),IFERROR(SEARCH("DMZ",tblSegmentationZones[[#This Row],[SegmentationZone]])&gt;0,FALSE)),"Yes","No")</f>
        <v>No</v>
      </c>
    </row>
    <row r="1999" spans="1:10" x14ac:dyDescent="0.3">
      <c r="A1999" t="s">
        <v>5709</v>
      </c>
      <c r="B1999" t="s">
        <v>5764</v>
      </c>
      <c r="C1999">
        <v>437</v>
      </c>
      <c r="D1999" t="s">
        <v>5709</v>
      </c>
      <c r="E1999" t="s">
        <v>456</v>
      </c>
      <c r="F1999" t="b">
        <v>1</v>
      </c>
      <c r="G1999">
        <v>511020032</v>
      </c>
      <c r="H1999">
        <v>511021055</v>
      </c>
      <c r="I1999" t="s">
        <v>5765</v>
      </c>
      <c r="J1999" s="182" t="str">
        <f>IF(OR(IFERROR(SEARCH("DMZ",tblSegmentationZones[[#This Row],[comment]])&gt;0,FALSE),IFERROR(SEARCH("DMZ",tblSegmentationZones[[#This Row],[SegmentationZone]])&gt;0,FALSE)),"Yes","No")</f>
        <v>Yes</v>
      </c>
    </row>
    <row r="2000" spans="1:10" x14ac:dyDescent="0.3">
      <c r="A2000" t="s">
        <v>5690</v>
      </c>
      <c r="B2000" t="s">
        <v>5766</v>
      </c>
      <c r="C2000">
        <v>438</v>
      </c>
      <c r="D2000" t="s">
        <v>5690</v>
      </c>
      <c r="E2000" t="s">
        <v>456</v>
      </c>
      <c r="F2000" t="b">
        <v>1</v>
      </c>
      <c r="G2000">
        <v>511021056</v>
      </c>
      <c r="H2000">
        <v>511022079</v>
      </c>
      <c r="I2000" t="s">
        <v>5767</v>
      </c>
      <c r="J2000" s="182" t="str">
        <f>IF(OR(IFERROR(SEARCH("DMZ",tblSegmentationZones[[#This Row],[comment]])&gt;0,FALSE),IFERROR(SEARCH("DMZ",tblSegmentationZones[[#This Row],[SegmentationZone]])&gt;0,FALSE)),"Yes","No")</f>
        <v>No</v>
      </c>
    </row>
    <row r="2001" spans="1:10" x14ac:dyDescent="0.3">
      <c r="A2001" t="s">
        <v>5768</v>
      </c>
      <c r="B2001" t="s">
        <v>5769</v>
      </c>
      <c r="C2001">
        <v>439</v>
      </c>
      <c r="D2001" t="s">
        <v>5768</v>
      </c>
      <c r="E2001" t="s">
        <v>456</v>
      </c>
      <c r="F2001" t="b">
        <v>1</v>
      </c>
      <c r="G2001">
        <v>511022080</v>
      </c>
      <c r="H2001">
        <v>511022335</v>
      </c>
      <c r="I2001" t="s">
        <v>5770</v>
      </c>
      <c r="J2001" s="182" t="str">
        <f>IF(OR(IFERROR(SEARCH("DMZ",tblSegmentationZones[[#This Row],[comment]])&gt;0,FALSE),IFERROR(SEARCH("DMZ",tblSegmentationZones[[#This Row],[SegmentationZone]])&gt;0,FALSE)),"Yes","No")</f>
        <v>Yes</v>
      </c>
    </row>
    <row r="2002" spans="1:10" x14ac:dyDescent="0.3">
      <c r="A2002" t="s">
        <v>5771</v>
      </c>
      <c r="B2002" t="s">
        <v>5772</v>
      </c>
      <c r="C2002">
        <v>440</v>
      </c>
      <c r="D2002" t="s">
        <v>5771</v>
      </c>
      <c r="E2002" t="s">
        <v>456</v>
      </c>
      <c r="F2002" t="b">
        <v>0</v>
      </c>
      <c r="G2002">
        <v>511022336</v>
      </c>
      <c r="H2002">
        <v>511022591</v>
      </c>
      <c r="I2002" t="s">
        <v>5773</v>
      </c>
      <c r="J2002" s="182" t="str">
        <f>IF(OR(IFERROR(SEARCH("DMZ",tblSegmentationZones[[#This Row],[comment]])&gt;0,FALSE),IFERROR(SEARCH("DMZ",tblSegmentationZones[[#This Row],[SegmentationZone]])&gt;0,FALSE)),"Yes","No")</f>
        <v>No</v>
      </c>
    </row>
    <row r="2003" spans="1:10" x14ac:dyDescent="0.3">
      <c r="A2003" t="s">
        <v>5774</v>
      </c>
      <c r="B2003" t="s">
        <v>5775</v>
      </c>
      <c r="C2003">
        <v>2715</v>
      </c>
      <c r="D2003" t="s">
        <v>5706</v>
      </c>
      <c r="E2003" t="s">
        <v>5010</v>
      </c>
      <c r="F2003" t="b">
        <v>0</v>
      </c>
      <c r="G2003">
        <v>510988032</v>
      </c>
      <c r="H2003">
        <v>510988287</v>
      </c>
      <c r="I2003" t="s">
        <v>5776</v>
      </c>
      <c r="J2003" s="182" t="str">
        <f>IF(OR(IFERROR(SEARCH("DMZ",tblSegmentationZones[[#This Row],[comment]])&gt;0,FALSE),IFERROR(SEARCH("DMZ",tblSegmentationZones[[#This Row],[SegmentationZone]])&gt;0,FALSE)),"Yes","No")</f>
        <v>No</v>
      </c>
    </row>
    <row r="2004" spans="1:10" x14ac:dyDescent="0.3">
      <c r="A2004" t="s">
        <v>5703</v>
      </c>
      <c r="B2004" t="s">
        <v>5777</v>
      </c>
      <c r="C2004">
        <v>441</v>
      </c>
      <c r="D2004" t="s">
        <v>5703</v>
      </c>
      <c r="E2004" t="s">
        <v>456</v>
      </c>
      <c r="F2004" t="b">
        <v>1</v>
      </c>
      <c r="G2004">
        <v>511022592</v>
      </c>
      <c r="H2004">
        <v>511022847</v>
      </c>
      <c r="I2004" t="s">
        <v>5778</v>
      </c>
      <c r="J2004" s="182" t="str">
        <f>IF(OR(IFERROR(SEARCH("DMZ",tblSegmentationZones[[#This Row],[comment]])&gt;0,FALSE),IFERROR(SEARCH("DMZ",tblSegmentationZones[[#This Row],[SegmentationZone]])&gt;0,FALSE)),"Yes","No")</f>
        <v>No</v>
      </c>
    </row>
    <row r="2005" spans="1:10" x14ac:dyDescent="0.3">
      <c r="A2005" t="s">
        <v>5706</v>
      </c>
      <c r="B2005" t="s">
        <v>5779</v>
      </c>
      <c r="C2005">
        <v>442</v>
      </c>
      <c r="D2005" t="s">
        <v>5706</v>
      </c>
      <c r="E2005" t="s">
        <v>456</v>
      </c>
      <c r="F2005" t="b">
        <v>1</v>
      </c>
      <c r="G2005">
        <v>511022848</v>
      </c>
      <c r="H2005">
        <v>511023103</v>
      </c>
      <c r="I2005" t="s">
        <v>5780</v>
      </c>
      <c r="J2005" s="182" t="str">
        <f>IF(OR(IFERROR(SEARCH("DMZ",tblSegmentationZones[[#This Row],[comment]])&gt;0,FALSE),IFERROR(SEARCH("DMZ",tblSegmentationZones[[#This Row],[SegmentationZone]])&gt;0,FALSE)),"Yes","No")</f>
        <v>No</v>
      </c>
    </row>
    <row r="2006" spans="1:10" x14ac:dyDescent="0.3">
      <c r="A2006" t="s">
        <v>5726</v>
      </c>
      <c r="B2006" t="s">
        <v>5781</v>
      </c>
      <c r="C2006">
        <v>443</v>
      </c>
      <c r="D2006" t="s">
        <v>5726</v>
      </c>
      <c r="E2006" t="s">
        <v>456</v>
      </c>
      <c r="F2006" t="b">
        <v>1</v>
      </c>
      <c r="G2006">
        <v>511023104</v>
      </c>
      <c r="H2006">
        <v>511023359</v>
      </c>
      <c r="I2006" t="s">
        <v>5782</v>
      </c>
      <c r="J2006" s="182" t="str">
        <f>IF(OR(IFERROR(SEARCH("DMZ",tblSegmentationZones[[#This Row],[comment]])&gt;0,FALSE),IFERROR(SEARCH("DMZ",tblSegmentationZones[[#This Row],[SegmentationZone]])&gt;0,FALSE)),"Yes","No")</f>
        <v>No</v>
      </c>
    </row>
    <row r="2007" spans="1:10" x14ac:dyDescent="0.3">
      <c r="A2007" t="s">
        <v>5783</v>
      </c>
      <c r="B2007" t="s">
        <v>5784</v>
      </c>
      <c r="C2007">
        <v>444</v>
      </c>
      <c r="D2007" t="s">
        <v>5783</v>
      </c>
      <c r="E2007" t="s">
        <v>456</v>
      </c>
      <c r="F2007" t="b">
        <v>0</v>
      </c>
      <c r="G2007">
        <v>511023360</v>
      </c>
      <c r="H2007">
        <v>511023615</v>
      </c>
      <c r="I2007" t="s">
        <v>5785</v>
      </c>
      <c r="J2007" s="182" t="str">
        <f>IF(OR(IFERROR(SEARCH("DMZ",tblSegmentationZones[[#This Row],[comment]])&gt;0,FALSE),IFERROR(SEARCH("DMZ",tblSegmentationZones[[#This Row],[SegmentationZone]])&gt;0,FALSE)),"Yes","No")</f>
        <v>Yes</v>
      </c>
    </row>
    <row r="2008" spans="1:10" x14ac:dyDescent="0.3">
      <c r="A2008" t="s">
        <v>475</v>
      </c>
      <c r="B2008" t="s">
        <v>5786</v>
      </c>
      <c r="C2008">
        <v>445</v>
      </c>
      <c r="D2008" t="s">
        <v>475</v>
      </c>
      <c r="E2008" t="s">
        <v>456</v>
      </c>
      <c r="F2008" t="b">
        <v>0</v>
      </c>
      <c r="G2008">
        <v>511023616</v>
      </c>
      <c r="H2008">
        <v>511023871</v>
      </c>
      <c r="I2008" t="s">
        <v>5787</v>
      </c>
      <c r="J2008" s="182" t="str">
        <f>IF(OR(IFERROR(SEARCH("DMZ",tblSegmentationZones[[#This Row],[comment]])&gt;0,FALSE),IFERROR(SEARCH("DMZ",tblSegmentationZones[[#This Row],[SegmentationZone]])&gt;0,FALSE)),"Yes","No")</f>
        <v>No</v>
      </c>
    </row>
    <row r="2009" spans="1:10" x14ac:dyDescent="0.3">
      <c r="A2009" t="s">
        <v>5598</v>
      </c>
      <c r="B2009" t="s">
        <v>5788</v>
      </c>
      <c r="C2009">
        <v>446</v>
      </c>
      <c r="D2009" t="s">
        <v>5598</v>
      </c>
      <c r="E2009" t="s">
        <v>456</v>
      </c>
      <c r="F2009" t="b">
        <v>1</v>
      </c>
      <c r="G2009">
        <v>511024128</v>
      </c>
      <c r="H2009">
        <v>511025151</v>
      </c>
      <c r="I2009" t="s">
        <v>5789</v>
      </c>
      <c r="J2009" s="182" t="str">
        <f>IF(OR(IFERROR(SEARCH("DMZ",tblSegmentationZones[[#This Row],[comment]])&gt;0,FALSE),IFERROR(SEARCH("DMZ",tblSegmentationZones[[#This Row],[SegmentationZone]])&gt;0,FALSE)),"Yes","No")</f>
        <v>Yes</v>
      </c>
    </row>
    <row r="2010" spans="1:10" x14ac:dyDescent="0.3">
      <c r="A2010" t="s">
        <v>5790</v>
      </c>
      <c r="B2010" t="s">
        <v>5791</v>
      </c>
      <c r="C2010">
        <v>2716</v>
      </c>
      <c r="D2010" t="s">
        <v>5768</v>
      </c>
      <c r="E2010" t="s">
        <v>5010</v>
      </c>
      <c r="F2010" t="b">
        <v>1</v>
      </c>
      <c r="G2010">
        <v>510988288</v>
      </c>
      <c r="H2010">
        <v>510988543</v>
      </c>
      <c r="I2010" t="s">
        <v>5792</v>
      </c>
      <c r="J2010" s="182" t="str">
        <f>IF(OR(IFERROR(SEARCH("DMZ",tblSegmentationZones[[#This Row],[comment]])&gt;0,FALSE),IFERROR(SEARCH("DMZ",tblSegmentationZones[[#This Row],[SegmentationZone]])&gt;0,FALSE)),"Yes","No")</f>
        <v>Yes</v>
      </c>
    </row>
    <row r="2011" spans="1:10" x14ac:dyDescent="0.3">
      <c r="A2011" t="s">
        <v>5594</v>
      </c>
      <c r="B2011" t="s">
        <v>5793</v>
      </c>
      <c r="C2011">
        <v>447</v>
      </c>
      <c r="D2011" t="s">
        <v>5594</v>
      </c>
      <c r="E2011" t="s">
        <v>456</v>
      </c>
      <c r="F2011" t="b">
        <v>1</v>
      </c>
      <c r="G2011">
        <v>511025152</v>
      </c>
      <c r="H2011">
        <v>511026175</v>
      </c>
      <c r="I2011" t="s">
        <v>5794</v>
      </c>
      <c r="J2011" s="182" t="str">
        <f>IF(OR(IFERROR(SEARCH("DMZ",tblSegmentationZones[[#This Row],[comment]])&gt;0,FALSE),IFERROR(SEARCH("DMZ",tblSegmentationZones[[#This Row],[SegmentationZone]])&gt;0,FALSE)),"Yes","No")</f>
        <v>No</v>
      </c>
    </row>
    <row r="2012" spans="1:10" x14ac:dyDescent="0.3">
      <c r="A2012" t="s">
        <v>5795</v>
      </c>
      <c r="B2012" t="s">
        <v>5796</v>
      </c>
      <c r="C2012" t="s">
        <v>464</v>
      </c>
      <c r="D2012" t="s">
        <v>5795</v>
      </c>
      <c r="E2012" t="s">
        <v>5010</v>
      </c>
      <c r="F2012" t="b">
        <v>0</v>
      </c>
      <c r="G2012">
        <v>511026176</v>
      </c>
      <c r="H2012">
        <v>511026431</v>
      </c>
      <c r="I2012" t="s">
        <v>5797</v>
      </c>
      <c r="J2012" s="182" t="str">
        <f>IF(OR(IFERROR(SEARCH("DMZ",tblSegmentationZones[[#This Row],[comment]])&gt;0,FALSE),IFERROR(SEARCH("DMZ",tblSegmentationZones[[#This Row],[SegmentationZone]])&gt;0,FALSE)),"Yes","No")</f>
        <v>No</v>
      </c>
    </row>
    <row r="2013" spans="1:10" x14ac:dyDescent="0.3">
      <c r="A2013" t="s">
        <v>5598</v>
      </c>
      <c r="B2013" t="s">
        <v>5798</v>
      </c>
      <c r="C2013">
        <v>423</v>
      </c>
      <c r="D2013" t="s">
        <v>5598</v>
      </c>
      <c r="E2013" t="s">
        <v>444</v>
      </c>
      <c r="F2013" t="b">
        <v>1</v>
      </c>
      <c r="G2013">
        <v>511026432</v>
      </c>
      <c r="H2013">
        <v>511026687</v>
      </c>
      <c r="I2013" t="s">
        <v>5799</v>
      </c>
      <c r="J2013" s="182" t="str">
        <f>IF(OR(IFERROR(SEARCH("DMZ",tblSegmentationZones[[#This Row],[comment]])&gt;0,FALSE),IFERROR(SEARCH("DMZ",tblSegmentationZones[[#This Row],[SegmentationZone]])&gt;0,FALSE)),"Yes","No")</f>
        <v>Yes</v>
      </c>
    </row>
    <row r="2014" spans="1:10" x14ac:dyDescent="0.3">
      <c r="A2014" t="s">
        <v>5598</v>
      </c>
      <c r="B2014" t="s">
        <v>5800</v>
      </c>
      <c r="C2014">
        <v>423</v>
      </c>
      <c r="D2014" t="s">
        <v>5598</v>
      </c>
      <c r="E2014" t="s">
        <v>448</v>
      </c>
      <c r="F2014" t="b">
        <v>1</v>
      </c>
      <c r="G2014">
        <v>511026688</v>
      </c>
      <c r="H2014">
        <v>511026943</v>
      </c>
      <c r="I2014" t="s">
        <v>5801</v>
      </c>
      <c r="J2014" s="182" t="str">
        <f>IF(OR(IFERROR(SEARCH("DMZ",tblSegmentationZones[[#This Row],[comment]])&gt;0,FALSE),IFERROR(SEARCH("DMZ",tblSegmentationZones[[#This Row],[SegmentationZone]])&gt;0,FALSE)),"Yes","No")</f>
        <v>Yes</v>
      </c>
    </row>
    <row r="2015" spans="1:10" x14ac:dyDescent="0.3">
      <c r="A2015" t="s">
        <v>5598</v>
      </c>
      <c r="B2015" t="s">
        <v>5802</v>
      </c>
      <c r="C2015">
        <v>423</v>
      </c>
      <c r="D2015" t="s">
        <v>5598</v>
      </c>
      <c r="E2015" t="s">
        <v>452</v>
      </c>
      <c r="F2015" t="b">
        <v>1</v>
      </c>
      <c r="G2015">
        <v>511026944</v>
      </c>
      <c r="H2015">
        <v>511027199</v>
      </c>
      <c r="I2015" t="s">
        <v>5803</v>
      </c>
      <c r="J2015" s="182" t="str">
        <f>IF(OR(IFERROR(SEARCH("DMZ",tblSegmentationZones[[#This Row],[comment]])&gt;0,FALSE),IFERROR(SEARCH("DMZ",tblSegmentationZones[[#This Row],[SegmentationZone]])&gt;0,FALSE)),"Yes","No")</f>
        <v>Yes</v>
      </c>
    </row>
    <row r="2016" spans="1:10" x14ac:dyDescent="0.3">
      <c r="A2016" t="s">
        <v>5594</v>
      </c>
      <c r="B2016" t="s">
        <v>5804</v>
      </c>
      <c r="C2016">
        <v>424</v>
      </c>
      <c r="D2016" t="s">
        <v>5594</v>
      </c>
      <c r="E2016" t="s">
        <v>444</v>
      </c>
      <c r="F2016" t="b">
        <v>1</v>
      </c>
      <c r="G2016">
        <v>511027200</v>
      </c>
      <c r="H2016">
        <v>511027455</v>
      </c>
      <c r="I2016" t="s">
        <v>5805</v>
      </c>
      <c r="J2016" s="182" t="str">
        <f>IF(OR(IFERROR(SEARCH("DMZ",tblSegmentationZones[[#This Row],[comment]])&gt;0,FALSE),IFERROR(SEARCH("DMZ",tblSegmentationZones[[#This Row],[SegmentationZone]])&gt;0,FALSE)),"Yes","No")</f>
        <v>No</v>
      </c>
    </row>
    <row r="2017" spans="1:10" x14ac:dyDescent="0.3">
      <c r="A2017" t="s">
        <v>5594</v>
      </c>
      <c r="B2017" t="s">
        <v>5806</v>
      </c>
      <c r="C2017">
        <v>424</v>
      </c>
      <c r="D2017" t="s">
        <v>5594</v>
      </c>
      <c r="E2017" t="s">
        <v>448</v>
      </c>
      <c r="F2017" t="b">
        <v>1</v>
      </c>
      <c r="G2017">
        <v>511027456</v>
      </c>
      <c r="H2017">
        <v>511027711</v>
      </c>
      <c r="I2017" t="s">
        <v>5807</v>
      </c>
      <c r="J2017" s="182" t="str">
        <f>IF(OR(IFERROR(SEARCH("DMZ",tblSegmentationZones[[#This Row],[comment]])&gt;0,FALSE),IFERROR(SEARCH("DMZ",tblSegmentationZones[[#This Row],[SegmentationZone]])&gt;0,FALSE)),"Yes","No")</f>
        <v>No</v>
      </c>
    </row>
    <row r="2018" spans="1:10" x14ac:dyDescent="0.3">
      <c r="A2018" t="s">
        <v>5790</v>
      </c>
      <c r="B2018" t="s">
        <v>5808</v>
      </c>
      <c r="C2018">
        <v>2717</v>
      </c>
      <c r="D2018" t="s">
        <v>5768</v>
      </c>
      <c r="E2018" t="s">
        <v>5010</v>
      </c>
      <c r="F2018" t="b">
        <v>0</v>
      </c>
      <c r="G2018">
        <v>510988544</v>
      </c>
      <c r="H2018">
        <v>510988799</v>
      </c>
      <c r="I2018" t="s">
        <v>5809</v>
      </c>
      <c r="J2018" s="182" t="str">
        <f>IF(OR(IFERROR(SEARCH("DMZ",tblSegmentationZones[[#This Row],[comment]])&gt;0,FALSE),IFERROR(SEARCH("DMZ",tblSegmentationZones[[#This Row],[SegmentationZone]])&gt;0,FALSE)),"Yes","No")</f>
        <v>Yes</v>
      </c>
    </row>
    <row r="2019" spans="1:10" x14ac:dyDescent="0.3">
      <c r="A2019" t="s">
        <v>5594</v>
      </c>
      <c r="B2019" t="s">
        <v>5810</v>
      </c>
      <c r="C2019">
        <v>424</v>
      </c>
      <c r="D2019" t="s">
        <v>5594</v>
      </c>
      <c r="E2019" t="s">
        <v>452</v>
      </c>
      <c r="F2019" t="b">
        <v>1</v>
      </c>
      <c r="G2019">
        <v>511027712</v>
      </c>
      <c r="H2019">
        <v>511027967</v>
      </c>
      <c r="I2019" t="s">
        <v>5811</v>
      </c>
      <c r="J2019" s="182" t="str">
        <f>IF(OR(IFERROR(SEARCH("DMZ",tblSegmentationZones[[#This Row],[comment]])&gt;0,FALSE),IFERROR(SEARCH("DMZ",tblSegmentationZones[[#This Row],[SegmentationZone]])&gt;0,FALSE)),"Yes","No")</f>
        <v>No</v>
      </c>
    </row>
    <row r="2020" spans="1:10" x14ac:dyDescent="0.3">
      <c r="A2020" t="s">
        <v>5812</v>
      </c>
      <c r="B2020" t="s">
        <v>5813</v>
      </c>
      <c r="C2020">
        <v>441</v>
      </c>
      <c r="D2020" t="s">
        <v>5703</v>
      </c>
      <c r="E2020" t="s">
        <v>452</v>
      </c>
      <c r="F2020" t="b">
        <v>1</v>
      </c>
      <c r="G2020">
        <v>511027968</v>
      </c>
      <c r="H2020">
        <v>511028223</v>
      </c>
      <c r="I2020" t="s">
        <v>5814</v>
      </c>
      <c r="J2020" s="182" t="str">
        <f>IF(OR(IFERROR(SEARCH("DMZ",tblSegmentationZones[[#This Row],[comment]])&gt;0,FALSE),IFERROR(SEARCH("DMZ",tblSegmentationZones[[#This Row],[SegmentationZone]])&gt;0,FALSE)),"Yes","No")</f>
        <v>No</v>
      </c>
    </row>
    <row r="2021" spans="1:10" x14ac:dyDescent="0.3">
      <c r="A2021" t="s">
        <v>5771</v>
      </c>
      <c r="B2021" t="s">
        <v>5815</v>
      </c>
      <c r="C2021">
        <v>440</v>
      </c>
      <c r="D2021" t="s">
        <v>5771</v>
      </c>
      <c r="E2021" t="s">
        <v>456</v>
      </c>
      <c r="F2021" t="b">
        <v>1</v>
      </c>
      <c r="G2021">
        <v>511028224</v>
      </c>
      <c r="H2021">
        <v>511028479</v>
      </c>
      <c r="I2021" t="s">
        <v>5816</v>
      </c>
      <c r="J2021" s="182" t="str">
        <f>IF(OR(IFERROR(SEARCH("DMZ",tblSegmentationZones[[#This Row],[comment]])&gt;0,FALSE),IFERROR(SEARCH("DMZ",tblSegmentationZones[[#This Row],[SegmentationZone]])&gt;0,FALSE)),"Yes","No")</f>
        <v>No</v>
      </c>
    </row>
    <row r="2022" spans="1:10" x14ac:dyDescent="0.3">
      <c r="A2022" t="s">
        <v>5817</v>
      </c>
      <c r="B2022" t="s">
        <v>5818</v>
      </c>
      <c r="C2022">
        <v>2915</v>
      </c>
      <c r="D2022" t="s">
        <v>2800</v>
      </c>
      <c r="E2022" t="s">
        <v>452</v>
      </c>
      <c r="F2022" t="b">
        <v>1</v>
      </c>
      <c r="G2022">
        <v>511028480</v>
      </c>
      <c r="H2022">
        <v>511028735</v>
      </c>
      <c r="I2022" t="s">
        <v>5819</v>
      </c>
      <c r="J2022" s="182" t="str">
        <f>IF(OR(IFERROR(SEARCH("DMZ",tblSegmentationZones[[#This Row],[comment]])&gt;0,FALSE),IFERROR(SEARCH("DMZ",tblSegmentationZones[[#This Row],[SegmentationZone]])&gt;0,FALSE)),"Yes","No")</f>
        <v>No</v>
      </c>
    </row>
    <row r="2023" spans="1:10" x14ac:dyDescent="0.3">
      <c r="A2023" t="s">
        <v>5594</v>
      </c>
      <c r="B2023" t="s">
        <v>5820</v>
      </c>
      <c r="C2023">
        <v>424</v>
      </c>
      <c r="D2023" t="s">
        <v>5594</v>
      </c>
      <c r="E2023" t="s">
        <v>444</v>
      </c>
      <c r="F2023" t="b">
        <v>0</v>
      </c>
      <c r="G2023">
        <v>511028736</v>
      </c>
      <c r="H2023">
        <v>511028991</v>
      </c>
      <c r="I2023" t="s">
        <v>5821</v>
      </c>
      <c r="J2023" s="182" t="str">
        <f>IF(OR(IFERROR(SEARCH("DMZ",tblSegmentationZones[[#This Row],[comment]])&gt;0,FALSE),IFERROR(SEARCH("DMZ",tblSegmentationZones[[#This Row],[SegmentationZone]])&gt;0,FALSE)),"Yes","No")</f>
        <v>No</v>
      </c>
    </row>
    <row r="2024" spans="1:10" x14ac:dyDescent="0.3">
      <c r="A2024" t="s">
        <v>5703</v>
      </c>
      <c r="B2024" t="s">
        <v>5822</v>
      </c>
      <c r="C2024">
        <v>441</v>
      </c>
      <c r="D2024" t="s">
        <v>5703</v>
      </c>
      <c r="E2024" t="s">
        <v>444</v>
      </c>
      <c r="F2024" t="b">
        <v>1</v>
      </c>
      <c r="G2024">
        <v>511028992</v>
      </c>
      <c r="H2024">
        <v>511029247</v>
      </c>
      <c r="I2024" t="s">
        <v>5823</v>
      </c>
      <c r="J2024" s="182" t="str">
        <f>IF(OR(IFERROR(SEARCH("DMZ",tblSegmentationZones[[#This Row],[comment]])&gt;0,FALSE),IFERROR(SEARCH("DMZ",tblSegmentationZones[[#This Row],[SegmentationZone]])&gt;0,FALSE)),"Yes","No")</f>
        <v>No</v>
      </c>
    </row>
    <row r="2025" spans="1:10" x14ac:dyDescent="0.3">
      <c r="A2025" t="s">
        <v>5692</v>
      </c>
      <c r="B2025" t="s">
        <v>5824</v>
      </c>
      <c r="C2025">
        <v>430</v>
      </c>
      <c r="D2025" t="s">
        <v>5692</v>
      </c>
      <c r="E2025" t="s">
        <v>444</v>
      </c>
      <c r="F2025" t="b">
        <v>1</v>
      </c>
      <c r="G2025">
        <v>511029248</v>
      </c>
      <c r="H2025">
        <v>511029503</v>
      </c>
      <c r="I2025" t="s">
        <v>5825</v>
      </c>
      <c r="J2025" s="182" t="str">
        <f>IF(OR(IFERROR(SEARCH("DMZ",tblSegmentationZones[[#This Row],[comment]])&gt;0,FALSE),IFERROR(SEARCH("DMZ",tblSegmentationZones[[#This Row],[SegmentationZone]])&gt;0,FALSE)),"Yes","No")</f>
        <v>No</v>
      </c>
    </row>
    <row r="2026" spans="1:10" x14ac:dyDescent="0.3">
      <c r="A2026" t="s">
        <v>5692</v>
      </c>
      <c r="B2026" t="s">
        <v>5826</v>
      </c>
      <c r="C2026">
        <v>430</v>
      </c>
      <c r="D2026" t="s">
        <v>5692</v>
      </c>
      <c r="E2026" t="s">
        <v>448</v>
      </c>
      <c r="F2026" t="b">
        <v>1</v>
      </c>
      <c r="G2026">
        <v>511029504</v>
      </c>
      <c r="H2026">
        <v>511029759</v>
      </c>
      <c r="I2026" t="s">
        <v>5827</v>
      </c>
      <c r="J2026" s="182" t="str">
        <f>IF(OR(IFERROR(SEARCH("DMZ",tblSegmentationZones[[#This Row],[comment]])&gt;0,FALSE),IFERROR(SEARCH("DMZ",tblSegmentationZones[[#This Row],[SegmentationZone]])&gt;0,FALSE)),"Yes","No")</f>
        <v>No</v>
      </c>
    </row>
    <row r="2027" spans="1:10" x14ac:dyDescent="0.3">
      <c r="A2027" t="s">
        <v>5692</v>
      </c>
      <c r="B2027" t="s">
        <v>5828</v>
      </c>
      <c r="C2027">
        <v>430</v>
      </c>
      <c r="D2027" t="s">
        <v>5692</v>
      </c>
      <c r="E2027" t="s">
        <v>452</v>
      </c>
      <c r="F2027" t="b">
        <v>1</v>
      </c>
      <c r="G2027">
        <v>511029760</v>
      </c>
      <c r="H2027">
        <v>511030015</v>
      </c>
      <c r="I2027" t="s">
        <v>5829</v>
      </c>
      <c r="J2027" s="182" t="str">
        <f>IF(OR(IFERROR(SEARCH("DMZ",tblSegmentationZones[[#This Row],[comment]])&gt;0,FALSE),IFERROR(SEARCH("DMZ",tblSegmentationZones[[#This Row],[SegmentationZone]])&gt;0,FALSE)),"Yes","No")</f>
        <v>No</v>
      </c>
    </row>
    <row r="2028" spans="1:10" x14ac:dyDescent="0.3">
      <c r="A2028" t="s">
        <v>5690</v>
      </c>
      <c r="B2028" t="s">
        <v>5830</v>
      </c>
      <c r="C2028">
        <v>438</v>
      </c>
      <c r="D2028" t="s">
        <v>5690</v>
      </c>
      <c r="E2028" t="s">
        <v>448</v>
      </c>
      <c r="F2028" t="b">
        <v>1</v>
      </c>
      <c r="G2028">
        <v>511030016</v>
      </c>
      <c r="H2028">
        <v>511030271</v>
      </c>
      <c r="I2028" t="s">
        <v>5831</v>
      </c>
      <c r="J2028" s="182" t="str">
        <f>IF(OR(IFERROR(SEARCH("DMZ",tblSegmentationZones[[#This Row],[comment]])&gt;0,FALSE),IFERROR(SEARCH("DMZ",tblSegmentationZones[[#This Row],[SegmentationZone]])&gt;0,FALSE)),"Yes","No")</f>
        <v>No</v>
      </c>
    </row>
    <row r="2029" spans="1:10" x14ac:dyDescent="0.3">
      <c r="A2029" t="s">
        <v>5832</v>
      </c>
      <c r="B2029" t="s">
        <v>5833</v>
      </c>
      <c r="C2029">
        <v>2718</v>
      </c>
      <c r="D2029" t="s">
        <v>5709</v>
      </c>
      <c r="E2029" t="s">
        <v>5010</v>
      </c>
      <c r="F2029" t="b">
        <v>0</v>
      </c>
      <c r="G2029">
        <v>510988800</v>
      </c>
      <c r="H2029">
        <v>510989055</v>
      </c>
      <c r="I2029" t="s">
        <v>5834</v>
      </c>
      <c r="J2029" s="182" t="str">
        <f>IF(OR(IFERROR(SEARCH("DMZ",tblSegmentationZones[[#This Row],[comment]])&gt;0,FALSE),IFERROR(SEARCH("DMZ",tblSegmentationZones[[#This Row],[SegmentationZone]])&gt;0,FALSE)),"Yes","No")</f>
        <v>Yes</v>
      </c>
    </row>
    <row r="2030" spans="1:10" x14ac:dyDescent="0.3">
      <c r="A2030" t="s">
        <v>5700</v>
      </c>
      <c r="B2030" t="s">
        <v>5835</v>
      </c>
      <c r="C2030">
        <v>434</v>
      </c>
      <c r="D2030" t="s">
        <v>5700</v>
      </c>
      <c r="E2030" t="s">
        <v>448</v>
      </c>
      <c r="F2030" t="b">
        <v>1</v>
      </c>
      <c r="G2030">
        <v>511030272</v>
      </c>
      <c r="H2030">
        <v>511030527</v>
      </c>
      <c r="I2030" t="s">
        <v>5836</v>
      </c>
      <c r="J2030" s="182" t="str">
        <f>IF(OR(IFERROR(SEARCH("DMZ",tblSegmentationZones[[#This Row],[comment]])&gt;0,FALSE),IFERROR(SEARCH("DMZ",tblSegmentationZones[[#This Row],[SegmentationZone]])&gt;0,FALSE)),"Yes","No")</f>
        <v>No</v>
      </c>
    </row>
    <row r="2031" spans="1:10" x14ac:dyDescent="0.3">
      <c r="A2031" t="s">
        <v>5726</v>
      </c>
      <c r="B2031" t="s">
        <v>5837</v>
      </c>
      <c r="C2031">
        <v>443</v>
      </c>
      <c r="D2031" t="s">
        <v>5726</v>
      </c>
      <c r="E2031" t="s">
        <v>444</v>
      </c>
      <c r="F2031" t="b">
        <v>1</v>
      </c>
      <c r="G2031">
        <v>511030528</v>
      </c>
      <c r="H2031">
        <v>511030783</v>
      </c>
      <c r="I2031" t="s">
        <v>5838</v>
      </c>
      <c r="J2031" s="182" t="str">
        <f>IF(OR(IFERROR(SEARCH("DMZ",tblSegmentationZones[[#This Row],[comment]])&gt;0,FALSE),IFERROR(SEARCH("DMZ",tblSegmentationZones[[#This Row],[SegmentationZone]])&gt;0,FALSE)),"Yes","No")</f>
        <v>No</v>
      </c>
    </row>
    <row r="2032" spans="1:10" x14ac:dyDescent="0.3">
      <c r="A2032" t="s">
        <v>5700</v>
      </c>
      <c r="B2032" t="s">
        <v>5839</v>
      </c>
      <c r="C2032">
        <v>434</v>
      </c>
      <c r="D2032" t="s">
        <v>5700</v>
      </c>
      <c r="E2032" t="s">
        <v>444</v>
      </c>
      <c r="F2032" t="b">
        <v>1</v>
      </c>
      <c r="G2032">
        <v>511030784</v>
      </c>
      <c r="H2032">
        <v>511031039</v>
      </c>
      <c r="I2032" t="s">
        <v>5840</v>
      </c>
      <c r="J2032" s="182" t="str">
        <f>IF(OR(IFERROR(SEARCH("DMZ",tblSegmentationZones[[#This Row],[comment]])&gt;0,FALSE),IFERROR(SEARCH("DMZ",tblSegmentationZones[[#This Row],[SegmentationZone]])&gt;0,FALSE)),"Yes","No")</f>
        <v>No</v>
      </c>
    </row>
    <row r="2033" spans="1:10" x14ac:dyDescent="0.3">
      <c r="A2033" t="s">
        <v>5841</v>
      </c>
      <c r="B2033" t="s">
        <v>5842</v>
      </c>
      <c r="C2033">
        <v>2719</v>
      </c>
      <c r="D2033" t="s">
        <v>5783</v>
      </c>
      <c r="E2033" t="s">
        <v>5010</v>
      </c>
      <c r="F2033" t="b">
        <v>1</v>
      </c>
      <c r="G2033">
        <v>510989056</v>
      </c>
      <c r="H2033">
        <v>510989311</v>
      </c>
      <c r="I2033" t="s">
        <v>5843</v>
      </c>
      <c r="J2033" s="182" t="str">
        <f>IF(OR(IFERROR(SEARCH("DMZ",tblSegmentationZones[[#This Row],[comment]])&gt;0,FALSE),IFERROR(SEARCH("DMZ",tblSegmentationZones[[#This Row],[SegmentationZone]])&gt;0,FALSE)),"Yes","No")</f>
        <v>Yes</v>
      </c>
    </row>
    <row r="2034" spans="1:10" x14ac:dyDescent="0.3">
      <c r="A2034" t="s">
        <v>5844</v>
      </c>
      <c r="B2034" t="s">
        <v>5845</v>
      </c>
      <c r="C2034">
        <v>2702</v>
      </c>
      <c r="D2034" t="s">
        <v>5695</v>
      </c>
      <c r="E2034" t="s">
        <v>5010</v>
      </c>
      <c r="F2034" t="b">
        <v>1</v>
      </c>
      <c r="G2034">
        <v>510984704</v>
      </c>
      <c r="H2034">
        <v>510984959</v>
      </c>
      <c r="I2034" t="s">
        <v>5846</v>
      </c>
      <c r="J2034" s="182" t="str">
        <f>IF(OR(IFERROR(SEARCH("DMZ",tblSegmentationZones[[#This Row],[comment]])&gt;0,FALSE),IFERROR(SEARCH("DMZ",tblSegmentationZones[[#This Row],[SegmentationZone]])&gt;0,FALSE)),"Yes","No")</f>
        <v>Yes</v>
      </c>
    </row>
    <row r="2035" spans="1:10" x14ac:dyDescent="0.3">
      <c r="A2035" t="s">
        <v>5847</v>
      </c>
      <c r="B2035" t="s">
        <v>5848</v>
      </c>
      <c r="C2035">
        <v>2721</v>
      </c>
      <c r="D2035" t="s">
        <v>5757</v>
      </c>
      <c r="E2035" t="s">
        <v>5010</v>
      </c>
      <c r="F2035" t="b">
        <v>1</v>
      </c>
      <c r="G2035">
        <v>510989568</v>
      </c>
      <c r="H2035">
        <v>510989823</v>
      </c>
      <c r="I2035" t="s">
        <v>5849</v>
      </c>
      <c r="J2035" s="182" t="str">
        <f>IF(OR(IFERROR(SEARCH("DMZ",tblSegmentationZones[[#This Row],[comment]])&gt;0,FALSE),IFERROR(SEARCH("DMZ",tblSegmentationZones[[#This Row],[SegmentationZone]])&gt;0,FALSE)),"Yes","No")</f>
        <v>No</v>
      </c>
    </row>
    <row r="2036" spans="1:10" x14ac:dyDescent="0.3">
      <c r="A2036" t="s">
        <v>5850</v>
      </c>
      <c r="B2036" t="s">
        <v>5851</v>
      </c>
      <c r="C2036">
        <v>2722</v>
      </c>
      <c r="D2036" t="s">
        <v>5754</v>
      </c>
      <c r="E2036" t="s">
        <v>5010</v>
      </c>
      <c r="F2036" t="b">
        <v>1</v>
      </c>
      <c r="G2036">
        <v>510989824</v>
      </c>
      <c r="H2036">
        <v>510990079</v>
      </c>
      <c r="I2036" t="s">
        <v>5852</v>
      </c>
      <c r="J2036" s="182" t="str">
        <f>IF(OR(IFERROR(SEARCH("DMZ",tblSegmentationZones[[#This Row],[comment]])&gt;0,FALSE),IFERROR(SEARCH("DMZ",tblSegmentationZones[[#This Row],[SegmentationZone]])&gt;0,FALSE)),"Yes","No")</f>
        <v>Yes</v>
      </c>
    </row>
    <row r="2037" spans="1:10" x14ac:dyDescent="0.3">
      <c r="A2037" t="s">
        <v>5853</v>
      </c>
      <c r="B2037" t="s">
        <v>5854</v>
      </c>
      <c r="C2037">
        <v>1006</v>
      </c>
      <c r="D2037" t="s">
        <v>5853</v>
      </c>
      <c r="E2037" t="s">
        <v>5092</v>
      </c>
      <c r="F2037" t="b">
        <v>1</v>
      </c>
      <c r="G2037">
        <v>511044608</v>
      </c>
      <c r="H2037">
        <v>511045631</v>
      </c>
      <c r="I2037" t="s">
        <v>5855</v>
      </c>
      <c r="J2037" s="182" t="str">
        <f>IF(OR(IFERROR(SEARCH("DMZ",tblSegmentationZones[[#This Row],[comment]])&gt;0,FALSE),IFERROR(SEARCH("DMZ",tblSegmentationZones[[#This Row],[SegmentationZone]])&gt;0,FALSE)),"Yes","No")</f>
        <v>No</v>
      </c>
    </row>
    <row r="2038" spans="1:10" x14ac:dyDescent="0.3">
      <c r="A2038" t="s">
        <v>5856</v>
      </c>
      <c r="B2038" t="s">
        <v>5857</v>
      </c>
      <c r="C2038">
        <v>2724</v>
      </c>
      <c r="D2038" t="s">
        <v>5771</v>
      </c>
      <c r="E2038" t="s">
        <v>5010</v>
      </c>
      <c r="F2038" t="b">
        <v>0</v>
      </c>
      <c r="G2038">
        <v>510990336</v>
      </c>
      <c r="H2038">
        <v>510990591</v>
      </c>
      <c r="I2038" t="s">
        <v>5858</v>
      </c>
      <c r="J2038" s="182" t="str">
        <f>IF(OR(IFERROR(SEARCH("DMZ",tblSegmentationZones[[#This Row],[comment]])&gt;0,FALSE),IFERROR(SEARCH("DMZ",tblSegmentationZones[[#This Row],[SegmentationZone]])&gt;0,FALSE)),"Yes","No")</f>
        <v>No</v>
      </c>
    </row>
    <row r="2039" spans="1:10" x14ac:dyDescent="0.3">
      <c r="A2039" t="s">
        <v>5724</v>
      </c>
      <c r="B2039" t="s">
        <v>5859</v>
      </c>
      <c r="C2039">
        <v>2726</v>
      </c>
      <c r="D2039" t="s">
        <v>5726</v>
      </c>
      <c r="E2039" t="s">
        <v>5010</v>
      </c>
      <c r="F2039" t="b">
        <v>0</v>
      </c>
      <c r="G2039">
        <v>510990592</v>
      </c>
      <c r="H2039">
        <v>510990847</v>
      </c>
      <c r="I2039" t="s">
        <v>5860</v>
      </c>
      <c r="J2039" s="182" t="str">
        <f>IF(OR(IFERROR(SEARCH("DMZ",tblSegmentationZones[[#This Row],[comment]])&gt;0,FALSE),IFERROR(SEARCH("DMZ",tblSegmentationZones[[#This Row],[SegmentationZone]])&gt;0,FALSE)),"Yes","No")</f>
        <v>No</v>
      </c>
    </row>
    <row r="2040" spans="1:10" x14ac:dyDescent="0.3">
      <c r="A2040" t="s">
        <v>5861</v>
      </c>
      <c r="B2040" t="s">
        <v>5862</v>
      </c>
      <c r="C2040" t="s">
        <v>464</v>
      </c>
      <c r="D2040" t="s">
        <v>4106</v>
      </c>
      <c r="E2040" t="s">
        <v>5010</v>
      </c>
      <c r="F2040" t="b">
        <v>1</v>
      </c>
      <c r="G2040">
        <v>511048704</v>
      </c>
      <c r="H2040">
        <v>511048719</v>
      </c>
      <c r="I2040" t="s">
        <v>5863</v>
      </c>
      <c r="J2040" s="182" t="str">
        <f>IF(OR(IFERROR(SEARCH("DMZ",tblSegmentationZones[[#This Row],[comment]])&gt;0,FALSE),IFERROR(SEARCH("DMZ",tblSegmentationZones[[#This Row],[SegmentationZone]])&gt;0,FALSE)),"Yes","No")</f>
        <v>No</v>
      </c>
    </row>
    <row r="2041" spans="1:10" x14ac:dyDescent="0.3">
      <c r="A2041" t="s">
        <v>5864</v>
      </c>
      <c r="B2041" t="s">
        <v>5865</v>
      </c>
      <c r="C2041" t="s">
        <v>464</v>
      </c>
      <c r="D2041" t="s">
        <v>5695</v>
      </c>
      <c r="E2041" t="s">
        <v>5010</v>
      </c>
      <c r="F2041" t="b">
        <v>1</v>
      </c>
      <c r="G2041">
        <v>511048720</v>
      </c>
      <c r="H2041">
        <v>511048735</v>
      </c>
      <c r="I2041" t="s">
        <v>5866</v>
      </c>
      <c r="J2041" s="182" t="str">
        <f>IF(OR(IFERROR(SEARCH("DMZ",tblSegmentationZones[[#This Row],[comment]])&gt;0,FALSE),IFERROR(SEARCH("DMZ",tblSegmentationZones[[#This Row],[SegmentationZone]])&gt;0,FALSE)),"Yes","No")</f>
        <v>Yes</v>
      </c>
    </row>
    <row r="2042" spans="1:10" x14ac:dyDescent="0.3">
      <c r="A2042" t="s">
        <v>5867</v>
      </c>
      <c r="B2042" t="s">
        <v>5868</v>
      </c>
      <c r="C2042" t="s">
        <v>464</v>
      </c>
      <c r="D2042" t="s">
        <v>5686</v>
      </c>
      <c r="E2042" t="s">
        <v>5010</v>
      </c>
      <c r="F2042" t="b">
        <v>1</v>
      </c>
      <c r="G2042">
        <v>511048944</v>
      </c>
      <c r="H2042">
        <v>511048959</v>
      </c>
      <c r="I2042" t="s">
        <v>5869</v>
      </c>
      <c r="J2042" s="182" t="str">
        <f>IF(OR(IFERROR(SEARCH("DMZ",tblSegmentationZones[[#This Row],[comment]])&gt;0,FALSE),IFERROR(SEARCH("DMZ",tblSegmentationZones[[#This Row],[SegmentationZone]])&gt;0,FALSE)),"Yes","No")</f>
        <v>No</v>
      </c>
    </row>
    <row r="2043" spans="1:10" x14ac:dyDescent="0.3">
      <c r="A2043" t="s">
        <v>5870</v>
      </c>
      <c r="B2043" t="s">
        <v>5871</v>
      </c>
      <c r="C2043" t="s">
        <v>464</v>
      </c>
      <c r="D2043" t="s">
        <v>5424</v>
      </c>
      <c r="E2043" t="s">
        <v>5010</v>
      </c>
      <c r="F2043" t="b">
        <v>1</v>
      </c>
      <c r="G2043">
        <v>511048736</v>
      </c>
      <c r="H2043">
        <v>511048751</v>
      </c>
      <c r="I2043" t="s">
        <v>5872</v>
      </c>
      <c r="J2043" s="182" t="str">
        <f>IF(OR(IFERROR(SEARCH("DMZ",tblSegmentationZones[[#This Row],[comment]])&gt;0,FALSE),IFERROR(SEARCH("DMZ",tblSegmentationZones[[#This Row],[SegmentationZone]])&gt;0,FALSE)),"Yes","No")</f>
        <v>No</v>
      </c>
    </row>
    <row r="2044" spans="1:10" x14ac:dyDescent="0.3">
      <c r="A2044" t="s">
        <v>5873</v>
      </c>
      <c r="B2044" t="s">
        <v>5874</v>
      </c>
      <c r="C2044" t="s">
        <v>464</v>
      </c>
      <c r="D2044" t="s">
        <v>5745</v>
      </c>
      <c r="E2044" t="s">
        <v>5010</v>
      </c>
      <c r="F2044" t="b">
        <v>1</v>
      </c>
      <c r="G2044">
        <v>511048752</v>
      </c>
      <c r="H2044">
        <v>511048767</v>
      </c>
      <c r="I2044" t="s">
        <v>5875</v>
      </c>
      <c r="J2044" s="182" t="str">
        <f>IF(OR(IFERROR(SEARCH("DMZ",tblSegmentationZones[[#This Row],[comment]])&gt;0,FALSE),IFERROR(SEARCH("DMZ",tblSegmentationZones[[#This Row],[SegmentationZone]])&gt;0,FALSE)),"Yes","No")</f>
        <v>No</v>
      </c>
    </row>
    <row r="2045" spans="1:10" x14ac:dyDescent="0.3">
      <c r="A2045" t="s">
        <v>5876</v>
      </c>
      <c r="B2045" t="s">
        <v>5877</v>
      </c>
      <c r="C2045" t="s">
        <v>464</v>
      </c>
      <c r="D2045" t="s">
        <v>5686</v>
      </c>
      <c r="E2045" t="s">
        <v>5010</v>
      </c>
      <c r="F2045" t="b">
        <v>1</v>
      </c>
      <c r="G2045">
        <v>511048976</v>
      </c>
      <c r="H2045">
        <v>511048991</v>
      </c>
      <c r="I2045" t="s">
        <v>5878</v>
      </c>
      <c r="J2045" s="182" t="str">
        <f>IF(OR(IFERROR(SEARCH("DMZ",tblSegmentationZones[[#This Row],[comment]])&gt;0,FALSE),IFERROR(SEARCH("DMZ",tblSegmentationZones[[#This Row],[SegmentationZone]])&gt;0,FALSE)),"Yes","No")</f>
        <v>No</v>
      </c>
    </row>
    <row r="2046" spans="1:10" x14ac:dyDescent="0.3">
      <c r="A2046" t="s">
        <v>5879</v>
      </c>
      <c r="B2046" t="s">
        <v>5880</v>
      </c>
      <c r="C2046" t="s">
        <v>464</v>
      </c>
      <c r="D2046" t="s">
        <v>5686</v>
      </c>
      <c r="E2046" t="s">
        <v>5010</v>
      </c>
      <c r="F2046" t="b">
        <v>1</v>
      </c>
      <c r="G2046">
        <v>511048992</v>
      </c>
      <c r="H2046">
        <v>511049007</v>
      </c>
      <c r="I2046" t="s">
        <v>5881</v>
      </c>
      <c r="J2046" s="182" t="str">
        <f>IF(OR(IFERROR(SEARCH("DMZ",tblSegmentationZones[[#This Row],[comment]])&gt;0,FALSE),IFERROR(SEARCH("DMZ",tblSegmentationZones[[#This Row],[SegmentationZone]])&gt;0,FALSE)),"Yes","No")</f>
        <v>No</v>
      </c>
    </row>
    <row r="2047" spans="1:10" x14ac:dyDescent="0.3">
      <c r="A2047" t="s">
        <v>5882</v>
      </c>
      <c r="B2047" t="s">
        <v>5883</v>
      </c>
      <c r="C2047">
        <v>2726</v>
      </c>
      <c r="D2047" t="s">
        <v>5795</v>
      </c>
      <c r="E2047" t="s">
        <v>5010</v>
      </c>
      <c r="F2047" t="b">
        <v>1</v>
      </c>
      <c r="G2047">
        <v>510990848</v>
      </c>
      <c r="H2047">
        <v>510991103</v>
      </c>
      <c r="I2047" t="s">
        <v>5884</v>
      </c>
      <c r="J2047" s="182" t="str">
        <f>IF(OR(IFERROR(SEARCH("DMZ",tblSegmentationZones[[#This Row],[comment]])&gt;0,FALSE),IFERROR(SEARCH("DMZ",tblSegmentationZones[[#This Row],[SegmentationZone]])&gt;0,FALSE)),"Yes","No")</f>
        <v>No</v>
      </c>
    </row>
    <row r="2048" spans="1:10" x14ac:dyDescent="0.3">
      <c r="A2048" t="s">
        <v>5885</v>
      </c>
      <c r="B2048" t="s">
        <v>5886</v>
      </c>
      <c r="C2048">
        <v>2727</v>
      </c>
      <c r="D2048" t="s">
        <v>5887</v>
      </c>
      <c r="E2048" t="s">
        <v>5010</v>
      </c>
      <c r="F2048" t="b">
        <v>0</v>
      </c>
      <c r="G2048">
        <v>510991104</v>
      </c>
      <c r="H2048">
        <v>510991359</v>
      </c>
      <c r="I2048" t="s">
        <v>5888</v>
      </c>
      <c r="J2048" s="182" t="str">
        <f>IF(OR(IFERROR(SEARCH("DMZ",tblSegmentationZones[[#This Row],[comment]])&gt;0,FALSE),IFERROR(SEARCH("DMZ",tblSegmentationZones[[#This Row],[SegmentationZone]])&gt;0,FALSE)),"Yes","No")</f>
        <v>No</v>
      </c>
    </row>
    <row r="2049" spans="1:10" x14ac:dyDescent="0.3">
      <c r="A2049" t="s">
        <v>5771</v>
      </c>
      <c r="B2049" t="s">
        <v>5889</v>
      </c>
      <c r="C2049">
        <v>440</v>
      </c>
      <c r="D2049" t="s">
        <v>5771</v>
      </c>
      <c r="E2049" t="s">
        <v>5010</v>
      </c>
      <c r="F2049" t="b">
        <v>0</v>
      </c>
      <c r="G2049">
        <v>510991360</v>
      </c>
      <c r="H2049">
        <v>510991615</v>
      </c>
      <c r="I2049" t="s">
        <v>5890</v>
      </c>
      <c r="J2049" s="182" t="str">
        <f>IF(OR(IFERROR(SEARCH("DMZ",tblSegmentationZones[[#This Row],[comment]])&gt;0,FALSE),IFERROR(SEARCH("DMZ",tblSegmentationZones[[#This Row],[SegmentationZone]])&gt;0,FALSE)),"Yes","No")</f>
        <v>No</v>
      </c>
    </row>
    <row r="2050" spans="1:10" x14ac:dyDescent="0.3">
      <c r="A2050" t="s">
        <v>5771</v>
      </c>
      <c r="B2050" t="s">
        <v>5891</v>
      </c>
      <c r="C2050">
        <v>440</v>
      </c>
      <c r="D2050" t="s">
        <v>5771</v>
      </c>
      <c r="E2050" t="s">
        <v>5010</v>
      </c>
      <c r="F2050" t="b">
        <v>0</v>
      </c>
      <c r="G2050">
        <v>510991616</v>
      </c>
      <c r="H2050">
        <v>510991871</v>
      </c>
      <c r="I2050" t="s">
        <v>5892</v>
      </c>
      <c r="J2050" s="182" t="str">
        <f>IF(OR(IFERROR(SEARCH("DMZ",tblSegmentationZones[[#This Row],[comment]])&gt;0,FALSE),IFERROR(SEARCH("DMZ",tblSegmentationZones[[#This Row],[SegmentationZone]])&gt;0,FALSE)),"Yes","No")</f>
        <v>No</v>
      </c>
    </row>
    <row r="2051" spans="1:10" x14ac:dyDescent="0.3">
      <c r="A2051" t="s">
        <v>5893</v>
      </c>
      <c r="B2051" t="s">
        <v>5894</v>
      </c>
      <c r="C2051">
        <v>2703</v>
      </c>
      <c r="D2051" t="s">
        <v>5738</v>
      </c>
      <c r="E2051" t="s">
        <v>5010</v>
      </c>
      <c r="F2051" t="b">
        <v>1</v>
      </c>
      <c r="G2051">
        <v>510984960</v>
      </c>
      <c r="H2051">
        <v>510985215</v>
      </c>
      <c r="I2051" t="s">
        <v>5895</v>
      </c>
      <c r="J2051" s="182" t="str">
        <f>IF(OR(IFERROR(SEARCH("DMZ",tblSegmentationZones[[#This Row],[comment]])&gt;0,FALSE),IFERROR(SEARCH("DMZ",tblSegmentationZones[[#This Row],[SegmentationZone]])&gt;0,FALSE)),"Yes","No")</f>
        <v>Yes</v>
      </c>
    </row>
    <row r="2052" spans="1:10" x14ac:dyDescent="0.3">
      <c r="A2052" t="s">
        <v>5771</v>
      </c>
      <c r="B2052" t="s">
        <v>5896</v>
      </c>
      <c r="C2052">
        <v>440</v>
      </c>
      <c r="D2052" t="s">
        <v>5771</v>
      </c>
      <c r="E2052" t="s">
        <v>5010</v>
      </c>
      <c r="F2052" t="b">
        <v>0</v>
      </c>
      <c r="G2052">
        <v>510991872</v>
      </c>
      <c r="H2052">
        <v>510992127</v>
      </c>
      <c r="I2052" t="s">
        <v>5897</v>
      </c>
      <c r="J2052" s="182" t="str">
        <f>IF(OR(IFERROR(SEARCH("DMZ",tblSegmentationZones[[#This Row],[comment]])&gt;0,FALSE),IFERROR(SEARCH("DMZ",tblSegmentationZones[[#This Row],[SegmentationZone]])&gt;0,FALSE)),"Yes","No")</f>
        <v>No</v>
      </c>
    </row>
    <row r="2053" spans="1:10" x14ac:dyDescent="0.3">
      <c r="A2053" t="s">
        <v>5771</v>
      </c>
      <c r="B2053" t="s">
        <v>5898</v>
      </c>
      <c r="C2053">
        <v>440</v>
      </c>
      <c r="D2053" t="s">
        <v>5771</v>
      </c>
      <c r="E2053" t="s">
        <v>5010</v>
      </c>
      <c r="F2053" t="b">
        <v>0</v>
      </c>
      <c r="G2053">
        <v>510992128</v>
      </c>
      <c r="H2053">
        <v>510992383</v>
      </c>
      <c r="I2053" t="s">
        <v>5899</v>
      </c>
      <c r="J2053" s="182" t="str">
        <f>IF(OR(IFERROR(SEARCH("DMZ",tblSegmentationZones[[#This Row],[comment]])&gt;0,FALSE),IFERROR(SEARCH("DMZ",tblSegmentationZones[[#This Row],[SegmentationZone]])&gt;0,FALSE)),"Yes","No")</f>
        <v>No</v>
      </c>
    </row>
    <row r="2054" spans="1:10" x14ac:dyDescent="0.3">
      <c r="A2054" t="s">
        <v>5900</v>
      </c>
      <c r="B2054" t="s">
        <v>5901</v>
      </c>
      <c r="C2054">
        <v>2733</v>
      </c>
      <c r="D2054" t="s">
        <v>5692</v>
      </c>
      <c r="E2054" t="s">
        <v>5010</v>
      </c>
      <c r="F2054" t="b">
        <v>1</v>
      </c>
      <c r="G2054">
        <v>510992640</v>
      </c>
      <c r="H2054">
        <v>510992895</v>
      </c>
      <c r="I2054" t="s">
        <v>5902</v>
      </c>
      <c r="J2054" s="182" t="str">
        <f>IF(OR(IFERROR(SEARCH("DMZ",tblSegmentationZones[[#This Row],[comment]])&gt;0,FALSE),IFERROR(SEARCH("DMZ",tblSegmentationZones[[#This Row],[SegmentationZone]])&gt;0,FALSE)),"Yes","No")</f>
        <v>No</v>
      </c>
    </row>
    <row r="2055" spans="1:10" x14ac:dyDescent="0.3">
      <c r="A2055" t="s">
        <v>5903</v>
      </c>
      <c r="B2055" t="s">
        <v>5904</v>
      </c>
      <c r="C2055">
        <v>2734</v>
      </c>
      <c r="D2055" t="s">
        <v>5905</v>
      </c>
      <c r="E2055" t="s">
        <v>5010</v>
      </c>
      <c r="F2055" t="b">
        <v>1</v>
      </c>
      <c r="G2055">
        <v>510992896</v>
      </c>
      <c r="H2055">
        <v>510993151</v>
      </c>
      <c r="I2055" t="s">
        <v>5906</v>
      </c>
      <c r="J2055" s="182" t="str">
        <f>IF(OR(IFERROR(SEARCH("DMZ",tblSegmentationZones[[#This Row],[comment]])&gt;0,FALSE),IFERROR(SEARCH("DMZ",tblSegmentationZones[[#This Row],[SegmentationZone]])&gt;0,FALSE)),"Yes","No")</f>
        <v>No</v>
      </c>
    </row>
    <row r="2056" spans="1:10" x14ac:dyDescent="0.3">
      <c r="A2056" t="s">
        <v>5907</v>
      </c>
      <c r="B2056" t="s">
        <v>5908</v>
      </c>
      <c r="C2056">
        <v>2036</v>
      </c>
      <c r="D2056" t="s">
        <v>5907</v>
      </c>
      <c r="E2056" t="s">
        <v>5010</v>
      </c>
      <c r="F2056" t="b">
        <v>1</v>
      </c>
      <c r="G2056">
        <v>510993152</v>
      </c>
      <c r="H2056">
        <v>510993407</v>
      </c>
      <c r="I2056" t="s">
        <v>5909</v>
      </c>
      <c r="J2056" s="182" t="str">
        <f>IF(OR(IFERROR(SEARCH("DMZ",tblSegmentationZones[[#This Row],[comment]])&gt;0,FALSE),IFERROR(SEARCH("DMZ",tblSegmentationZones[[#This Row],[SegmentationZone]])&gt;0,FALSE)),"Yes","No")</f>
        <v>No</v>
      </c>
    </row>
    <row r="2057" spans="1:10" x14ac:dyDescent="0.3">
      <c r="A2057" t="s">
        <v>5754</v>
      </c>
      <c r="B2057" t="s">
        <v>5910</v>
      </c>
      <c r="C2057">
        <v>435</v>
      </c>
      <c r="D2057" t="s">
        <v>5754</v>
      </c>
      <c r="E2057" t="s">
        <v>5010</v>
      </c>
      <c r="F2057" t="b">
        <v>0</v>
      </c>
      <c r="G2057">
        <v>510993408</v>
      </c>
      <c r="H2057">
        <v>510993663</v>
      </c>
      <c r="I2057" t="s">
        <v>5911</v>
      </c>
      <c r="J2057" s="182" t="str">
        <f>IF(OR(IFERROR(SEARCH("DMZ",tblSegmentationZones[[#This Row],[comment]])&gt;0,FALSE),IFERROR(SEARCH("DMZ",tblSegmentationZones[[#This Row],[SegmentationZone]])&gt;0,FALSE)),"Yes","No")</f>
        <v>Yes</v>
      </c>
    </row>
    <row r="2058" spans="1:10" x14ac:dyDescent="0.3">
      <c r="A2058" t="s">
        <v>5887</v>
      </c>
      <c r="B2058" t="s">
        <v>5912</v>
      </c>
      <c r="C2058">
        <v>2737</v>
      </c>
      <c r="D2058" t="s">
        <v>5887</v>
      </c>
      <c r="E2058" t="s">
        <v>5010</v>
      </c>
      <c r="F2058" t="b">
        <v>0</v>
      </c>
      <c r="G2058">
        <v>510993664</v>
      </c>
      <c r="H2058">
        <v>510993919</v>
      </c>
      <c r="I2058" t="s">
        <v>5913</v>
      </c>
      <c r="J2058" s="182" t="str">
        <f>IF(OR(IFERROR(SEARCH("DMZ",tblSegmentationZones[[#This Row],[comment]])&gt;0,FALSE),IFERROR(SEARCH("DMZ",tblSegmentationZones[[#This Row],[SegmentationZone]])&gt;0,FALSE)),"Yes","No")</f>
        <v>No</v>
      </c>
    </row>
    <row r="2059" spans="1:10" x14ac:dyDescent="0.3">
      <c r="A2059" t="s">
        <v>5771</v>
      </c>
      <c r="B2059" t="s">
        <v>5914</v>
      </c>
      <c r="C2059">
        <v>440</v>
      </c>
      <c r="D2059" t="s">
        <v>5771</v>
      </c>
      <c r="E2059" t="s">
        <v>5010</v>
      </c>
      <c r="F2059" t="b">
        <v>0</v>
      </c>
      <c r="G2059">
        <v>510993920</v>
      </c>
      <c r="H2059">
        <v>510994175</v>
      </c>
      <c r="I2059" t="s">
        <v>5915</v>
      </c>
      <c r="J2059" s="182" t="str">
        <f>IF(OR(IFERROR(SEARCH("DMZ",tblSegmentationZones[[#This Row],[comment]])&gt;0,FALSE),IFERROR(SEARCH("DMZ",tblSegmentationZones[[#This Row],[SegmentationZone]])&gt;0,FALSE)),"Yes","No")</f>
        <v>No</v>
      </c>
    </row>
    <row r="2060" spans="1:10" x14ac:dyDescent="0.3">
      <c r="A2060" t="s">
        <v>5887</v>
      </c>
      <c r="B2060" t="s">
        <v>5916</v>
      </c>
      <c r="C2060">
        <v>2737</v>
      </c>
      <c r="D2060" t="s">
        <v>5887</v>
      </c>
      <c r="E2060" t="s">
        <v>5010</v>
      </c>
      <c r="F2060" t="b">
        <v>1</v>
      </c>
      <c r="G2060">
        <v>510994176</v>
      </c>
      <c r="H2060">
        <v>510994431</v>
      </c>
      <c r="I2060" t="s">
        <v>5917</v>
      </c>
      <c r="J2060" s="182" t="str">
        <f>IF(OR(IFERROR(SEARCH("DMZ",tblSegmentationZones[[#This Row],[comment]])&gt;0,FALSE),IFERROR(SEARCH("DMZ",tblSegmentationZones[[#This Row],[SegmentationZone]])&gt;0,FALSE)),"Yes","No")</f>
        <v>No</v>
      </c>
    </row>
    <row r="2061" spans="1:10" x14ac:dyDescent="0.3">
      <c r="A2061" t="s">
        <v>5918</v>
      </c>
      <c r="B2061" t="s">
        <v>5919</v>
      </c>
      <c r="C2061">
        <v>2704</v>
      </c>
      <c r="D2061" t="s">
        <v>5424</v>
      </c>
      <c r="E2061" t="s">
        <v>5010</v>
      </c>
      <c r="F2061" t="b">
        <v>1</v>
      </c>
      <c r="G2061">
        <v>510985216</v>
      </c>
      <c r="H2061">
        <v>510985471</v>
      </c>
      <c r="I2061" t="s">
        <v>5920</v>
      </c>
      <c r="J2061" s="182" t="str">
        <f>IF(OR(IFERROR(SEARCH("DMZ",tblSegmentationZones[[#This Row],[comment]])&gt;0,FALSE),IFERROR(SEARCH("DMZ",tblSegmentationZones[[#This Row],[SegmentationZone]])&gt;0,FALSE)),"Yes","No")</f>
        <v>No</v>
      </c>
    </row>
    <row r="2062" spans="1:10" x14ac:dyDescent="0.3">
      <c r="A2062" t="s">
        <v>5757</v>
      </c>
      <c r="B2062" t="s">
        <v>5921</v>
      </c>
      <c r="C2062">
        <v>436</v>
      </c>
      <c r="D2062" t="s">
        <v>5757</v>
      </c>
      <c r="E2062" t="s">
        <v>5010</v>
      </c>
      <c r="F2062" t="b">
        <v>0</v>
      </c>
      <c r="G2062">
        <v>510994432</v>
      </c>
      <c r="H2062">
        <v>510994687</v>
      </c>
      <c r="I2062" t="s">
        <v>5922</v>
      </c>
      <c r="J2062" s="182" t="str">
        <f>IF(OR(IFERROR(SEARCH("DMZ",tblSegmentationZones[[#This Row],[comment]])&gt;0,FALSE),IFERROR(SEARCH("DMZ",tblSegmentationZones[[#This Row],[SegmentationZone]])&gt;0,FALSE)),"Yes","No")</f>
        <v>No</v>
      </c>
    </row>
    <row r="2063" spans="1:10" x14ac:dyDescent="0.3">
      <c r="A2063" t="s">
        <v>5771</v>
      </c>
      <c r="B2063" t="s">
        <v>5923</v>
      </c>
      <c r="C2063">
        <v>440</v>
      </c>
      <c r="D2063" t="s">
        <v>5771</v>
      </c>
      <c r="E2063" t="s">
        <v>5010</v>
      </c>
      <c r="F2063" t="b">
        <v>1</v>
      </c>
      <c r="G2063">
        <v>510994944</v>
      </c>
      <c r="H2063">
        <v>510995199</v>
      </c>
      <c r="I2063" t="s">
        <v>5924</v>
      </c>
      <c r="J2063" s="182" t="str">
        <f>IF(OR(IFERROR(SEARCH("DMZ",tblSegmentationZones[[#This Row],[comment]])&gt;0,FALSE),IFERROR(SEARCH("DMZ",tblSegmentationZones[[#This Row],[SegmentationZone]])&gt;0,FALSE)),"Yes","No")</f>
        <v>No</v>
      </c>
    </row>
    <row r="2064" spans="1:10" x14ac:dyDescent="0.3">
      <c r="A2064" t="s">
        <v>5690</v>
      </c>
      <c r="B2064" t="s">
        <v>5925</v>
      </c>
      <c r="C2064">
        <v>438</v>
      </c>
      <c r="D2064" t="s">
        <v>5690</v>
      </c>
      <c r="E2064" t="s">
        <v>5010</v>
      </c>
      <c r="F2064" t="b">
        <v>1</v>
      </c>
      <c r="G2064">
        <v>510995456</v>
      </c>
      <c r="H2064">
        <v>510996479</v>
      </c>
      <c r="I2064" t="s">
        <v>5926</v>
      </c>
      <c r="J2064" s="182" t="str">
        <f>IF(OR(IFERROR(SEARCH("DMZ",tblSegmentationZones[[#This Row],[comment]])&gt;0,FALSE),IFERROR(SEARCH("DMZ",tblSegmentationZones[[#This Row],[SegmentationZone]])&gt;0,FALSE)),"Yes","No")</f>
        <v>No</v>
      </c>
    </row>
    <row r="2065" spans="1:10" x14ac:dyDescent="0.3">
      <c r="A2065" t="s">
        <v>5424</v>
      </c>
      <c r="B2065" t="s">
        <v>5927</v>
      </c>
      <c r="C2065">
        <v>427</v>
      </c>
      <c r="D2065" t="s">
        <v>5424</v>
      </c>
      <c r="E2065" t="s">
        <v>5010</v>
      </c>
      <c r="F2065" t="b">
        <v>0</v>
      </c>
      <c r="G2065">
        <v>510996480</v>
      </c>
      <c r="H2065">
        <v>510996735</v>
      </c>
      <c r="I2065" t="s">
        <v>5928</v>
      </c>
      <c r="J2065" s="182" t="str">
        <f>IF(OR(IFERROR(SEARCH("DMZ",tblSegmentationZones[[#This Row],[comment]])&gt;0,FALSE),IFERROR(SEARCH("DMZ",tblSegmentationZones[[#This Row],[SegmentationZone]])&gt;0,FALSE)),"Yes","No")</f>
        <v>No</v>
      </c>
    </row>
    <row r="2066" spans="1:10" x14ac:dyDescent="0.3">
      <c r="A2066" t="s">
        <v>5929</v>
      </c>
      <c r="B2066" t="s">
        <v>5930</v>
      </c>
      <c r="C2066">
        <v>2705</v>
      </c>
      <c r="D2066" t="s">
        <v>5424</v>
      </c>
      <c r="E2066" t="s">
        <v>5010</v>
      </c>
      <c r="F2066" t="b">
        <v>1</v>
      </c>
      <c r="G2066">
        <v>510985472</v>
      </c>
      <c r="H2066">
        <v>510985727</v>
      </c>
      <c r="I2066" t="s">
        <v>5931</v>
      </c>
      <c r="J2066" s="182" t="str">
        <f>IF(OR(IFERROR(SEARCH("DMZ",tblSegmentationZones[[#This Row],[comment]])&gt;0,FALSE),IFERROR(SEARCH("DMZ",tblSegmentationZones[[#This Row],[SegmentationZone]])&gt;0,FALSE)),"Yes","No")</f>
        <v>No</v>
      </c>
    </row>
    <row r="2067" spans="1:10" x14ac:dyDescent="0.3">
      <c r="A2067" t="s">
        <v>5731</v>
      </c>
      <c r="B2067" t="s">
        <v>5932</v>
      </c>
      <c r="C2067">
        <v>6000</v>
      </c>
      <c r="D2067" t="s">
        <v>5731</v>
      </c>
      <c r="E2067" t="s">
        <v>5010</v>
      </c>
      <c r="F2067" t="b">
        <v>1</v>
      </c>
      <c r="G2067">
        <v>510997504</v>
      </c>
      <c r="H2067">
        <v>510997759</v>
      </c>
      <c r="I2067" t="s">
        <v>5933</v>
      </c>
      <c r="J2067" s="182" t="str">
        <f>IF(OR(IFERROR(SEARCH("DMZ",tblSegmentationZones[[#This Row],[comment]])&gt;0,FALSE),IFERROR(SEARCH("DMZ",tblSegmentationZones[[#This Row],[SegmentationZone]])&gt;0,FALSE)),"Yes","No")</f>
        <v>No</v>
      </c>
    </row>
    <row r="2068" spans="1:10" x14ac:dyDescent="0.3">
      <c r="A2068" t="s">
        <v>5934</v>
      </c>
      <c r="B2068" t="s">
        <v>5935</v>
      </c>
      <c r="C2068">
        <v>2756</v>
      </c>
      <c r="D2068" t="s">
        <v>4106</v>
      </c>
      <c r="E2068" t="s">
        <v>5010</v>
      </c>
      <c r="F2068" t="b">
        <v>0</v>
      </c>
      <c r="G2068">
        <v>510998528</v>
      </c>
      <c r="H2068">
        <v>510999551</v>
      </c>
      <c r="I2068" t="s">
        <v>5936</v>
      </c>
      <c r="J2068" s="182" t="str">
        <f>IF(OR(IFERROR(SEARCH("DMZ",tblSegmentationZones[[#This Row],[comment]])&gt;0,FALSE),IFERROR(SEARCH("DMZ",tblSegmentationZones[[#This Row],[SegmentationZone]])&gt;0,FALSE)),"Yes","No")</f>
        <v>No</v>
      </c>
    </row>
    <row r="2069" spans="1:10" x14ac:dyDescent="0.3">
      <c r="A2069" t="s">
        <v>5937</v>
      </c>
      <c r="B2069" t="s">
        <v>5938</v>
      </c>
      <c r="C2069">
        <v>2706</v>
      </c>
      <c r="D2069" t="s">
        <v>5745</v>
      </c>
      <c r="E2069" t="s">
        <v>5010</v>
      </c>
      <c r="F2069" t="b">
        <v>1</v>
      </c>
      <c r="G2069">
        <v>510985728</v>
      </c>
      <c r="H2069">
        <v>510985983</v>
      </c>
      <c r="I2069" t="s">
        <v>5939</v>
      </c>
      <c r="J2069" s="182" t="str">
        <f>IF(OR(IFERROR(SEARCH("DMZ",tblSegmentationZones[[#This Row],[comment]])&gt;0,FALSE),IFERROR(SEARCH("DMZ",tblSegmentationZones[[#This Row],[SegmentationZone]])&gt;0,FALSE)),"Yes","No")</f>
        <v>No</v>
      </c>
    </row>
    <row r="2070" spans="1:10" x14ac:dyDescent="0.3">
      <c r="A2070" t="s">
        <v>5745</v>
      </c>
      <c r="B2070" t="s">
        <v>5940</v>
      </c>
      <c r="C2070">
        <v>431</v>
      </c>
      <c r="D2070" t="s">
        <v>5745</v>
      </c>
      <c r="E2070" t="s">
        <v>5010</v>
      </c>
      <c r="F2070" t="b">
        <v>0</v>
      </c>
      <c r="G2070">
        <v>510999552</v>
      </c>
      <c r="H2070">
        <v>510999807</v>
      </c>
      <c r="I2070" t="s">
        <v>5941</v>
      </c>
      <c r="J2070" s="182" t="str">
        <f>IF(OR(IFERROR(SEARCH("DMZ",tblSegmentationZones[[#This Row],[comment]])&gt;0,FALSE),IFERROR(SEARCH("DMZ",tblSegmentationZones[[#This Row],[SegmentationZone]])&gt;0,FALSE)),"Yes","No")</f>
        <v>No</v>
      </c>
    </row>
    <row r="2071" spans="1:10" x14ac:dyDescent="0.3">
      <c r="A2071" t="s">
        <v>5795</v>
      </c>
      <c r="B2071" t="s">
        <v>5942</v>
      </c>
      <c r="C2071" t="s">
        <v>464</v>
      </c>
      <c r="D2071" t="s">
        <v>5795</v>
      </c>
      <c r="E2071" t="s">
        <v>5010</v>
      </c>
      <c r="F2071" t="b">
        <v>0</v>
      </c>
      <c r="G2071">
        <v>511000576</v>
      </c>
      <c r="H2071">
        <v>511001599</v>
      </c>
      <c r="I2071" t="s">
        <v>5943</v>
      </c>
      <c r="J2071" s="182" t="str">
        <f>IF(OR(IFERROR(SEARCH("DMZ",tblSegmentationZones[[#This Row],[comment]])&gt;0,FALSE),IFERROR(SEARCH("DMZ",tblSegmentationZones[[#This Row],[SegmentationZone]])&gt;0,FALSE)),"Yes","No")</f>
        <v>No</v>
      </c>
    </row>
    <row r="2072" spans="1:10" x14ac:dyDescent="0.3">
      <c r="A2072" t="s">
        <v>5726</v>
      </c>
      <c r="B2072" t="s">
        <v>5944</v>
      </c>
      <c r="C2072">
        <v>443</v>
      </c>
      <c r="D2072" t="s">
        <v>5726</v>
      </c>
      <c r="E2072" t="s">
        <v>5010</v>
      </c>
      <c r="F2072" t="b">
        <v>1</v>
      </c>
      <c r="G2072">
        <v>511001600</v>
      </c>
      <c r="H2072">
        <v>511002623</v>
      </c>
      <c r="I2072" t="s">
        <v>5945</v>
      </c>
      <c r="J2072" s="182" t="str">
        <f>IF(OR(IFERROR(SEARCH("DMZ",tblSegmentationZones[[#This Row],[comment]])&gt;0,FALSE),IFERROR(SEARCH("DMZ",tblSegmentationZones[[#This Row],[SegmentationZone]])&gt;0,FALSE)),"Yes","No")</f>
        <v>No</v>
      </c>
    </row>
    <row r="2073" spans="1:10" x14ac:dyDescent="0.3">
      <c r="A2073" t="s">
        <v>5937</v>
      </c>
      <c r="B2073" t="s">
        <v>5946</v>
      </c>
      <c r="C2073">
        <v>2707</v>
      </c>
      <c r="D2073" t="s">
        <v>5745</v>
      </c>
      <c r="E2073" t="s">
        <v>5010</v>
      </c>
      <c r="F2073" t="b">
        <v>1</v>
      </c>
      <c r="G2073">
        <v>510985984</v>
      </c>
      <c r="H2073">
        <v>510986239</v>
      </c>
      <c r="I2073" t="s">
        <v>5947</v>
      </c>
      <c r="J2073" s="182" t="str">
        <f>IF(OR(IFERROR(SEARCH("DMZ",tblSegmentationZones[[#This Row],[comment]])&gt;0,FALSE),IFERROR(SEARCH("DMZ",tblSegmentationZones[[#This Row],[SegmentationZone]])&gt;0,FALSE)),"Yes","No")</f>
        <v>No</v>
      </c>
    </row>
    <row r="2074" spans="1:10" x14ac:dyDescent="0.3">
      <c r="A2074" t="s">
        <v>5768</v>
      </c>
      <c r="B2074" t="s">
        <v>5948</v>
      </c>
      <c r="C2074">
        <v>439</v>
      </c>
      <c r="D2074" t="s">
        <v>5768</v>
      </c>
      <c r="E2074" t="s">
        <v>5010</v>
      </c>
      <c r="F2074" t="b">
        <v>0</v>
      </c>
      <c r="G2074">
        <v>511002624</v>
      </c>
      <c r="H2074">
        <v>511002879</v>
      </c>
      <c r="I2074" t="s">
        <v>5949</v>
      </c>
      <c r="J2074" s="182" t="str">
        <f>IF(OR(IFERROR(SEARCH("DMZ",tblSegmentationZones[[#This Row],[comment]])&gt;0,FALSE),IFERROR(SEARCH("DMZ",tblSegmentationZones[[#This Row],[SegmentationZone]])&gt;0,FALSE)),"Yes","No")</f>
        <v>Yes</v>
      </c>
    </row>
    <row r="2075" spans="1:10" x14ac:dyDescent="0.3">
      <c r="A2075" t="s">
        <v>5771</v>
      </c>
      <c r="B2075" t="s">
        <v>5950</v>
      </c>
      <c r="C2075">
        <v>440</v>
      </c>
      <c r="D2075" t="s">
        <v>5771</v>
      </c>
      <c r="E2075" t="s">
        <v>5010</v>
      </c>
      <c r="F2075" t="b">
        <v>0</v>
      </c>
      <c r="G2075">
        <v>511003648</v>
      </c>
      <c r="H2075">
        <v>511004671</v>
      </c>
      <c r="I2075" t="s">
        <v>5951</v>
      </c>
      <c r="J2075" s="182" t="str">
        <f>IF(OR(IFERROR(SEARCH("DMZ",tblSegmentationZones[[#This Row],[comment]])&gt;0,FALSE),IFERROR(SEARCH("DMZ",tblSegmentationZones[[#This Row],[SegmentationZone]])&gt;0,FALSE)),"Yes","No")</f>
        <v>No</v>
      </c>
    </row>
    <row r="2076" spans="1:10" x14ac:dyDescent="0.3">
      <c r="A2076" t="s">
        <v>5952</v>
      </c>
      <c r="B2076" t="s">
        <v>5953</v>
      </c>
      <c r="C2076">
        <v>2708</v>
      </c>
      <c r="D2076" t="s">
        <v>5771</v>
      </c>
      <c r="E2076" t="s">
        <v>5010</v>
      </c>
      <c r="F2076" t="b">
        <v>0</v>
      </c>
      <c r="G2076">
        <v>510986240</v>
      </c>
      <c r="H2076">
        <v>510986495</v>
      </c>
      <c r="I2076" t="s">
        <v>5954</v>
      </c>
      <c r="J2076" s="182" t="str">
        <f>IF(OR(IFERROR(SEARCH("DMZ",tblSegmentationZones[[#This Row],[comment]])&gt;0,FALSE),IFERROR(SEARCH("DMZ",tblSegmentationZones[[#This Row],[SegmentationZone]])&gt;0,FALSE)),"Yes","No")</f>
        <v>No</v>
      </c>
    </row>
    <row r="2077" spans="1:10" x14ac:dyDescent="0.3">
      <c r="A2077" t="s">
        <v>5783</v>
      </c>
      <c r="B2077" t="s">
        <v>5955</v>
      </c>
      <c r="C2077">
        <v>444</v>
      </c>
      <c r="D2077" t="s">
        <v>5783</v>
      </c>
      <c r="E2077" t="s">
        <v>5010</v>
      </c>
      <c r="F2077" t="b">
        <v>0</v>
      </c>
      <c r="G2077">
        <v>511004672</v>
      </c>
      <c r="H2077">
        <v>511004927</v>
      </c>
      <c r="I2077" t="s">
        <v>5956</v>
      </c>
      <c r="J2077" s="182" t="str">
        <f>IF(OR(IFERROR(SEARCH("DMZ",tblSegmentationZones[[#This Row],[comment]])&gt;0,FALSE),IFERROR(SEARCH("DMZ",tblSegmentationZones[[#This Row],[SegmentationZone]])&gt;0,FALSE)),"Yes","No")</f>
        <v>Yes</v>
      </c>
    </row>
    <row r="2078" spans="1:10" x14ac:dyDescent="0.3">
      <c r="A2078" t="s">
        <v>475</v>
      </c>
      <c r="B2078" t="s">
        <v>5957</v>
      </c>
      <c r="C2078">
        <v>445</v>
      </c>
      <c r="D2078" t="s">
        <v>475</v>
      </c>
      <c r="E2078" t="s">
        <v>5010</v>
      </c>
      <c r="F2078" t="b">
        <v>1</v>
      </c>
      <c r="G2078">
        <v>511005696</v>
      </c>
      <c r="H2078">
        <v>511006719</v>
      </c>
      <c r="I2078" t="s">
        <v>5958</v>
      </c>
      <c r="J2078" s="182" t="str">
        <f>IF(OR(IFERROR(SEARCH("DMZ",tblSegmentationZones[[#This Row],[comment]])&gt;0,FALSE),IFERROR(SEARCH("DMZ",tblSegmentationZones[[#This Row],[SegmentationZone]])&gt;0,FALSE)),"Yes","No")</f>
        <v>No</v>
      </c>
    </row>
    <row r="2079" spans="1:10" x14ac:dyDescent="0.3">
      <c r="A2079" t="s">
        <v>5952</v>
      </c>
      <c r="B2079" t="s">
        <v>5959</v>
      </c>
      <c r="C2079">
        <v>2709</v>
      </c>
      <c r="D2079" t="s">
        <v>5771</v>
      </c>
      <c r="E2079" t="s">
        <v>5010</v>
      </c>
      <c r="F2079" t="b">
        <v>0</v>
      </c>
      <c r="G2079">
        <v>510986496</v>
      </c>
      <c r="H2079">
        <v>510986751</v>
      </c>
      <c r="I2079" t="s">
        <v>5960</v>
      </c>
      <c r="J2079" s="182" t="str">
        <f>IF(OR(IFERROR(SEARCH("DMZ",tblSegmentationZones[[#This Row],[comment]])&gt;0,FALSE),IFERROR(SEARCH("DMZ",tblSegmentationZones[[#This Row],[SegmentationZone]])&gt;0,FALSE)),"Yes","No")</f>
        <v>No</v>
      </c>
    </row>
    <row r="2080" spans="1:10" x14ac:dyDescent="0.3">
      <c r="A2080" t="s">
        <v>5728</v>
      </c>
      <c r="B2080" t="s">
        <v>5961</v>
      </c>
      <c r="C2080">
        <v>425</v>
      </c>
      <c r="D2080" t="s">
        <v>5728</v>
      </c>
      <c r="E2080" t="s">
        <v>5010</v>
      </c>
      <c r="F2080" t="b">
        <v>0</v>
      </c>
      <c r="G2080">
        <v>511008768</v>
      </c>
      <c r="H2080">
        <v>511009023</v>
      </c>
      <c r="I2080" t="s">
        <v>5962</v>
      </c>
      <c r="J2080" s="182" t="str">
        <f>IF(OR(IFERROR(SEARCH("DMZ",tblSegmentationZones[[#This Row],[comment]])&gt;0,FALSE),IFERROR(SEARCH("DMZ",tblSegmentationZones[[#This Row],[SegmentationZone]])&gt;0,FALSE)),"Yes","No")</f>
        <v>No</v>
      </c>
    </row>
    <row r="2081" spans="1:10" x14ac:dyDescent="0.3">
      <c r="A2081" t="s">
        <v>5731</v>
      </c>
      <c r="B2081" t="s">
        <v>5963</v>
      </c>
      <c r="C2081">
        <v>426</v>
      </c>
      <c r="D2081" t="s">
        <v>5731</v>
      </c>
      <c r="E2081" t="s">
        <v>5010</v>
      </c>
      <c r="F2081" t="b">
        <v>0</v>
      </c>
      <c r="G2081">
        <v>511009024</v>
      </c>
      <c r="H2081">
        <v>511009279</v>
      </c>
      <c r="I2081" t="s">
        <v>5964</v>
      </c>
      <c r="J2081" s="182" t="str">
        <f>IF(OR(IFERROR(SEARCH("DMZ",tblSegmentationZones[[#This Row],[comment]])&gt;0,FALSE),IFERROR(SEARCH("DMZ",tblSegmentationZones[[#This Row],[SegmentationZone]])&gt;0,FALSE)),"Yes","No")</f>
        <v>No</v>
      </c>
    </row>
    <row r="2082" spans="1:10" x14ac:dyDescent="0.3">
      <c r="A2082" t="s">
        <v>5738</v>
      </c>
      <c r="B2082" t="s">
        <v>5965</v>
      </c>
      <c r="C2082">
        <v>428</v>
      </c>
      <c r="D2082" t="s">
        <v>5738</v>
      </c>
      <c r="E2082" t="s">
        <v>5010</v>
      </c>
      <c r="F2082" t="b">
        <v>0</v>
      </c>
      <c r="G2082">
        <v>511009280</v>
      </c>
      <c r="H2082">
        <v>511009535</v>
      </c>
      <c r="I2082" t="s">
        <v>5966</v>
      </c>
      <c r="J2082" s="182" t="str">
        <f>IF(OR(IFERROR(SEARCH("DMZ",tblSegmentationZones[[#This Row],[comment]])&gt;0,FALSE),IFERROR(SEARCH("DMZ",tblSegmentationZones[[#This Row],[SegmentationZone]])&gt;0,FALSE)),"Yes","No")</f>
        <v>Yes</v>
      </c>
    </row>
    <row r="2083" spans="1:10" x14ac:dyDescent="0.3">
      <c r="A2083" t="s">
        <v>5686</v>
      </c>
      <c r="B2083" t="s">
        <v>5967</v>
      </c>
      <c r="C2083">
        <v>429</v>
      </c>
      <c r="D2083" t="s">
        <v>5686</v>
      </c>
      <c r="E2083" t="s">
        <v>5010</v>
      </c>
      <c r="F2083" t="b">
        <v>0</v>
      </c>
      <c r="G2083">
        <v>511009536</v>
      </c>
      <c r="H2083">
        <v>511009791</v>
      </c>
      <c r="I2083" t="s">
        <v>5968</v>
      </c>
      <c r="J2083" s="182" t="str">
        <f>IF(OR(IFERROR(SEARCH("DMZ",tblSegmentationZones[[#This Row],[comment]])&gt;0,FALSE),IFERROR(SEARCH("DMZ",tblSegmentationZones[[#This Row],[SegmentationZone]])&gt;0,FALSE)),"Yes","No")</f>
        <v>No</v>
      </c>
    </row>
    <row r="2084" spans="1:10" x14ac:dyDescent="0.3">
      <c r="A2084" t="s">
        <v>5969</v>
      </c>
      <c r="B2084" t="s">
        <v>5970</v>
      </c>
      <c r="C2084">
        <v>3000</v>
      </c>
      <c r="D2084" t="s">
        <v>536</v>
      </c>
      <c r="E2084" t="s">
        <v>5092</v>
      </c>
      <c r="F2084" t="b">
        <v>0</v>
      </c>
      <c r="G2084">
        <v>511049728</v>
      </c>
      <c r="H2084">
        <v>511049983</v>
      </c>
      <c r="I2084" t="s">
        <v>5971</v>
      </c>
      <c r="J2084" s="182" t="str">
        <f>IF(OR(IFERROR(SEARCH("DMZ",tblSegmentationZones[[#This Row],[comment]])&gt;0,FALSE),IFERROR(SEARCH("DMZ",tblSegmentationZones[[#This Row],[SegmentationZone]])&gt;0,FALSE)),"Yes","No")</f>
        <v>No</v>
      </c>
    </row>
    <row r="2085" spans="1:10" x14ac:dyDescent="0.3">
      <c r="A2085" t="s">
        <v>5972</v>
      </c>
      <c r="B2085" t="s">
        <v>5973</v>
      </c>
      <c r="C2085">
        <v>3001</v>
      </c>
      <c r="D2085" t="s">
        <v>536</v>
      </c>
      <c r="E2085" t="s">
        <v>5092</v>
      </c>
      <c r="F2085" t="b">
        <v>0</v>
      </c>
      <c r="G2085">
        <v>511049984</v>
      </c>
      <c r="H2085">
        <v>511050239</v>
      </c>
      <c r="I2085" t="s">
        <v>5974</v>
      </c>
      <c r="J2085" s="182" t="str">
        <f>IF(OR(IFERROR(SEARCH("DMZ",tblSegmentationZones[[#This Row],[comment]])&gt;0,FALSE),IFERROR(SEARCH("DMZ",tblSegmentationZones[[#This Row],[SegmentationZone]])&gt;0,FALSE)),"Yes","No")</f>
        <v>No</v>
      </c>
    </row>
    <row r="2086" spans="1:10" x14ac:dyDescent="0.3">
      <c r="A2086" t="s">
        <v>5975</v>
      </c>
      <c r="B2086" t="s">
        <v>5976</v>
      </c>
      <c r="C2086">
        <v>1909</v>
      </c>
      <c r="D2086" t="s">
        <v>511</v>
      </c>
      <c r="E2086" t="s">
        <v>5092</v>
      </c>
      <c r="F2086" t="b">
        <v>1</v>
      </c>
      <c r="G2086">
        <v>511075328</v>
      </c>
      <c r="H2086">
        <v>511076351</v>
      </c>
      <c r="I2086" t="s">
        <v>5977</v>
      </c>
      <c r="J2086" s="182" t="str">
        <f>IF(OR(IFERROR(SEARCH("DMZ",tblSegmentationZones[[#This Row],[comment]])&gt;0,FALSE),IFERROR(SEARCH("DMZ",tblSegmentationZones[[#This Row],[SegmentationZone]])&gt;0,FALSE)),"Yes","No")</f>
        <v>No</v>
      </c>
    </row>
    <row r="2087" spans="1:10" x14ac:dyDescent="0.3">
      <c r="A2087" t="s">
        <v>5978</v>
      </c>
      <c r="B2087" t="s">
        <v>5979</v>
      </c>
      <c r="C2087">
        <v>1910</v>
      </c>
      <c r="D2087" t="s">
        <v>515</v>
      </c>
      <c r="E2087" t="s">
        <v>5092</v>
      </c>
      <c r="F2087" t="b">
        <v>1</v>
      </c>
      <c r="G2087">
        <v>511077376</v>
      </c>
      <c r="H2087">
        <v>511078399</v>
      </c>
      <c r="I2087" t="s">
        <v>5980</v>
      </c>
      <c r="J2087" s="182" t="str">
        <f>IF(OR(IFERROR(SEARCH("DMZ",tblSegmentationZones[[#This Row],[comment]])&gt;0,FALSE),IFERROR(SEARCH("DMZ",tblSegmentationZones[[#This Row],[SegmentationZone]])&gt;0,FALSE)),"Yes","No")</f>
        <v>No</v>
      </c>
    </row>
    <row r="2088" spans="1:10" x14ac:dyDescent="0.3">
      <c r="A2088" t="s">
        <v>5981</v>
      </c>
      <c r="B2088" t="s">
        <v>5982</v>
      </c>
      <c r="C2088">
        <v>3862</v>
      </c>
      <c r="D2088" t="s">
        <v>5981</v>
      </c>
      <c r="E2088" t="s">
        <v>5092</v>
      </c>
      <c r="F2088" t="b">
        <v>1</v>
      </c>
      <c r="G2088">
        <v>511078400</v>
      </c>
      <c r="H2088">
        <v>511078655</v>
      </c>
      <c r="I2088" t="s">
        <v>5983</v>
      </c>
      <c r="J2088" s="182" t="str">
        <f>IF(OR(IFERROR(SEARCH("DMZ",tblSegmentationZones[[#This Row],[comment]])&gt;0,FALSE),IFERROR(SEARCH("DMZ",tblSegmentationZones[[#This Row],[SegmentationZone]])&gt;0,FALSE)),"Yes","No")</f>
        <v>No</v>
      </c>
    </row>
    <row r="2089" spans="1:10" x14ac:dyDescent="0.3">
      <c r="A2089" t="s">
        <v>5984</v>
      </c>
      <c r="B2089" t="s">
        <v>5985</v>
      </c>
      <c r="C2089">
        <v>3861</v>
      </c>
      <c r="D2089" t="s">
        <v>5984</v>
      </c>
      <c r="E2089" t="s">
        <v>5092</v>
      </c>
      <c r="F2089" t="b">
        <v>1</v>
      </c>
      <c r="G2089">
        <v>511078656</v>
      </c>
      <c r="H2089">
        <v>511078911</v>
      </c>
      <c r="I2089" t="s">
        <v>5986</v>
      </c>
      <c r="J2089" s="182" t="str">
        <f>IF(OR(IFERROR(SEARCH("DMZ",tblSegmentationZones[[#This Row],[comment]])&gt;0,FALSE),IFERROR(SEARCH("DMZ",tblSegmentationZones[[#This Row],[SegmentationZone]])&gt;0,FALSE)),"Yes","No")</f>
        <v>No</v>
      </c>
    </row>
    <row r="2090" spans="1:10" x14ac:dyDescent="0.3">
      <c r="A2090" t="s">
        <v>5987</v>
      </c>
      <c r="B2090" t="s">
        <v>5988</v>
      </c>
      <c r="C2090">
        <v>3864</v>
      </c>
      <c r="D2090" t="s">
        <v>5987</v>
      </c>
      <c r="E2090" t="s">
        <v>5092</v>
      </c>
      <c r="F2090" t="b">
        <v>1</v>
      </c>
      <c r="G2090">
        <v>511078912</v>
      </c>
      <c r="H2090">
        <v>511079167</v>
      </c>
      <c r="I2090" t="s">
        <v>5989</v>
      </c>
      <c r="J2090" s="182" t="str">
        <f>IF(OR(IFERROR(SEARCH("DMZ",tblSegmentationZones[[#This Row],[comment]])&gt;0,FALSE),IFERROR(SEARCH("DMZ",tblSegmentationZones[[#This Row],[SegmentationZone]])&gt;0,FALSE)),"Yes","No")</f>
        <v>No</v>
      </c>
    </row>
    <row r="2091" spans="1:10" x14ac:dyDescent="0.3">
      <c r="A2091" t="s">
        <v>5990</v>
      </c>
      <c r="B2091" t="s">
        <v>5991</v>
      </c>
      <c r="C2091">
        <v>3863</v>
      </c>
      <c r="D2091" t="s">
        <v>5990</v>
      </c>
      <c r="E2091" t="s">
        <v>5092</v>
      </c>
      <c r="F2091" t="b">
        <v>1</v>
      </c>
      <c r="G2091">
        <v>511079168</v>
      </c>
      <c r="H2091">
        <v>511079423</v>
      </c>
      <c r="I2091" t="s">
        <v>5992</v>
      </c>
      <c r="J2091" s="182" t="str">
        <f>IF(OR(IFERROR(SEARCH("DMZ",tblSegmentationZones[[#This Row],[comment]])&gt;0,FALSE),IFERROR(SEARCH("DMZ",tblSegmentationZones[[#This Row],[SegmentationZone]])&gt;0,FALSE)),"Yes","No")</f>
        <v>No</v>
      </c>
    </row>
    <row r="2092" spans="1:10" x14ac:dyDescent="0.3">
      <c r="A2092" t="s">
        <v>5993</v>
      </c>
      <c r="B2092" t="s">
        <v>5994</v>
      </c>
      <c r="C2092">
        <v>3012</v>
      </c>
      <c r="D2092" t="s">
        <v>690</v>
      </c>
      <c r="E2092" t="s">
        <v>5092</v>
      </c>
      <c r="F2092" t="b">
        <v>1</v>
      </c>
      <c r="G2092">
        <v>511052800</v>
      </c>
      <c r="H2092">
        <v>511053055</v>
      </c>
      <c r="I2092" t="s">
        <v>5995</v>
      </c>
      <c r="J2092" s="182" t="str">
        <f>IF(OR(IFERROR(SEARCH("DMZ",tblSegmentationZones[[#This Row],[comment]])&gt;0,FALSE),IFERROR(SEARCH("DMZ",tblSegmentationZones[[#This Row],[SegmentationZone]])&gt;0,FALSE)),"Yes","No")</f>
        <v>No</v>
      </c>
    </row>
    <row r="2093" spans="1:10" x14ac:dyDescent="0.3">
      <c r="A2093" t="s">
        <v>729</v>
      </c>
      <c r="B2093" t="s">
        <v>5996</v>
      </c>
      <c r="C2093">
        <v>3196</v>
      </c>
      <c r="D2093" t="s">
        <v>729</v>
      </c>
      <c r="E2093" t="s">
        <v>5092</v>
      </c>
      <c r="F2093" t="b">
        <v>1</v>
      </c>
      <c r="G2093">
        <v>511081984</v>
      </c>
      <c r="H2093">
        <v>511082495</v>
      </c>
      <c r="I2093" t="s">
        <v>5997</v>
      </c>
      <c r="J2093" s="182" t="str">
        <f>IF(OR(IFERROR(SEARCH("DMZ",tblSegmentationZones[[#This Row],[comment]])&gt;0,FALSE),IFERROR(SEARCH("DMZ",tblSegmentationZones[[#This Row],[SegmentationZone]])&gt;0,FALSE)),"Yes","No")</f>
        <v>No</v>
      </c>
    </row>
    <row r="2094" spans="1:10" x14ac:dyDescent="0.3">
      <c r="A2094" t="s">
        <v>5998</v>
      </c>
      <c r="B2094" t="s">
        <v>5999</v>
      </c>
      <c r="C2094">
        <v>3128</v>
      </c>
      <c r="D2094" t="s">
        <v>565</v>
      </c>
      <c r="E2094" t="s">
        <v>5092</v>
      </c>
      <c r="F2094" t="b">
        <v>0</v>
      </c>
      <c r="G2094">
        <v>511082496</v>
      </c>
      <c r="H2094">
        <v>511082751</v>
      </c>
      <c r="I2094" t="s">
        <v>6000</v>
      </c>
      <c r="J2094" s="182" t="str">
        <f>IF(OR(IFERROR(SEARCH("DMZ",tblSegmentationZones[[#This Row],[comment]])&gt;0,FALSE),IFERROR(SEARCH("DMZ",tblSegmentationZones[[#This Row],[SegmentationZone]])&gt;0,FALSE)),"Yes","No")</f>
        <v>No</v>
      </c>
    </row>
    <row r="2095" spans="1:10" x14ac:dyDescent="0.3">
      <c r="A2095" t="s">
        <v>6001</v>
      </c>
      <c r="B2095" t="s">
        <v>6002</v>
      </c>
      <c r="C2095">
        <v>3129</v>
      </c>
      <c r="D2095" t="s">
        <v>565</v>
      </c>
      <c r="E2095" t="s">
        <v>5092</v>
      </c>
      <c r="F2095" t="b">
        <v>0</v>
      </c>
      <c r="G2095">
        <v>511082752</v>
      </c>
      <c r="H2095">
        <v>511083007</v>
      </c>
      <c r="I2095" t="s">
        <v>6003</v>
      </c>
      <c r="J2095" s="182" t="str">
        <f>IF(OR(IFERROR(SEARCH("DMZ",tblSegmentationZones[[#This Row],[comment]])&gt;0,FALSE),IFERROR(SEARCH("DMZ",tblSegmentationZones[[#This Row],[SegmentationZone]])&gt;0,FALSE)),"Yes","No")</f>
        <v>No</v>
      </c>
    </row>
    <row r="2096" spans="1:10" x14ac:dyDescent="0.3">
      <c r="A2096" t="s">
        <v>6004</v>
      </c>
      <c r="B2096" t="s">
        <v>6005</v>
      </c>
      <c r="C2096">
        <v>3013</v>
      </c>
      <c r="D2096" t="s">
        <v>6006</v>
      </c>
      <c r="E2096" t="s">
        <v>5092</v>
      </c>
      <c r="F2096" t="b">
        <v>1</v>
      </c>
      <c r="G2096">
        <v>511053056</v>
      </c>
      <c r="H2096">
        <v>511053311</v>
      </c>
      <c r="I2096" t="s">
        <v>6007</v>
      </c>
      <c r="J2096" s="182" t="str">
        <f>IF(OR(IFERROR(SEARCH("DMZ",tblSegmentationZones[[#This Row],[comment]])&gt;0,FALSE),IFERROR(SEARCH("DMZ",tblSegmentationZones[[#This Row],[SegmentationZone]])&gt;0,FALSE)),"Yes","No")</f>
        <v>No</v>
      </c>
    </row>
    <row r="2097" spans="1:10" x14ac:dyDescent="0.3">
      <c r="A2097" t="s">
        <v>6008</v>
      </c>
      <c r="B2097" t="s">
        <v>6009</v>
      </c>
      <c r="C2097">
        <v>3130</v>
      </c>
      <c r="D2097" t="s">
        <v>573</v>
      </c>
      <c r="E2097" t="s">
        <v>5092</v>
      </c>
      <c r="F2097" t="b">
        <v>0</v>
      </c>
      <c r="G2097">
        <v>511083008</v>
      </c>
      <c r="H2097">
        <v>511083263</v>
      </c>
      <c r="I2097" t="s">
        <v>6010</v>
      </c>
      <c r="J2097" s="182" t="str">
        <f>IF(OR(IFERROR(SEARCH("DMZ",tblSegmentationZones[[#This Row],[comment]])&gt;0,FALSE),IFERROR(SEARCH("DMZ",tblSegmentationZones[[#This Row],[SegmentationZone]])&gt;0,FALSE)),"Yes","No")</f>
        <v>No</v>
      </c>
    </row>
    <row r="2098" spans="1:10" x14ac:dyDescent="0.3">
      <c r="A2098" t="s">
        <v>6011</v>
      </c>
      <c r="B2098" t="s">
        <v>6012</v>
      </c>
      <c r="C2098">
        <v>3131</v>
      </c>
      <c r="D2098" t="s">
        <v>573</v>
      </c>
      <c r="E2098" t="s">
        <v>5092</v>
      </c>
      <c r="F2098" t="b">
        <v>0</v>
      </c>
      <c r="G2098">
        <v>511083264</v>
      </c>
      <c r="H2098">
        <v>511083519</v>
      </c>
      <c r="I2098" t="s">
        <v>6013</v>
      </c>
      <c r="J2098" s="182" t="str">
        <f>IF(OR(IFERROR(SEARCH("DMZ",tblSegmentationZones[[#This Row],[comment]])&gt;0,FALSE),IFERROR(SEARCH("DMZ",tblSegmentationZones[[#This Row],[SegmentationZone]])&gt;0,FALSE)),"Yes","No")</f>
        <v>No</v>
      </c>
    </row>
    <row r="2099" spans="1:10" x14ac:dyDescent="0.3">
      <c r="A2099" t="s">
        <v>6014</v>
      </c>
      <c r="B2099" t="s">
        <v>6015</v>
      </c>
      <c r="C2099">
        <v>3132</v>
      </c>
      <c r="D2099" t="s">
        <v>6016</v>
      </c>
      <c r="E2099" t="s">
        <v>5092</v>
      </c>
      <c r="F2099" t="b">
        <v>1</v>
      </c>
      <c r="G2099">
        <v>511083520</v>
      </c>
      <c r="H2099">
        <v>511083775</v>
      </c>
      <c r="I2099" t="s">
        <v>6017</v>
      </c>
      <c r="J2099" s="182" t="str">
        <f>IF(OR(IFERROR(SEARCH("DMZ",tblSegmentationZones[[#This Row],[comment]])&gt;0,FALSE),IFERROR(SEARCH("DMZ",tblSegmentationZones[[#This Row],[SegmentationZone]])&gt;0,FALSE)),"Yes","No")</f>
        <v>No</v>
      </c>
    </row>
    <row r="2100" spans="1:10" x14ac:dyDescent="0.3">
      <c r="A2100" t="s">
        <v>6018</v>
      </c>
      <c r="B2100" t="s">
        <v>6019</v>
      </c>
      <c r="C2100">
        <v>3133</v>
      </c>
      <c r="D2100" t="s">
        <v>565</v>
      </c>
      <c r="E2100" t="s">
        <v>5092</v>
      </c>
      <c r="F2100" t="b">
        <v>0</v>
      </c>
      <c r="G2100">
        <v>511083776</v>
      </c>
      <c r="H2100">
        <v>511084031</v>
      </c>
      <c r="I2100" t="s">
        <v>6020</v>
      </c>
      <c r="J2100" s="182" t="str">
        <f>IF(OR(IFERROR(SEARCH("DMZ",tblSegmentationZones[[#This Row],[comment]])&gt;0,FALSE),IFERROR(SEARCH("DMZ",tblSegmentationZones[[#This Row],[SegmentationZone]])&gt;0,FALSE)),"Yes","No")</f>
        <v>No</v>
      </c>
    </row>
    <row r="2101" spans="1:10" x14ac:dyDescent="0.3">
      <c r="A2101" t="s">
        <v>6021</v>
      </c>
      <c r="B2101" t="s">
        <v>6022</v>
      </c>
      <c r="C2101">
        <v>3134</v>
      </c>
      <c r="D2101" t="s">
        <v>672</v>
      </c>
      <c r="E2101" t="s">
        <v>5092</v>
      </c>
      <c r="F2101" t="b">
        <v>1</v>
      </c>
      <c r="G2101">
        <v>511084032</v>
      </c>
      <c r="H2101">
        <v>511084287</v>
      </c>
      <c r="I2101" t="s">
        <v>6023</v>
      </c>
      <c r="J2101" s="182" t="str">
        <f>IF(OR(IFERROR(SEARCH("DMZ",tblSegmentationZones[[#This Row],[comment]])&gt;0,FALSE),IFERROR(SEARCH("DMZ",tblSegmentationZones[[#This Row],[SegmentationZone]])&gt;0,FALSE)),"Yes","No")</f>
        <v>No</v>
      </c>
    </row>
    <row r="2102" spans="1:10" x14ac:dyDescent="0.3">
      <c r="A2102" t="s">
        <v>6024</v>
      </c>
      <c r="B2102" t="s">
        <v>6025</v>
      </c>
      <c r="C2102">
        <v>3135</v>
      </c>
      <c r="D2102" t="s">
        <v>569</v>
      </c>
      <c r="E2102" t="s">
        <v>5092</v>
      </c>
      <c r="F2102" t="b">
        <v>0</v>
      </c>
      <c r="G2102">
        <v>511084288</v>
      </c>
      <c r="H2102">
        <v>511084543</v>
      </c>
      <c r="I2102" t="s">
        <v>6026</v>
      </c>
      <c r="J2102" s="182" t="str">
        <f>IF(OR(IFERROR(SEARCH("DMZ",tblSegmentationZones[[#This Row],[comment]])&gt;0,FALSE),IFERROR(SEARCH("DMZ",tblSegmentationZones[[#This Row],[SegmentationZone]])&gt;0,FALSE)),"Yes","No")</f>
        <v>No</v>
      </c>
    </row>
    <row r="2103" spans="1:10" x14ac:dyDescent="0.3">
      <c r="A2103" t="s">
        <v>6027</v>
      </c>
      <c r="B2103" t="s">
        <v>6028</v>
      </c>
      <c r="C2103">
        <v>3138</v>
      </c>
      <c r="D2103" t="s">
        <v>597</v>
      </c>
      <c r="E2103" t="s">
        <v>5092</v>
      </c>
      <c r="F2103" t="b">
        <v>1</v>
      </c>
      <c r="G2103">
        <v>511085056</v>
      </c>
      <c r="H2103">
        <v>511085311</v>
      </c>
      <c r="I2103" t="s">
        <v>6029</v>
      </c>
      <c r="J2103" s="182" t="str">
        <f>IF(OR(IFERROR(SEARCH("DMZ",tblSegmentationZones[[#This Row],[comment]])&gt;0,FALSE),IFERROR(SEARCH("DMZ",tblSegmentationZones[[#This Row],[SegmentationZone]])&gt;0,FALSE)),"Yes","No")</f>
        <v>No</v>
      </c>
    </row>
    <row r="2104" spans="1:10" x14ac:dyDescent="0.3">
      <c r="A2104" t="s">
        <v>6030</v>
      </c>
      <c r="B2104" t="s">
        <v>6031</v>
      </c>
      <c r="C2104">
        <v>3014</v>
      </c>
      <c r="D2104" t="s">
        <v>470</v>
      </c>
      <c r="E2104" t="s">
        <v>5092</v>
      </c>
      <c r="F2104" t="b">
        <v>0</v>
      </c>
      <c r="G2104">
        <v>511053312</v>
      </c>
      <c r="H2104">
        <v>511053567</v>
      </c>
      <c r="I2104" t="s">
        <v>6032</v>
      </c>
      <c r="J2104" s="182" t="str">
        <f>IF(OR(IFERROR(SEARCH("DMZ",tblSegmentationZones[[#This Row],[comment]])&gt;0,FALSE),IFERROR(SEARCH("DMZ",tblSegmentationZones[[#This Row],[SegmentationZone]])&gt;0,FALSE)),"Yes","No")</f>
        <v>No</v>
      </c>
    </row>
    <row r="2105" spans="1:10" x14ac:dyDescent="0.3">
      <c r="A2105" t="s">
        <v>6033</v>
      </c>
      <c r="B2105" t="s">
        <v>6034</v>
      </c>
      <c r="C2105" t="s">
        <v>464</v>
      </c>
      <c r="D2105" t="s">
        <v>5450</v>
      </c>
      <c r="E2105" t="s">
        <v>5092</v>
      </c>
      <c r="F2105" t="b">
        <v>1</v>
      </c>
      <c r="G2105">
        <v>511085568</v>
      </c>
      <c r="H2105">
        <v>511085823</v>
      </c>
      <c r="I2105" t="s">
        <v>6035</v>
      </c>
      <c r="J2105" s="182" t="str">
        <f>IF(OR(IFERROR(SEARCH("DMZ",tblSegmentationZones[[#This Row],[comment]])&gt;0,FALSE),IFERROR(SEARCH("DMZ",tblSegmentationZones[[#This Row],[SegmentationZone]])&gt;0,FALSE)),"Yes","No")</f>
        <v>No</v>
      </c>
    </row>
    <row r="2106" spans="1:10" x14ac:dyDescent="0.3">
      <c r="A2106" t="s">
        <v>6036</v>
      </c>
      <c r="B2106" t="s">
        <v>6037</v>
      </c>
      <c r="C2106">
        <v>3572</v>
      </c>
      <c r="D2106" t="s">
        <v>6038</v>
      </c>
      <c r="E2106" t="s">
        <v>5092</v>
      </c>
      <c r="F2106" t="b">
        <v>1</v>
      </c>
      <c r="G2106">
        <v>511087616</v>
      </c>
      <c r="H2106">
        <v>511087871</v>
      </c>
      <c r="I2106" t="s">
        <v>6039</v>
      </c>
      <c r="J2106" s="182" t="str">
        <f>IF(OR(IFERROR(SEARCH("DMZ",tblSegmentationZones[[#This Row],[comment]])&gt;0,FALSE),IFERROR(SEARCH("DMZ",tblSegmentationZones[[#This Row],[SegmentationZone]])&gt;0,FALSE)),"Yes","No")</f>
        <v>No</v>
      </c>
    </row>
    <row r="2107" spans="1:10" x14ac:dyDescent="0.3">
      <c r="A2107" t="s">
        <v>569</v>
      </c>
      <c r="B2107" t="s">
        <v>6040</v>
      </c>
      <c r="C2107">
        <v>3149</v>
      </c>
      <c r="D2107" t="s">
        <v>569</v>
      </c>
      <c r="E2107" t="s">
        <v>5092</v>
      </c>
      <c r="F2107" t="b">
        <v>1</v>
      </c>
      <c r="G2107">
        <v>511087872</v>
      </c>
      <c r="H2107">
        <v>511088127</v>
      </c>
      <c r="I2107" t="s">
        <v>6041</v>
      </c>
      <c r="J2107" s="182" t="str">
        <f>IF(OR(IFERROR(SEARCH("DMZ",tblSegmentationZones[[#This Row],[comment]])&gt;0,FALSE),IFERROR(SEARCH("DMZ",tblSegmentationZones[[#This Row],[SegmentationZone]])&gt;0,FALSE)),"Yes","No")</f>
        <v>No</v>
      </c>
    </row>
    <row r="2108" spans="1:10" x14ac:dyDescent="0.3">
      <c r="A2108" t="s">
        <v>6042</v>
      </c>
      <c r="B2108" t="s">
        <v>6043</v>
      </c>
      <c r="C2108">
        <v>3015</v>
      </c>
      <c r="D2108" t="s">
        <v>470</v>
      </c>
      <c r="E2108" t="s">
        <v>5092</v>
      </c>
      <c r="F2108" t="b">
        <v>0</v>
      </c>
      <c r="G2108">
        <v>511053568</v>
      </c>
      <c r="H2108">
        <v>511053823</v>
      </c>
      <c r="I2108" t="s">
        <v>6044</v>
      </c>
      <c r="J2108" s="182" t="str">
        <f>IF(OR(IFERROR(SEARCH("DMZ",tblSegmentationZones[[#This Row],[comment]])&gt;0,FALSE),IFERROR(SEARCH("DMZ",tblSegmentationZones[[#This Row],[SegmentationZone]])&gt;0,FALSE)),"Yes","No")</f>
        <v>No</v>
      </c>
    </row>
    <row r="2109" spans="1:10" x14ac:dyDescent="0.3">
      <c r="A2109" t="s">
        <v>6045</v>
      </c>
      <c r="B2109" t="s">
        <v>6046</v>
      </c>
      <c r="C2109">
        <v>3028</v>
      </c>
      <c r="D2109" t="s">
        <v>519</v>
      </c>
      <c r="E2109" t="s">
        <v>5092</v>
      </c>
      <c r="F2109" t="b">
        <v>1</v>
      </c>
      <c r="G2109">
        <v>511088128</v>
      </c>
      <c r="H2109">
        <v>511088383</v>
      </c>
      <c r="I2109" t="s">
        <v>6047</v>
      </c>
      <c r="J2109" s="182" t="str">
        <f>IF(OR(IFERROR(SEARCH("DMZ",tblSegmentationZones[[#This Row],[comment]])&gt;0,FALSE),IFERROR(SEARCH("DMZ",tblSegmentationZones[[#This Row],[SegmentationZone]])&gt;0,FALSE)),"Yes","No")</f>
        <v>No</v>
      </c>
    </row>
    <row r="2110" spans="1:10" x14ac:dyDescent="0.3">
      <c r="A2110" t="s">
        <v>6048</v>
      </c>
      <c r="B2110" t="s">
        <v>6049</v>
      </c>
      <c r="C2110">
        <v>3027</v>
      </c>
      <c r="D2110" t="s">
        <v>6050</v>
      </c>
      <c r="E2110" t="s">
        <v>5092</v>
      </c>
      <c r="F2110" t="b">
        <v>1</v>
      </c>
      <c r="G2110">
        <v>511088384</v>
      </c>
      <c r="H2110">
        <v>511088639</v>
      </c>
      <c r="I2110" t="s">
        <v>6051</v>
      </c>
      <c r="J2110" s="182" t="str">
        <f>IF(OR(IFERROR(SEARCH("DMZ",tblSegmentationZones[[#This Row],[comment]])&gt;0,FALSE),IFERROR(SEARCH("DMZ",tblSegmentationZones[[#This Row],[SegmentationZone]])&gt;0,FALSE)),"Yes","No")</f>
        <v>No</v>
      </c>
    </row>
    <row r="2111" spans="1:10" x14ac:dyDescent="0.3">
      <c r="A2111" t="s">
        <v>6052</v>
      </c>
      <c r="B2111" t="s">
        <v>6053</v>
      </c>
      <c r="C2111" t="s">
        <v>6054</v>
      </c>
      <c r="D2111" t="s">
        <v>6055</v>
      </c>
      <c r="E2111" t="s">
        <v>5092</v>
      </c>
      <c r="F2111" t="b">
        <v>1</v>
      </c>
      <c r="G2111">
        <v>511088640</v>
      </c>
      <c r="H2111">
        <v>511088895</v>
      </c>
      <c r="I2111" t="s">
        <v>6056</v>
      </c>
      <c r="J2111" s="182" t="str">
        <f>IF(OR(IFERROR(SEARCH("DMZ",tblSegmentationZones[[#This Row],[comment]])&gt;0,FALSE),IFERROR(SEARCH("DMZ",tblSegmentationZones[[#This Row],[SegmentationZone]])&gt;0,FALSE)),"Yes","No")</f>
        <v>No</v>
      </c>
    </row>
    <row r="2112" spans="1:10" x14ac:dyDescent="0.3">
      <c r="A2112" t="s">
        <v>519</v>
      </c>
      <c r="B2112" t="s">
        <v>6057</v>
      </c>
      <c r="C2112" t="s">
        <v>464</v>
      </c>
      <c r="D2112" t="s">
        <v>519</v>
      </c>
      <c r="E2112" t="s">
        <v>5092</v>
      </c>
      <c r="F2112" t="b">
        <v>0</v>
      </c>
      <c r="G2112">
        <v>511089408</v>
      </c>
      <c r="H2112">
        <v>511089663</v>
      </c>
      <c r="I2112" t="s">
        <v>6058</v>
      </c>
      <c r="J2112" s="182" t="str">
        <f>IF(OR(IFERROR(SEARCH("DMZ",tblSegmentationZones[[#This Row],[comment]])&gt;0,FALSE),IFERROR(SEARCH("DMZ",tblSegmentationZones[[#This Row],[SegmentationZone]])&gt;0,FALSE)),"Yes","No")</f>
        <v>No</v>
      </c>
    </row>
    <row r="2113" spans="1:10" x14ac:dyDescent="0.3">
      <c r="A2113" t="s">
        <v>6059</v>
      </c>
      <c r="B2113" t="s">
        <v>6060</v>
      </c>
      <c r="C2113" t="s">
        <v>6054</v>
      </c>
      <c r="D2113" t="s">
        <v>6061</v>
      </c>
      <c r="E2113" t="s">
        <v>5092</v>
      </c>
      <c r="F2113" t="b">
        <v>1</v>
      </c>
      <c r="G2113">
        <v>511089664</v>
      </c>
      <c r="H2113">
        <v>511089919</v>
      </c>
      <c r="I2113" t="s">
        <v>6062</v>
      </c>
      <c r="J2113" s="182" t="str">
        <f>IF(OR(IFERROR(SEARCH("DMZ",tblSegmentationZones[[#This Row],[comment]])&gt;0,FALSE),IFERROR(SEARCH("DMZ",tblSegmentationZones[[#This Row],[SegmentationZone]])&gt;0,FALSE)),"Yes","No")</f>
        <v>No</v>
      </c>
    </row>
    <row r="2114" spans="1:10" x14ac:dyDescent="0.3">
      <c r="A2114" t="s">
        <v>6063</v>
      </c>
      <c r="B2114" t="s">
        <v>6064</v>
      </c>
      <c r="C2114">
        <v>3016</v>
      </c>
      <c r="D2114" t="s">
        <v>548</v>
      </c>
      <c r="E2114" t="s">
        <v>5092</v>
      </c>
      <c r="F2114" t="b">
        <v>0</v>
      </c>
      <c r="G2114">
        <v>511053824</v>
      </c>
      <c r="H2114">
        <v>511054079</v>
      </c>
      <c r="I2114" t="s">
        <v>6065</v>
      </c>
      <c r="J2114" s="182" t="str">
        <f>IF(OR(IFERROR(SEARCH("DMZ",tblSegmentationZones[[#This Row],[comment]])&gt;0,FALSE),IFERROR(SEARCH("DMZ",tblSegmentationZones[[#This Row],[SegmentationZone]])&gt;0,FALSE)),"Yes","No")</f>
        <v>No</v>
      </c>
    </row>
    <row r="2115" spans="1:10" x14ac:dyDescent="0.3">
      <c r="A2115" t="s">
        <v>6066</v>
      </c>
      <c r="B2115" t="s">
        <v>6067</v>
      </c>
      <c r="C2115">
        <v>3220</v>
      </c>
      <c r="D2115" t="s">
        <v>6068</v>
      </c>
      <c r="E2115" t="s">
        <v>5092</v>
      </c>
      <c r="F2115" t="b">
        <v>1</v>
      </c>
      <c r="G2115">
        <v>511090688</v>
      </c>
      <c r="H2115">
        <v>511091711</v>
      </c>
      <c r="I2115" t="s">
        <v>6069</v>
      </c>
      <c r="J2115" s="182" t="str">
        <f>IF(OR(IFERROR(SEARCH("DMZ",tblSegmentationZones[[#This Row],[comment]])&gt;0,FALSE),IFERROR(SEARCH("DMZ",tblSegmentationZones[[#This Row],[SegmentationZone]])&gt;0,FALSE)),"Yes","No")</f>
        <v>No</v>
      </c>
    </row>
    <row r="2116" spans="1:10" x14ac:dyDescent="0.3">
      <c r="A2116" t="s">
        <v>6070</v>
      </c>
      <c r="B2116" t="s">
        <v>6071</v>
      </c>
      <c r="C2116">
        <v>3057</v>
      </c>
      <c r="D2116" t="s">
        <v>6072</v>
      </c>
      <c r="E2116" t="s">
        <v>5092</v>
      </c>
      <c r="F2116" t="b">
        <v>1</v>
      </c>
      <c r="G2116">
        <v>511091712</v>
      </c>
      <c r="H2116">
        <v>511092735</v>
      </c>
      <c r="I2116" t="s">
        <v>6073</v>
      </c>
      <c r="J2116" s="182" t="str">
        <f>IF(OR(IFERROR(SEARCH("DMZ",tblSegmentationZones[[#This Row],[comment]])&gt;0,FALSE),IFERROR(SEARCH("DMZ",tblSegmentationZones[[#This Row],[SegmentationZone]])&gt;0,FALSE)),"Yes","No")</f>
        <v>No</v>
      </c>
    </row>
    <row r="2117" spans="1:10" x14ac:dyDescent="0.3">
      <c r="A2117" t="s">
        <v>6074</v>
      </c>
      <c r="B2117" t="s">
        <v>6075</v>
      </c>
      <c r="C2117">
        <v>3056</v>
      </c>
      <c r="D2117" t="s">
        <v>6076</v>
      </c>
      <c r="E2117" t="s">
        <v>5092</v>
      </c>
      <c r="F2117" t="b">
        <v>1</v>
      </c>
      <c r="G2117">
        <v>511092736</v>
      </c>
      <c r="H2117">
        <v>511093759</v>
      </c>
      <c r="I2117" t="s">
        <v>6077</v>
      </c>
      <c r="J2117" s="182" t="str">
        <f>IF(OR(IFERROR(SEARCH("DMZ",tblSegmentationZones[[#This Row],[comment]])&gt;0,FALSE),IFERROR(SEARCH("DMZ",tblSegmentationZones[[#This Row],[SegmentationZone]])&gt;0,FALSE)),"Yes","No")</f>
        <v>No</v>
      </c>
    </row>
    <row r="2118" spans="1:10" x14ac:dyDescent="0.3">
      <c r="A2118" t="s">
        <v>6078</v>
      </c>
      <c r="B2118" t="s">
        <v>6079</v>
      </c>
      <c r="C2118">
        <v>3017</v>
      </c>
      <c r="D2118" t="s">
        <v>548</v>
      </c>
      <c r="E2118" t="s">
        <v>5092</v>
      </c>
      <c r="F2118" t="b">
        <v>0</v>
      </c>
      <c r="G2118">
        <v>511054080</v>
      </c>
      <c r="H2118">
        <v>511054335</v>
      </c>
      <c r="I2118" t="s">
        <v>6080</v>
      </c>
      <c r="J2118" s="182" t="str">
        <f>IF(OR(IFERROR(SEARCH("DMZ",tblSegmentationZones[[#This Row],[comment]])&gt;0,FALSE),IFERROR(SEARCH("DMZ",tblSegmentationZones[[#This Row],[SegmentationZone]])&gt;0,FALSE)),"Yes","No")</f>
        <v>No</v>
      </c>
    </row>
    <row r="2119" spans="1:10" x14ac:dyDescent="0.3">
      <c r="A2119" t="s">
        <v>6081</v>
      </c>
      <c r="B2119" t="s">
        <v>6082</v>
      </c>
      <c r="C2119">
        <v>3055</v>
      </c>
      <c r="D2119" t="s">
        <v>6083</v>
      </c>
      <c r="E2119" t="s">
        <v>5092</v>
      </c>
      <c r="F2119" t="b">
        <v>1</v>
      </c>
      <c r="G2119">
        <v>511093760</v>
      </c>
      <c r="H2119">
        <v>511094783</v>
      </c>
      <c r="I2119" t="s">
        <v>6084</v>
      </c>
      <c r="J2119" s="182" t="str">
        <f>IF(OR(IFERROR(SEARCH("DMZ",tblSegmentationZones[[#This Row],[comment]])&gt;0,FALSE),IFERROR(SEARCH("DMZ",tblSegmentationZones[[#This Row],[SegmentationZone]])&gt;0,FALSE)),"Yes","No")</f>
        <v>No</v>
      </c>
    </row>
    <row r="2120" spans="1:10" x14ac:dyDescent="0.3">
      <c r="A2120" t="s">
        <v>569</v>
      </c>
      <c r="B2120" t="s">
        <v>6085</v>
      </c>
      <c r="C2120">
        <v>3176</v>
      </c>
      <c r="D2120" t="s">
        <v>569</v>
      </c>
      <c r="E2120" t="s">
        <v>5092</v>
      </c>
      <c r="F2120" t="b">
        <v>0</v>
      </c>
      <c r="G2120">
        <v>511094784</v>
      </c>
      <c r="H2120">
        <v>511095039</v>
      </c>
      <c r="I2120" t="s">
        <v>6086</v>
      </c>
      <c r="J2120" s="182" t="str">
        <f>IF(OR(IFERROR(SEARCH("DMZ",tblSegmentationZones[[#This Row],[comment]])&gt;0,FALSE),IFERROR(SEARCH("DMZ",tblSegmentationZones[[#This Row],[SegmentationZone]])&gt;0,FALSE)),"Yes","No")</f>
        <v>No</v>
      </c>
    </row>
    <row r="2121" spans="1:10" x14ac:dyDescent="0.3">
      <c r="A2121" t="s">
        <v>573</v>
      </c>
      <c r="B2121" t="s">
        <v>6087</v>
      </c>
      <c r="C2121">
        <v>3177</v>
      </c>
      <c r="D2121" t="s">
        <v>573</v>
      </c>
      <c r="E2121" t="s">
        <v>5092</v>
      </c>
      <c r="F2121" t="b">
        <v>1</v>
      </c>
      <c r="G2121">
        <v>511095040</v>
      </c>
      <c r="H2121">
        <v>511095295</v>
      </c>
      <c r="I2121" t="s">
        <v>6088</v>
      </c>
      <c r="J2121" s="182" t="str">
        <f>IF(OR(IFERROR(SEARCH("DMZ",tblSegmentationZones[[#This Row],[comment]])&gt;0,FALSE),IFERROR(SEARCH("DMZ",tblSegmentationZones[[#This Row],[SegmentationZone]])&gt;0,FALSE)),"Yes","No")</f>
        <v>No</v>
      </c>
    </row>
    <row r="2122" spans="1:10" x14ac:dyDescent="0.3">
      <c r="A2122" t="s">
        <v>569</v>
      </c>
      <c r="B2122" t="s">
        <v>6089</v>
      </c>
      <c r="C2122">
        <v>3176</v>
      </c>
      <c r="D2122" t="s">
        <v>569</v>
      </c>
      <c r="E2122" t="s">
        <v>5092</v>
      </c>
      <c r="F2122" t="b">
        <v>0</v>
      </c>
      <c r="G2122">
        <v>511095296</v>
      </c>
      <c r="H2122">
        <v>511095551</v>
      </c>
      <c r="I2122" t="s">
        <v>6090</v>
      </c>
      <c r="J2122" s="182" t="str">
        <f>IF(OR(IFERROR(SEARCH("DMZ",tblSegmentationZones[[#This Row],[comment]])&gt;0,FALSE),IFERROR(SEARCH("DMZ",tblSegmentationZones[[#This Row],[SegmentationZone]])&gt;0,FALSE)),"Yes","No")</f>
        <v>No</v>
      </c>
    </row>
    <row r="2123" spans="1:10" x14ac:dyDescent="0.3">
      <c r="A2123" t="s">
        <v>569</v>
      </c>
      <c r="B2123" t="s">
        <v>6091</v>
      </c>
      <c r="C2123">
        <v>3176</v>
      </c>
      <c r="D2123" t="s">
        <v>569</v>
      </c>
      <c r="E2123" t="s">
        <v>5092</v>
      </c>
      <c r="F2123" t="b">
        <v>0</v>
      </c>
      <c r="G2123">
        <v>511095552</v>
      </c>
      <c r="H2123">
        <v>511095807</v>
      </c>
      <c r="I2123" t="s">
        <v>6092</v>
      </c>
      <c r="J2123" s="182" t="str">
        <f>IF(OR(IFERROR(SEARCH("DMZ",tblSegmentationZones[[#This Row],[comment]])&gt;0,FALSE),IFERROR(SEARCH("DMZ",tblSegmentationZones[[#This Row],[SegmentationZone]])&gt;0,FALSE)),"Yes","No")</f>
        <v>No</v>
      </c>
    </row>
    <row r="2124" spans="1:10" x14ac:dyDescent="0.3">
      <c r="A2124" t="s">
        <v>6093</v>
      </c>
      <c r="B2124" t="s">
        <v>6094</v>
      </c>
      <c r="C2124">
        <v>3018</v>
      </c>
      <c r="D2124" t="s">
        <v>548</v>
      </c>
      <c r="E2124" t="s">
        <v>5092</v>
      </c>
      <c r="F2124" t="b">
        <v>0</v>
      </c>
      <c r="G2124">
        <v>511054336</v>
      </c>
      <c r="H2124">
        <v>511054591</v>
      </c>
      <c r="I2124" t="s">
        <v>6095</v>
      </c>
      <c r="J2124" s="182" t="str">
        <f>IF(OR(IFERROR(SEARCH("DMZ",tblSegmentationZones[[#This Row],[comment]])&gt;0,FALSE),IFERROR(SEARCH("DMZ",tblSegmentationZones[[#This Row],[SegmentationZone]])&gt;0,FALSE)),"Yes","No")</f>
        <v>No</v>
      </c>
    </row>
    <row r="2125" spans="1:10" x14ac:dyDescent="0.3">
      <c r="A2125" t="s">
        <v>565</v>
      </c>
      <c r="B2125" t="s">
        <v>6096</v>
      </c>
      <c r="C2125">
        <v>3188</v>
      </c>
      <c r="D2125" t="s">
        <v>565</v>
      </c>
      <c r="E2125" t="s">
        <v>5092</v>
      </c>
      <c r="F2125" t="b">
        <v>0</v>
      </c>
      <c r="G2125">
        <v>511097856</v>
      </c>
      <c r="H2125">
        <v>511098111</v>
      </c>
      <c r="I2125" t="s">
        <v>6097</v>
      </c>
      <c r="J2125" s="182" t="str">
        <f>IF(OR(IFERROR(SEARCH("DMZ",tblSegmentationZones[[#This Row],[comment]])&gt;0,FALSE),IFERROR(SEARCH("DMZ",tblSegmentationZones[[#This Row],[SegmentationZone]])&gt;0,FALSE)),"Yes","No")</f>
        <v>No</v>
      </c>
    </row>
    <row r="2126" spans="1:10" x14ac:dyDescent="0.3">
      <c r="A2126" t="s">
        <v>565</v>
      </c>
      <c r="B2126" t="s">
        <v>6098</v>
      </c>
      <c r="C2126">
        <v>3189</v>
      </c>
      <c r="D2126" t="s">
        <v>565</v>
      </c>
      <c r="E2126" t="s">
        <v>5092</v>
      </c>
      <c r="F2126" t="b">
        <v>0</v>
      </c>
      <c r="G2126">
        <v>511098112</v>
      </c>
      <c r="H2126">
        <v>511098367</v>
      </c>
      <c r="I2126" t="s">
        <v>6099</v>
      </c>
      <c r="J2126" s="182" t="str">
        <f>IF(OR(IFERROR(SEARCH("DMZ",tblSegmentationZones[[#This Row],[comment]])&gt;0,FALSE),IFERROR(SEARCH("DMZ",tblSegmentationZones[[#This Row],[SegmentationZone]])&gt;0,FALSE)),"Yes","No")</f>
        <v>No</v>
      </c>
    </row>
    <row r="2127" spans="1:10" x14ac:dyDescent="0.3">
      <c r="A2127" t="s">
        <v>6100</v>
      </c>
      <c r="B2127" t="s">
        <v>6101</v>
      </c>
      <c r="C2127">
        <v>3019</v>
      </c>
      <c r="D2127" t="s">
        <v>548</v>
      </c>
      <c r="E2127" t="s">
        <v>5092</v>
      </c>
      <c r="F2127" t="b">
        <v>0</v>
      </c>
      <c r="G2127">
        <v>511054592</v>
      </c>
      <c r="H2127">
        <v>511054847</v>
      </c>
      <c r="I2127" t="s">
        <v>6102</v>
      </c>
      <c r="J2127" s="182" t="str">
        <f>IF(OR(IFERROR(SEARCH("DMZ",tblSegmentationZones[[#This Row],[comment]])&gt;0,FALSE),IFERROR(SEARCH("DMZ",tblSegmentationZones[[#This Row],[SegmentationZone]])&gt;0,FALSE)),"Yes","No")</f>
        <v>No</v>
      </c>
    </row>
    <row r="2128" spans="1:10" x14ac:dyDescent="0.3">
      <c r="A2128" t="s">
        <v>565</v>
      </c>
      <c r="B2128" t="s">
        <v>6103</v>
      </c>
      <c r="C2128">
        <v>3190</v>
      </c>
      <c r="D2128" t="s">
        <v>565</v>
      </c>
      <c r="E2128" t="s">
        <v>5092</v>
      </c>
      <c r="F2128" t="b">
        <v>0</v>
      </c>
      <c r="G2128">
        <v>511098368</v>
      </c>
      <c r="H2128">
        <v>511098623</v>
      </c>
      <c r="I2128" t="s">
        <v>6104</v>
      </c>
      <c r="J2128" s="182" t="str">
        <f>IF(OR(IFERROR(SEARCH("DMZ",tblSegmentationZones[[#This Row],[comment]])&gt;0,FALSE),IFERROR(SEARCH("DMZ",tblSegmentationZones[[#This Row],[SegmentationZone]])&gt;0,FALSE)),"Yes","No")</f>
        <v>No</v>
      </c>
    </row>
    <row r="2129" spans="1:10" x14ac:dyDescent="0.3">
      <c r="A2129" t="s">
        <v>565</v>
      </c>
      <c r="B2129" t="s">
        <v>6105</v>
      </c>
      <c r="C2129">
        <v>3190</v>
      </c>
      <c r="D2129" t="s">
        <v>565</v>
      </c>
      <c r="E2129" t="s">
        <v>5092</v>
      </c>
      <c r="F2129" t="b">
        <v>1</v>
      </c>
      <c r="G2129">
        <v>511098624</v>
      </c>
      <c r="H2129">
        <v>511098879</v>
      </c>
      <c r="I2129" t="s">
        <v>6106</v>
      </c>
      <c r="J2129" s="182" t="str">
        <f>IF(OR(IFERROR(SEARCH("DMZ",tblSegmentationZones[[#This Row],[comment]])&gt;0,FALSE),IFERROR(SEARCH("DMZ",tblSegmentationZones[[#This Row],[SegmentationZone]])&gt;0,FALSE)),"Yes","No")</f>
        <v>No</v>
      </c>
    </row>
    <row r="2130" spans="1:10" x14ac:dyDescent="0.3">
      <c r="A2130" t="s">
        <v>6107</v>
      </c>
      <c r="B2130" t="s">
        <v>6108</v>
      </c>
      <c r="C2130">
        <v>3192</v>
      </c>
      <c r="D2130" t="s">
        <v>479</v>
      </c>
      <c r="E2130" t="s">
        <v>5092</v>
      </c>
      <c r="F2130" t="b">
        <v>1</v>
      </c>
      <c r="G2130">
        <v>511098880</v>
      </c>
      <c r="H2130">
        <v>511099135</v>
      </c>
      <c r="I2130" t="s">
        <v>6109</v>
      </c>
      <c r="J2130" s="182" t="str">
        <f>IF(OR(IFERROR(SEARCH("DMZ",tblSegmentationZones[[#This Row],[comment]])&gt;0,FALSE),IFERROR(SEARCH("DMZ",tblSegmentationZones[[#This Row],[SegmentationZone]])&gt;0,FALSE)),"Yes","No")</f>
        <v>No</v>
      </c>
    </row>
    <row r="2131" spans="1:10" x14ac:dyDescent="0.3">
      <c r="A2131" t="s">
        <v>6110</v>
      </c>
      <c r="B2131" t="s">
        <v>6111</v>
      </c>
      <c r="C2131">
        <v>3193</v>
      </c>
      <c r="D2131" t="s">
        <v>6112</v>
      </c>
      <c r="E2131" t="s">
        <v>5092</v>
      </c>
      <c r="F2131" t="b">
        <v>1</v>
      </c>
      <c r="G2131">
        <v>511099136</v>
      </c>
      <c r="H2131">
        <v>511099391</v>
      </c>
      <c r="I2131" t="s">
        <v>6113</v>
      </c>
      <c r="J2131" s="182" t="str">
        <f>IF(OR(IFERROR(SEARCH("DMZ",tblSegmentationZones[[#This Row],[comment]])&gt;0,FALSE),IFERROR(SEARCH("DMZ",tblSegmentationZones[[#This Row],[SegmentationZone]])&gt;0,FALSE)),"Yes","No")</f>
        <v>No</v>
      </c>
    </row>
    <row r="2132" spans="1:10" x14ac:dyDescent="0.3">
      <c r="A2132" t="s">
        <v>6114</v>
      </c>
      <c r="B2132" t="s">
        <v>6115</v>
      </c>
      <c r="C2132">
        <v>3194</v>
      </c>
      <c r="D2132" t="s">
        <v>540</v>
      </c>
      <c r="E2132" t="s">
        <v>5092</v>
      </c>
      <c r="F2132" t="b">
        <v>1</v>
      </c>
      <c r="G2132">
        <v>511099392</v>
      </c>
      <c r="H2132">
        <v>511099647</v>
      </c>
      <c r="I2132" t="s">
        <v>6116</v>
      </c>
      <c r="J2132" s="182" t="str">
        <f>IF(OR(IFERROR(SEARCH("DMZ",tblSegmentationZones[[#This Row],[comment]])&gt;0,FALSE),IFERROR(SEARCH("DMZ",tblSegmentationZones[[#This Row],[SegmentationZone]])&gt;0,FALSE)),"Yes","No")</f>
        <v>No</v>
      </c>
    </row>
    <row r="2133" spans="1:10" x14ac:dyDescent="0.3">
      <c r="A2133" t="s">
        <v>6117</v>
      </c>
      <c r="B2133" t="s">
        <v>6118</v>
      </c>
      <c r="C2133">
        <v>3195</v>
      </c>
      <c r="D2133" t="s">
        <v>6119</v>
      </c>
      <c r="E2133" t="s">
        <v>5092</v>
      </c>
      <c r="F2133" t="b">
        <v>0</v>
      </c>
      <c r="G2133">
        <v>511099648</v>
      </c>
      <c r="H2133">
        <v>511099903</v>
      </c>
      <c r="I2133" t="s">
        <v>6120</v>
      </c>
      <c r="J2133" s="182" t="str">
        <f>IF(OR(IFERROR(SEARCH("DMZ",tblSegmentationZones[[#This Row],[comment]])&gt;0,FALSE),IFERROR(SEARCH("DMZ",tblSegmentationZones[[#This Row],[SegmentationZone]])&gt;0,FALSE)),"Yes","No")</f>
        <v>No</v>
      </c>
    </row>
    <row r="2134" spans="1:10" x14ac:dyDescent="0.3">
      <c r="A2134" t="s">
        <v>6121</v>
      </c>
      <c r="B2134" t="s">
        <v>6122</v>
      </c>
      <c r="C2134">
        <v>3196</v>
      </c>
      <c r="D2134" t="s">
        <v>524</v>
      </c>
      <c r="E2134" t="s">
        <v>5092</v>
      </c>
      <c r="F2134" t="b">
        <v>0</v>
      </c>
      <c r="G2134">
        <v>511099904</v>
      </c>
      <c r="H2134">
        <v>511100159</v>
      </c>
      <c r="I2134" t="s">
        <v>6123</v>
      </c>
      <c r="J2134" s="182" t="str">
        <f>IF(OR(IFERROR(SEARCH("DMZ",tblSegmentationZones[[#This Row],[comment]])&gt;0,FALSE),IFERROR(SEARCH("DMZ",tblSegmentationZones[[#This Row],[SegmentationZone]])&gt;0,FALSE)),"Yes","No")</f>
        <v>No</v>
      </c>
    </row>
    <row r="2135" spans="1:10" x14ac:dyDescent="0.3">
      <c r="A2135" t="s">
        <v>6124</v>
      </c>
      <c r="B2135" t="s">
        <v>6125</v>
      </c>
      <c r="C2135">
        <v>3197</v>
      </c>
      <c r="D2135" t="s">
        <v>524</v>
      </c>
      <c r="E2135" t="s">
        <v>5092</v>
      </c>
      <c r="F2135" t="b">
        <v>0</v>
      </c>
      <c r="G2135">
        <v>511100160</v>
      </c>
      <c r="H2135">
        <v>511100415</v>
      </c>
      <c r="I2135" t="s">
        <v>6126</v>
      </c>
      <c r="J2135" s="182" t="str">
        <f>IF(OR(IFERROR(SEARCH("DMZ",tblSegmentationZones[[#This Row],[comment]])&gt;0,FALSE),IFERROR(SEARCH("DMZ",tblSegmentationZones[[#This Row],[SegmentationZone]])&gt;0,FALSE)),"Yes","No")</f>
        <v>No</v>
      </c>
    </row>
    <row r="2136" spans="1:10" x14ac:dyDescent="0.3">
      <c r="A2136" t="s">
        <v>6127</v>
      </c>
      <c r="B2136" t="s">
        <v>6128</v>
      </c>
      <c r="C2136">
        <v>3198</v>
      </c>
      <c r="D2136" t="s">
        <v>524</v>
      </c>
      <c r="E2136" t="s">
        <v>5092</v>
      </c>
      <c r="F2136" t="b">
        <v>1</v>
      </c>
      <c r="G2136">
        <v>511100416</v>
      </c>
      <c r="H2136">
        <v>511100671</v>
      </c>
      <c r="I2136" t="s">
        <v>6129</v>
      </c>
      <c r="J2136" s="182" t="str">
        <f>IF(OR(IFERROR(SEARCH("DMZ",tblSegmentationZones[[#This Row],[comment]])&gt;0,FALSE),IFERROR(SEARCH("DMZ",tblSegmentationZones[[#This Row],[SegmentationZone]])&gt;0,FALSE)),"Yes","No")</f>
        <v>No</v>
      </c>
    </row>
    <row r="2137" spans="1:10" x14ac:dyDescent="0.3">
      <c r="A2137" t="s">
        <v>6130</v>
      </c>
      <c r="B2137" t="s">
        <v>6131</v>
      </c>
      <c r="C2137">
        <v>3199</v>
      </c>
      <c r="D2137" t="s">
        <v>6132</v>
      </c>
      <c r="E2137" t="s">
        <v>5092</v>
      </c>
      <c r="F2137" t="b">
        <v>1</v>
      </c>
      <c r="G2137">
        <v>511100672</v>
      </c>
      <c r="H2137">
        <v>511100927</v>
      </c>
      <c r="I2137" t="s">
        <v>6133</v>
      </c>
      <c r="J2137" s="182" t="str">
        <f>IF(OR(IFERROR(SEARCH("DMZ",tblSegmentationZones[[#This Row],[comment]])&gt;0,FALSE),IFERROR(SEARCH("DMZ",tblSegmentationZones[[#This Row],[SegmentationZone]])&gt;0,FALSE)),"Yes","No")</f>
        <v>No</v>
      </c>
    </row>
    <row r="2138" spans="1:10" x14ac:dyDescent="0.3">
      <c r="A2138" t="s">
        <v>6134</v>
      </c>
      <c r="B2138" t="s">
        <v>6135</v>
      </c>
      <c r="C2138">
        <v>3002</v>
      </c>
      <c r="D2138" t="s">
        <v>536</v>
      </c>
      <c r="E2138" t="s">
        <v>5092</v>
      </c>
      <c r="F2138" t="b">
        <v>0</v>
      </c>
      <c r="G2138">
        <v>511050240</v>
      </c>
      <c r="H2138">
        <v>511050495</v>
      </c>
      <c r="I2138" t="s">
        <v>6136</v>
      </c>
      <c r="J2138" s="182" t="str">
        <f>IF(OR(IFERROR(SEARCH("DMZ",tblSegmentationZones[[#This Row],[comment]])&gt;0,FALSE),IFERROR(SEARCH("DMZ",tblSegmentationZones[[#This Row],[SegmentationZone]])&gt;0,FALSE)),"Yes","No")</f>
        <v>No</v>
      </c>
    </row>
    <row r="2139" spans="1:10" x14ac:dyDescent="0.3">
      <c r="A2139" t="s">
        <v>6137</v>
      </c>
      <c r="B2139" t="s">
        <v>6138</v>
      </c>
      <c r="C2139">
        <v>3200</v>
      </c>
      <c r="D2139" t="s">
        <v>589</v>
      </c>
      <c r="E2139" t="s">
        <v>5092</v>
      </c>
      <c r="F2139" t="b">
        <v>1</v>
      </c>
      <c r="G2139">
        <v>511100928</v>
      </c>
      <c r="H2139">
        <v>511101183</v>
      </c>
      <c r="I2139" t="s">
        <v>6139</v>
      </c>
      <c r="J2139" s="182" t="str">
        <f>IF(OR(IFERROR(SEARCH("DMZ",tblSegmentationZones[[#This Row],[comment]])&gt;0,FALSE),IFERROR(SEARCH("DMZ",tblSegmentationZones[[#This Row],[SegmentationZone]])&gt;0,FALSE)),"Yes","No")</f>
        <v>No</v>
      </c>
    </row>
    <row r="2140" spans="1:10" x14ac:dyDescent="0.3">
      <c r="A2140" t="s">
        <v>6140</v>
      </c>
      <c r="B2140" t="s">
        <v>6141</v>
      </c>
      <c r="C2140">
        <v>3201</v>
      </c>
      <c r="D2140" t="s">
        <v>589</v>
      </c>
      <c r="E2140" t="s">
        <v>5092</v>
      </c>
      <c r="F2140" t="b">
        <v>0</v>
      </c>
      <c r="G2140">
        <v>511101184</v>
      </c>
      <c r="H2140">
        <v>511101439</v>
      </c>
      <c r="I2140" t="s">
        <v>6142</v>
      </c>
      <c r="J2140" s="182" t="str">
        <f>IF(OR(IFERROR(SEARCH("DMZ",tblSegmentationZones[[#This Row],[comment]])&gt;0,FALSE),IFERROR(SEARCH("DMZ",tblSegmentationZones[[#This Row],[SegmentationZone]])&gt;0,FALSE)),"Yes","No")</f>
        <v>No</v>
      </c>
    </row>
    <row r="2141" spans="1:10" x14ac:dyDescent="0.3">
      <c r="A2141" t="s">
        <v>6143</v>
      </c>
      <c r="B2141" t="s">
        <v>6144</v>
      </c>
      <c r="C2141">
        <v>3203</v>
      </c>
      <c r="D2141" t="s">
        <v>6145</v>
      </c>
      <c r="E2141" t="s">
        <v>5092</v>
      </c>
      <c r="F2141" t="b">
        <v>1</v>
      </c>
      <c r="G2141">
        <v>511101696</v>
      </c>
      <c r="H2141">
        <v>511101951</v>
      </c>
      <c r="I2141" t="s">
        <v>6146</v>
      </c>
      <c r="J2141" s="182" t="str">
        <f>IF(OR(IFERROR(SEARCH("DMZ",tblSegmentationZones[[#This Row],[comment]])&gt;0,FALSE),IFERROR(SEARCH("DMZ",tblSegmentationZones[[#This Row],[SegmentationZone]])&gt;0,FALSE)),"Yes","No")</f>
        <v>No</v>
      </c>
    </row>
    <row r="2142" spans="1:10" x14ac:dyDescent="0.3">
      <c r="A2142" t="s">
        <v>6147</v>
      </c>
      <c r="B2142" t="s">
        <v>6148</v>
      </c>
      <c r="C2142">
        <v>3204</v>
      </c>
      <c r="D2142" t="s">
        <v>657</v>
      </c>
      <c r="E2142" t="s">
        <v>5092</v>
      </c>
      <c r="F2142" t="b">
        <v>1</v>
      </c>
      <c r="G2142">
        <v>511101952</v>
      </c>
      <c r="H2142">
        <v>511102207</v>
      </c>
      <c r="I2142" t="s">
        <v>6149</v>
      </c>
      <c r="J2142" s="182" t="str">
        <f>IF(OR(IFERROR(SEARCH("DMZ",tblSegmentationZones[[#This Row],[comment]])&gt;0,FALSE),IFERROR(SEARCH("DMZ",tblSegmentationZones[[#This Row],[SegmentationZone]])&gt;0,FALSE)),"Yes","No")</f>
        <v>No</v>
      </c>
    </row>
    <row r="2143" spans="1:10" x14ac:dyDescent="0.3">
      <c r="A2143" t="s">
        <v>6150</v>
      </c>
      <c r="B2143" t="s">
        <v>6151</v>
      </c>
      <c r="C2143">
        <v>3205</v>
      </c>
      <c r="D2143" t="s">
        <v>657</v>
      </c>
      <c r="E2143" t="s">
        <v>5092</v>
      </c>
      <c r="F2143" t="b">
        <v>0</v>
      </c>
      <c r="G2143">
        <v>511102208</v>
      </c>
      <c r="H2143">
        <v>511102463</v>
      </c>
      <c r="I2143" t="s">
        <v>6152</v>
      </c>
      <c r="J2143" s="182" t="str">
        <f>IF(OR(IFERROR(SEARCH("DMZ",tblSegmentationZones[[#This Row],[comment]])&gt;0,FALSE),IFERROR(SEARCH("DMZ",tblSegmentationZones[[#This Row],[SegmentationZone]])&gt;0,FALSE)),"Yes","No")</f>
        <v>No</v>
      </c>
    </row>
    <row r="2144" spans="1:10" x14ac:dyDescent="0.3">
      <c r="A2144" t="s">
        <v>6153</v>
      </c>
      <c r="B2144" t="s">
        <v>6154</v>
      </c>
      <c r="C2144">
        <v>3206</v>
      </c>
      <c r="D2144" t="s">
        <v>657</v>
      </c>
      <c r="E2144" t="s">
        <v>5092</v>
      </c>
      <c r="F2144" t="b">
        <v>0</v>
      </c>
      <c r="G2144">
        <v>511102464</v>
      </c>
      <c r="H2144">
        <v>511102719</v>
      </c>
      <c r="I2144" t="s">
        <v>6155</v>
      </c>
      <c r="J2144" s="182" t="str">
        <f>IF(OR(IFERROR(SEARCH("DMZ",tblSegmentationZones[[#This Row],[comment]])&gt;0,FALSE),IFERROR(SEARCH("DMZ",tblSegmentationZones[[#This Row],[SegmentationZone]])&gt;0,FALSE)),"Yes","No")</f>
        <v>No</v>
      </c>
    </row>
    <row r="2145" spans="1:10" x14ac:dyDescent="0.3">
      <c r="A2145" t="s">
        <v>6156</v>
      </c>
      <c r="B2145" t="s">
        <v>6157</v>
      </c>
      <c r="C2145">
        <v>3207</v>
      </c>
      <c r="D2145" t="s">
        <v>6158</v>
      </c>
      <c r="E2145" t="s">
        <v>5092</v>
      </c>
      <c r="F2145" t="b">
        <v>1</v>
      </c>
      <c r="G2145">
        <v>511102720</v>
      </c>
      <c r="H2145">
        <v>511102975</v>
      </c>
      <c r="I2145" t="s">
        <v>6159</v>
      </c>
      <c r="J2145" s="182" t="str">
        <f>IF(OR(IFERROR(SEARCH("DMZ",tblSegmentationZones[[#This Row],[comment]])&gt;0,FALSE),IFERROR(SEARCH("DMZ",tblSegmentationZones[[#This Row],[SegmentationZone]])&gt;0,FALSE)),"Yes","No")</f>
        <v>No</v>
      </c>
    </row>
    <row r="2146" spans="1:10" x14ac:dyDescent="0.3">
      <c r="A2146" t="s">
        <v>6160</v>
      </c>
      <c r="B2146" t="s">
        <v>6161</v>
      </c>
      <c r="C2146">
        <v>3208</v>
      </c>
      <c r="D2146" t="s">
        <v>679</v>
      </c>
      <c r="E2146" t="s">
        <v>5092</v>
      </c>
      <c r="F2146" t="b">
        <v>1</v>
      </c>
      <c r="G2146">
        <v>511102976</v>
      </c>
      <c r="H2146">
        <v>511103231</v>
      </c>
      <c r="I2146" t="s">
        <v>6162</v>
      </c>
      <c r="J2146" s="182" t="str">
        <f>IF(OR(IFERROR(SEARCH("DMZ",tblSegmentationZones[[#This Row],[comment]])&gt;0,FALSE),IFERROR(SEARCH("DMZ",tblSegmentationZones[[#This Row],[SegmentationZone]])&gt;0,FALSE)),"Yes","No")</f>
        <v>No</v>
      </c>
    </row>
    <row r="2147" spans="1:10" x14ac:dyDescent="0.3">
      <c r="A2147" t="s">
        <v>6163</v>
      </c>
      <c r="B2147" t="s">
        <v>6164</v>
      </c>
      <c r="C2147">
        <v>3209</v>
      </c>
      <c r="D2147" t="s">
        <v>679</v>
      </c>
      <c r="E2147" t="s">
        <v>5092</v>
      </c>
      <c r="F2147" t="b">
        <v>0</v>
      </c>
      <c r="G2147">
        <v>511103232</v>
      </c>
      <c r="H2147">
        <v>511103487</v>
      </c>
      <c r="I2147" t="s">
        <v>6165</v>
      </c>
      <c r="J2147" s="182" t="str">
        <f>IF(OR(IFERROR(SEARCH("DMZ",tblSegmentationZones[[#This Row],[comment]])&gt;0,FALSE),IFERROR(SEARCH("DMZ",tblSegmentationZones[[#This Row],[SegmentationZone]])&gt;0,FALSE)),"Yes","No")</f>
        <v>No</v>
      </c>
    </row>
    <row r="2148" spans="1:10" x14ac:dyDescent="0.3">
      <c r="A2148" t="s">
        <v>6166</v>
      </c>
      <c r="B2148" t="s">
        <v>6167</v>
      </c>
      <c r="C2148">
        <v>3211</v>
      </c>
      <c r="D2148" t="s">
        <v>6168</v>
      </c>
      <c r="E2148" t="s">
        <v>5092</v>
      </c>
      <c r="F2148" t="b">
        <v>1</v>
      </c>
      <c r="G2148">
        <v>511103744</v>
      </c>
      <c r="H2148">
        <v>511103999</v>
      </c>
      <c r="I2148" t="s">
        <v>6169</v>
      </c>
      <c r="J2148" s="182" t="str">
        <f>IF(OR(IFERROR(SEARCH("DMZ",tblSegmentationZones[[#This Row],[comment]])&gt;0,FALSE),IFERROR(SEARCH("DMZ",tblSegmentationZones[[#This Row],[SegmentationZone]])&gt;0,FALSE)),"Yes","No")</f>
        <v>No</v>
      </c>
    </row>
    <row r="2149" spans="1:10" x14ac:dyDescent="0.3">
      <c r="A2149" t="s">
        <v>6170</v>
      </c>
      <c r="B2149" t="s">
        <v>6171</v>
      </c>
      <c r="C2149">
        <v>3212</v>
      </c>
      <c r="D2149" t="s">
        <v>6172</v>
      </c>
      <c r="E2149" t="s">
        <v>5092</v>
      </c>
      <c r="F2149" t="b">
        <v>1</v>
      </c>
      <c r="G2149">
        <v>511104000</v>
      </c>
      <c r="H2149">
        <v>511104255</v>
      </c>
      <c r="I2149" t="s">
        <v>6173</v>
      </c>
      <c r="J2149" s="182" t="str">
        <f>IF(OR(IFERROR(SEARCH("DMZ",tblSegmentationZones[[#This Row],[comment]])&gt;0,FALSE),IFERROR(SEARCH("DMZ",tblSegmentationZones[[#This Row],[SegmentationZone]])&gt;0,FALSE)),"Yes","No")</f>
        <v>No</v>
      </c>
    </row>
    <row r="2150" spans="1:10" x14ac:dyDescent="0.3">
      <c r="A2150" t="s">
        <v>6174</v>
      </c>
      <c r="B2150" t="s">
        <v>6175</v>
      </c>
      <c r="C2150">
        <v>3213</v>
      </c>
      <c r="D2150" t="s">
        <v>6172</v>
      </c>
      <c r="E2150" t="s">
        <v>5092</v>
      </c>
      <c r="F2150" t="b">
        <v>0</v>
      </c>
      <c r="G2150">
        <v>511104256</v>
      </c>
      <c r="H2150">
        <v>511104511</v>
      </c>
      <c r="I2150" t="s">
        <v>6176</v>
      </c>
      <c r="J2150" s="182" t="str">
        <f>IF(OR(IFERROR(SEARCH("DMZ",tblSegmentationZones[[#This Row],[comment]])&gt;0,FALSE),IFERROR(SEARCH("DMZ",tblSegmentationZones[[#This Row],[SegmentationZone]])&gt;0,FALSE)),"Yes","No")</f>
        <v>No</v>
      </c>
    </row>
    <row r="2151" spans="1:10" x14ac:dyDescent="0.3">
      <c r="A2151" t="s">
        <v>6177</v>
      </c>
      <c r="B2151" t="s">
        <v>6178</v>
      </c>
      <c r="C2151">
        <v>3215</v>
      </c>
      <c r="D2151" t="s">
        <v>6179</v>
      </c>
      <c r="E2151" t="s">
        <v>5092</v>
      </c>
      <c r="F2151" t="b">
        <v>1</v>
      </c>
      <c r="G2151">
        <v>511104768</v>
      </c>
      <c r="H2151">
        <v>511105023</v>
      </c>
      <c r="I2151" t="s">
        <v>6180</v>
      </c>
      <c r="J2151" s="182" t="str">
        <f>IF(OR(IFERROR(SEARCH("DMZ",tblSegmentationZones[[#This Row],[comment]])&gt;0,FALSE),IFERROR(SEARCH("DMZ",tblSegmentationZones[[#This Row],[SegmentationZone]])&gt;0,FALSE)),"Yes","No")</f>
        <v>No</v>
      </c>
    </row>
    <row r="2152" spans="1:10" x14ac:dyDescent="0.3">
      <c r="A2152" t="s">
        <v>6181</v>
      </c>
      <c r="B2152" t="s">
        <v>6182</v>
      </c>
      <c r="C2152">
        <v>3216</v>
      </c>
      <c r="D2152" t="s">
        <v>6183</v>
      </c>
      <c r="E2152" t="s">
        <v>5092</v>
      </c>
      <c r="F2152" t="b">
        <v>1</v>
      </c>
      <c r="G2152">
        <v>511105024</v>
      </c>
      <c r="H2152">
        <v>511105279</v>
      </c>
      <c r="I2152" t="s">
        <v>6184</v>
      </c>
      <c r="J2152" s="182" t="str">
        <f>IF(OR(IFERROR(SEARCH("DMZ",tblSegmentationZones[[#This Row],[comment]])&gt;0,FALSE),IFERROR(SEARCH("DMZ",tblSegmentationZones[[#This Row],[SegmentationZone]])&gt;0,FALSE)),"Yes","No")</f>
        <v>No</v>
      </c>
    </row>
    <row r="2153" spans="1:10" x14ac:dyDescent="0.3">
      <c r="A2153" t="s">
        <v>6185</v>
      </c>
      <c r="B2153" t="s">
        <v>6186</v>
      </c>
      <c r="C2153">
        <v>3219</v>
      </c>
      <c r="D2153" t="s">
        <v>6187</v>
      </c>
      <c r="E2153" t="s">
        <v>5092</v>
      </c>
      <c r="F2153" t="b">
        <v>1</v>
      </c>
      <c r="G2153">
        <v>511105792</v>
      </c>
      <c r="H2153">
        <v>511106047</v>
      </c>
      <c r="I2153" t="s">
        <v>6188</v>
      </c>
      <c r="J2153" s="182" t="str">
        <f>IF(OR(IFERROR(SEARCH("DMZ",tblSegmentationZones[[#This Row],[comment]])&gt;0,FALSE),IFERROR(SEARCH("DMZ",tblSegmentationZones[[#This Row],[SegmentationZone]])&gt;0,FALSE)),"Yes","No")</f>
        <v>No</v>
      </c>
    </row>
    <row r="2154" spans="1:10" x14ac:dyDescent="0.3">
      <c r="A2154" t="s">
        <v>4111</v>
      </c>
      <c r="B2154" t="s">
        <v>6189</v>
      </c>
      <c r="C2154">
        <v>3220</v>
      </c>
      <c r="D2154" t="s">
        <v>6068</v>
      </c>
      <c r="E2154" t="s">
        <v>5092</v>
      </c>
      <c r="F2154" t="b">
        <v>0</v>
      </c>
      <c r="G2154">
        <v>511106048</v>
      </c>
      <c r="H2154">
        <v>511106303</v>
      </c>
      <c r="I2154" t="s">
        <v>6190</v>
      </c>
      <c r="J2154" s="182" t="str">
        <f>IF(OR(IFERROR(SEARCH("DMZ",tblSegmentationZones[[#This Row],[comment]])&gt;0,FALSE),IFERROR(SEARCH("DMZ",tblSegmentationZones[[#This Row],[SegmentationZone]])&gt;0,FALSE)),"Yes","No")</f>
        <v>No</v>
      </c>
    </row>
    <row r="2155" spans="1:10" x14ac:dyDescent="0.3">
      <c r="A2155" t="s">
        <v>6191</v>
      </c>
      <c r="B2155" t="s">
        <v>6192</v>
      </c>
      <c r="C2155">
        <v>3223</v>
      </c>
      <c r="D2155" t="s">
        <v>6193</v>
      </c>
      <c r="E2155" t="s">
        <v>5092</v>
      </c>
      <c r="F2155" t="b">
        <v>1</v>
      </c>
      <c r="G2155">
        <v>511106816</v>
      </c>
      <c r="H2155">
        <v>511107071</v>
      </c>
      <c r="I2155" t="s">
        <v>6194</v>
      </c>
      <c r="J2155" s="182" t="str">
        <f>IF(OR(IFERROR(SEARCH("DMZ",tblSegmentationZones[[#This Row],[comment]])&gt;0,FALSE),IFERROR(SEARCH("DMZ",tblSegmentationZones[[#This Row],[SegmentationZone]])&gt;0,FALSE)),"Yes","No")</f>
        <v>No</v>
      </c>
    </row>
    <row r="2156" spans="1:10" x14ac:dyDescent="0.3">
      <c r="A2156" t="s">
        <v>6195</v>
      </c>
      <c r="B2156" t="s">
        <v>6196</v>
      </c>
      <c r="C2156">
        <v>3224</v>
      </c>
      <c r="D2156" t="s">
        <v>733</v>
      </c>
      <c r="E2156" t="s">
        <v>5092</v>
      </c>
      <c r="F2156" t="b">
        <v>1</v>
      </c>
      <c r="G2156">
        <v>511107072</v>
      </c>
      <c r="H2156">
        <v>511109119</v>
      </c>
      <c r="I2156" t="s">
        <v>6197</v>
      </c>
      <c r="J2156" s="182" t="str">
        <f>IF(OR(IFERROR(SEARCH("DMZ",tblSegmentationZones[[#This Row],[comment]])&gt;0,FALSE),IFERROR(SEARCH("DMZ",tblSegmentationZones[[#This Row],[SegmentationZone]])&gt;0,FALSE)),"Yes","No")</f>
        <v>No</v>
      </c>
    </row>
    <row r="2157" spans="1:10" x14ac:dyDescent="0.3">
      <c r="A2157" t="s">
        <v>6198</v>
      </c>
      <c r="B2157" t="s">
        <v>6199</v>
      </c>
      <c r="C2157" t="s">
        <v>464</v>
      </c>
      <c r="D2157" t="s">
        <v>6198</v>
      </c>
      <c r="E2157" t="s">
        <v>5092</v>
      </c>
      <c r="F2157" t="b">
        <v>1</v>
      </c>
      <c r="G2157">
        <v>511109120</v>
      </c>
      <c r="H2157">
        <v>511109183</v>
      </c>
      <c r="I2157" t="s">
        <v>6200</v>
      </c>
      <c r="J2157" s="182" t="str">
        <f>IF(OR(IFERROR(SEARCH("DMZ",tblSegmentationZones[[#This Row],[comment]])&gt;0,FALSE),IFERROR(SEARCH("DMZ",tblSegmentationZones[[#This Row],[SegmentationZone]])&gt;0,FALSE)),"Yes","No")</f>
        <v>No</v>
      </c>
    </row>
    <row r="2158" spans="1:10" x14ac:dyDescent="0.3">
      <c r="A2158" t="s">
        <v>6201</v>
      </c>
      <c r="B2158" t="s">
        <v>6202</v>
      </c>
      <c r="C2158" t="s">
        <v>464</v>
      </c>
      <c r="D2158" t="s">
        <v>6201</v>
      </c>
      <c r="E2158" t="s">
        <v>5092</v>
      </c>
      <c r="F2158" t="b">
        <v>1</v>
      </c>
      <c r="G2158">
        <v>511109248</v>
      </c>
      <c r="H2158">
        <v>511109311</v>
      </c>
      <c r="I2158" t="s">
        <v>6203</v>
      </c>
      <c r="J2158" s="182" t="str">
        <f>IF(OR(IFERROR(SEARCH("DMZ",tblSegmentationZones[[#This Row],[comment]])&gt;0,FALSE),IFERROR(SEARCH("DMZ",tblSegmentationZones[[#This Row],[SegmentationZone]])&gt;0,FALSE)),"Yes","No")</f>
        <v>No</v>
      </c>
    </row>
    <row r="2159" spans="1:10" x14ac:dyDescent="0.3">
      <c r="A2159" t="s">
        <v>6198</v>
      </c>
      <c r="B2159" t="s">
        <v>6204</v>
      </c>
      <c r="C2159" t="s">
        <v>464</v>
      </c>
      <c r="D2159" t="s">
        <v>6198</v>
      </c>
      <c r="E2159" t="s">
        <v>5092</v>
      </c>
      <c r="F2159" t="b">
        <v>0</v>
      </c>
      <c r="G2159">
        <v>511109184</v>
      </c>
      <c r="H2159">
        <v>511109247</v>
      </c>
      <c r="I2159" t="s">
        <v>6205</v>
      </c>
      <c r="J2159" s="182" t="str">
        <f>IF(OR(IFERROR(SEARCH("DMZ",tblSegmentationZones[[#This Row],[comment]])&gt;0,FALSE),IFERROR(SEARCH("DMZ",tblSegmentationZones[[#This Row],[SegmentationZone]])&gt;0,FALSE)),"Yes","No")</f>
        <v>No</v>
      </c>
    </row>
    <row r="2160" spans="1:10" x14ac:dyDescent="0.3">
      <c r="A2160" t="s">
        <v>5538</v>
      </c>
      <c r="B2160" t="s">
        <v>6206</v>
      </c>
      <c r="C2160">
        <v>3421</v>
      </c>
      <c r="D2160" t="s">
        <v>5538</v>
      </c>
      <c r="E2160" t="s">
        <v>5092</v>
      </c>
      <c r="F2160" t="b">
        <v>1</v>
      </c>
      <c r="G2160">
        <v>511109376</v>
      </c>
      <c r="H2160">
        <v>511109631</v>
      </c>
      <c r="I2160" t="s">
        <v>6207</v>
      </c>
      <c r="J2160" s="182" t="str">
        <f>IF(OR(IFERROR(SEARCH("DMZ",tblSegmentationZones[[#This Row],[comment]])&gt;0,FALSE),IFERROR(SEARCH("DMZ",tblSegmentationZones[[#This Row],[SegmentationZone]])&gt;0,FALSE)),"Yes","No")</f>
        <v>No</v>
      </c>
    </row>
    <row r="2161" spans="1:10" x14ac:dyDescent="0.3">
      <c r="A2161" t="s">
        <v>6208</v>
      </c>
      <c r="B2161" t="s">
        <v>6209</v>
      </c>
      <c r="C2161" t="s">
        <v>464</v>
      </c>
      <c r="D2161" t="s">
        <v>6208</v>
      </c>
      <c r="E2161" t="s">
        <v>5092</v>
      </c>
      <c r="F2161" t="b">
        <v>1</v>
      </c>
      <c r="G2161">
        <v>511109632</v>
      </c>
      <c r="H2161">
        <v>511110143</v>
      </c>
      <c r="I2161" t="s">
        <v>6210</v>
      </c>
      <c r="J2161" s="182" t="str">
        <f>IF(OR(IFERROR(SEARCH("DMZ",tblSegmentationZones[[#This Row],[comment]])&gt;0,FALSE),IFERROR(SEARCH("DMZ",tblSegmentationZones[[#This Row],[SegmentationZone]])&gt;0,FALSE)),"Yes","No")</f>
        <v>No</v>
      </c>
    </row>
    <row r="2162" spans="1:10" x14ac:dyDescent="0.3">
      <c r="A2162" t="s">
        <v>6211</v>
      </c>
      <c r="B2162" t="s">
        <v>6212</v>
      </c>
      <c r="C2162" t="s">
        <v>464</v>
      </c>
      <c r="D2162" t="s">
        <v>6211</v>
      </c>
      <c r="E2162" t="s">
        <v>5092</v>
      </c>
      <c r="F2162" t="b">
        <v>1</v>
      </c>
      <c r="G2162">
        <v>511110144</v>
      </c>
      <c r="H2162">
        <v>511110655</v>
      </c>
      <c r="I2162" t="s">
        <v>6213</v>
      </c>
      <c r="J2162" s="182" t="str">
        <f>IF(OR(IFERROR(SEARCH("DMZ",tblSegmentationZones[[#This Row],[comment]])&gt;0,FALSE),IFERROR(SEARCH("DMZ",tblSegmentationZones[[#This Row],[SegmentationZone]])&gt;0,FALSE)),"Yes","No")</f>
        <v>No</v>
      </c>
    </row>
    <row r="2163" spans="1:10" x14ac:dyDescent="0.3">
      <c r="A2163" t="s">
        <v>624</v>
      </c>
      <c r="B2163" t="s">
        <v>6214</v>
      </c>
      <c r="C2163">
        <v>3024</v>
      </c>
      <c r="D2163" t="s">
        <v>624</v>
      </c>
      <c r="E2163" t="s">
        <v>5092</v>
      </c>
      <c r="F2163" t="b">
        <v>1</v>
      </c>
      <c r="G2163">
        <v>511055872</v>
      </c>
      <c r="H2163">
        <v>511056127</v>
      </c>
      <c r="I2163" t="s">
        <v>6215</v>
      </c>
      <c r="J2163" s="182" t="str">
        <f>IF(OR(IFERROR(SEARCH("DMZ",tblSegmentationZones[[#This Row],[comment]])&gt;0,FALSE),IFERROR(SEARCH("DMZ",tblSegmentationZones[[#This Row],[SegmentationZone]])&gt;0,FALSE)),"Yes","No")</f>
        <v>No</v>
      </c>
    </row>
    <row r="2164" spans="1:10" x14ac:dyDescent="0.3">
      <c r="A2164" t="s">
        <v>6216</v>
      </c>
      <c r="B2164" t="s">
        <v>6217</v>
      </c>
      <c r="C2164">
        <v>3242</v>
      </c>
      <c r="D2164" t="s">
        <v>6218</v>
      </c>
      <c r="E2164" t="s">
        <v>5092</v>
      </c>
      <c r="F2164" t="b">
        <v>1</v>
      </c>
      <c r="G2164">
        <v>511111680</v>
      </c>
      <c r="H2164">
        <v>511111935</v>
      </c>
      <c r="I2164" t="s">
        <v>6219</v>
      </c>
      <c r="J2164" s="182" t="str">
        <f>IF(OR(IFERROR(SEARCH("DMZ",tblSegmentationZones[[#This Row],[comment]])&gt;0,FALSE),IFERROR(SEARCH("DMZ",tblSegmentationZones[[#This Row],[SegmentationZone]])&gt;0,FALSE)),"Yes","No")</f>
        <v>No</v>
      </c>
    </row>
    <row r="2165" spans="1:10" x14ac:dyDescent="0.3">
      <c r="A2165" t="s">
        <v>6220</v>
      </c>
      <c r="B2165" t="s">
        <v>6221</v>
      </c>
      <c r="C2165" t="s">
        <v>5141</v>
      </c>
      <c r="D2165" t="s">
        <v>6222</v>
      </c>
      <c r="E2165" t="s">
        <v>5092</v>
      </c>
      <c r="F2165" t="b">
        <v>1</v>
      </c>
      <c r="G2165">
        <v>511111936</v>
      </c>
      <c r="H2165">
        <v>511112191</v>
      </c>
      <c r="I2165" t="s">
        <v>6223</v>
      </c>
      <c r="J2165" s="182" t="str">
        <f>IF(OR(IFERROR(SEARCH("DMZ",tblSegmentationZones[[#This Row],[comment]])&gt;0,FALSE),IFERROR(SEARCH("DMZ",tblSegmentationZones[[#This Row],[SegmentationZone]])&gt;0,FALSE)),"Yes","No")</f>
        <v>No</v>
      </c>
    </row>
    <row r="2166" spans="1:10" x14ac:dyDescent="0.3">
      <c r="A2166" t="s">
        <v>5499</v>
      </c>
      <c r="B2166" t="s">
        <v>6224</v>
      </c>
      <c r="C2166">
        <v>474</v>
      </c>
      <c r="D2166" t="s">
        <v>5499</v>
      </c>
      <c r="E2166" t="s">
        <v>5092</v>
      </c>
      <c r="F2166" t="b">
        <v>1</v>
      </c>
      <c r="G2166">
        <v>511113216</v>
      </c>
      <c r="H2166">
        <v>511113471</v>
      </c>
      <c r="I2166" t="s">
        <v>6225</v>
      </c>
      <c r="J2166" s="182" t="str">
        <f>IF(OR(IFERROR(SEARCH("DMZ",tblSegmentationZones[[#This Row],[comment]])&gt;0,FALSE),IFERROR(SEARCH("DMZ",tblSegmentationZones[[#This Row],[SegmentationZone]])&gt;0,FALSE)),"Yes","No")</f>
        <v>No</v>
      </c>
    </row>
    <row r="2167" spans="1:10" x14ac:dyDescent="0.3">
      <c r="A2167" t="s">
        <v>719</v>
      </c>
      <c r="B2167" t="s">
        <v>6226</v>
      </c>
      <c r="C2167">
        <v>3869</v>
      </c>
      <c r="D2167" t="s">
        <v>719</v>
      </c>
      <c r="E2167" t="s">
        <v>5092</v>
      </c>
      <c r="F2167" t="b">
        <v>1</v>
      </c>
      <c r="G2167">
        <v>511056128</v>
      </c>
      <c r="H2167">
        <v>511056383</v>
      </c>
      <c r="I2167" t="s">
        <v>6227</v>
      </c>
      <c r="J2167" s="182" t="str">
        <f>IF(OR(IFERROR(SEARCH("DMZ",tblSegmentationZones[[#This Row],[comment]])&gt;0,FALSE),IFERROR(SEARCH("DMZ",tblSegmentationZones[[#This Row],[SegmentationZone]])&gt;0,FALSE)),"Yes","No")</f>
        <v>No</v>
      </c>
    </row>
    <row r="2168" spans="1:10" x14ac:dyDescent="0.3">
      <c r="A2168" t="s">
        <v>5502</v>
      </c>
      <c r="B2168" t="s">
        <v>6228</v>
      </c>
      <c r="C2168">
        <v>475</v>
      </c>
      <c r="D2168" t="s">
        <v>5502</v>
      </c>
      <c r="E2168" t="s">
        <v>5092</v>
      </c>
      <c r="F2168" t="b">
        <v>1</v>
      </c>
      <c r="G2168">
        <v>511113728</v>
      </c>
      <c r="H2168">
        <v>511113983</v>
      </c>
      <c r="I2168" t="s">
        <v>6229</v>
      </c>
      <c r="J2168" s="182" t="str">
        <f>IF(OR(IFERROR(SEARCH("DMZ",tblSegmentationZones[[#This Row],[comment]])&gt;0,FALSE),IFERROR(SEARCH("DMZ",tblSegmentationZones[[#This Row],[SegmentationZone]])&gt;0,FALSE)),"Yes","No")</f>
        <v>No</v>
      </c>
    </row>
    <row r="2169" spans="1:10" x14ac:dyDescent="0.3">
      <c r="A2169" t="s">
        <v>686</v>
      </c>
      <c r="B2169" t="s">
        <v>6230</v>
      </c>
      <c r="C2169">
        <v>3840</v>
      </c>
      <c r="D2169" t="s">
        <v>686</v>
      </c>
      <c r="E2169" t="s">
        <v>5092</v>
      </c>
      <c r="F2169" t="b">
        <v>1</v>
      </c>
      <c r="G2169">
        <v>511056896</v>
      </c>
      <c r="H2169">
        <v>511057151</v>
      </c>
      <c r="I2169" t="s">
        <v>6231</v>
      </c>
      <c r="J2169" s="182" t="str">
        <f>IF(OR(IFERROR(SEARCH("DMZ",tblSegmentationZones[[#This Row],[comment]])&gt;0,FALSE),IFERROR(SEARCH("DMZ",tblSegmentationZones[[#This Row],[SegmentationZone]])&gt;0,FALSE)),"Yes","No")</f>
        <v>No</v>
      </c>
    </row>
    <row r="2170" spans="1:10" x14ac:dyDescent="0.3">
      <c r="A2170" t="s">
        <v>6232</v>
      </c>
      <c r="B2170" t="s">
        <v>6233</v>
      </c>
      <c r="C2170" t="s">
        <v>464</v>
      </c>
      <c r="D2170" t="s">
        <v>6232</v>
      </c>
      <c r="E2170" t="s">
        <v>5092</v>
      </c>
      <c r="F2170" t="b">
        <v>1</v>
      </c>
      <c r="G2170">
        <v>511057152</v>
      </c>
      <c r="H2170">
        <v>511057407</v>
      </c>
      <c r="I2170" t="s">
        <v>6234</v>
      </c>
      <c r="J2170" s="182" t="str">
        <f>IF(OR(IFERROR(SEARCH("DMZ",tblSegmentationZones[[#This Row],[comment]])&gt;0,FALSE),IFERROR(SEARCH("DMZ",tblSegmentationZones[[#This Row],[SegmentationZone]])&gt;0,FALSE)),"Yes","No")</f>
        <v>No</v>
      </c>
    </row>
    <row r="2171" spans="1:10" x14ac:dyDescent="0.3">
      <c r="A2171" t="s">
        <v>6235</v>
      </c>
      <c r="B2171" t="s">
        <v>6236</v>
      </c>
      <c r="C2171">
        <v>3003</v>
      </c>
      <c r="D2171" t="s">
        <v>532</v>
      </c>
      <c r="E2171" t="s">
        <v>5092</v>
      </c>
      <c r="F2171" t="b">
        <v>0</v>
      </c>
      <c r="G2171">
        <v>511050496</v>
      </c>
      <c r="H2171">
        <v>511050751</v>
      </c>
      <c r="I2171" t="s">
        <v>6237</v>
      </c>
      <c r="J2171" s="182" t="str">
        <f>IF(OR(IFERROR(SEARCH("DMZ",tblSegmentationZones[[#This Row],[comment]])&gt;0,FALSE),IFERROR(SEARCH("DMZ",tblSegmentationZones[[#This Row],[SegmentationZone]])&gt;0,FALSE)),"Yes","No")</f>
        <v>No</v>
      </c>
    </row>
    <row r="2172" spans="1:10" x14ac:dyDescent="0.3">
      <c r="A2172" t="s">
        <v>5692</v>
      </c>
      <c r="B2172" t="s">
        <v>6238</v>
      </c>
      <c r="C2172" t="s">
        <v>464</v>
      </c>
      <c r="D2172" t="s">
        <v>5692</v>
      </c>
      <c r="E2172" t="s">
        <v>5092</v>
      </c>
      <c r="F2172" t="b">
        <v>1</v>
      </c>
      <c r="G2172">
        <v>511057408</v>
      </c>
      <c r="H2172">
        <v>511057663</v>
      </c>
      <c r="I2172" t="s">
        <v>6239</v>
      </c>
      <c r="J2172" s="182" t="str">
        <f>IF(OR(IFERROR(SEARCH("DMZ",tblSegmentationZones[[#This Row],[comment]])&gt;0,FALSE),IFERROR(SEARCH("DMZ",tblSegmentationZones[[#This Row],[SegmentationZone]])&gt;0,FALSE)),"Yes","No")</f>
        <v>No</v>
      </c>
    </row>
    <row r="2173" spans="1:10" x14ac:dyDescent="0.3">
      <c r="A2173" t="s">
        <v>5594</v>
      </c>
      <c r="B2173" t="s">
        <v>6240</v>
      </c>
      <c r="C2173">
        <v>3250</v>
      </c>
      <c r="D2173" t="s">
        <v>5594</v>
      </c>
      <c r="E2173" t="s">
        <v>5092</v>
      </c>
      <c r="F2173" t="b">
        <v>1</v>
      </c>
      <c r="G2173">
        <v>511057664</v>
      </c>
      <c r="H2173">
        <v>511057919</v>
      </c>
      <c r="I2173" t="s">
        <v>6241</v>
      </c>
      <c r="J2173" s="182" t="str">
        <f>IF(OR(IFERROR(SEARCH("DMZ",tblSegmentationZones[[#This Row],[comment]])&gt;0,FALSE),IFERROR(SEARCH("DMZ",tblSegmentationZones[[#This Row],[SegmentationZone]])&gt;0,FALSE)),"Yes","No")</f>
        <v>No</v>
      </c>
    </row>
    <row r="2174" spans="1:10" x14ac:dyDescent="0.3">
      <c r="A2174" t="s">
        <v>555</v>
      </c>
      <c r="B2174" t="s">
        <v>6242</v>
      </c>
      <c r="C2174">
        <v>3860</v>
      </c>
      <c r="D2174" t="s">
        <v>555</v>
      </c>
      <c r="E2174" t="s">
        <v>5092</v>
      </c>
      <c r="F2174" t="b">
        <v>1</v>
      </c>
      <c r="G2174">
        <v>511057920</v>
      </c>
      <c r="H2174">
        <v>511058175</v>
      </c>
      <c r="I2174" t="s">
        <v>6243</v>
      </c>
      <c r="J2174" s="182" t="str">
        <f>IF(OR(IFERROR(SEARCH("DMZ",tblSegmentationZones[[#This Row],[comment]])&gt;0,FALSE),IFERROR(SEARCH("DMZ",tblSegmentationZones[[#This Row],[SegmentationZone]])&gt;0,FALSE)),"Yes","No")</f>
        <v>No</v>
      </c>
    </row>
    <row r="2175" spans="1:10" x14ac:dyDescent="0.3">
      <c r="A2175" t="s">
        <v>6244</v>
      </c>
      <c r="B2175" t="s">
        <v>6245</v>
      </c>
      <c r="C2175">
        <v>3004</v>
      </c>
      <c r="D2175" t="s">
        <v>532</v>
      </c>
      <c r="E2175" t="s">
        <v>5092</v>
      </c>
      <c r="F2175" t="b">
        <v>1</v>
      </c>
      <c r="G2175">
        <v>511050752</v>
      </c>
      <c r="H2175">
        <v>511051007</v>
      </c>
      <c r="I2175" t="s">
        <v>6246</v>
      </c>
      <c r="J2175" s="182" t="str">
        <f>IF(OR(IFERROR(SEARCH("DMZ",tblSegmentationZones[[#This Row],[comment]])&gt;0,FALSE),IFERROR(SEARCH("DMZ",tblSegmentationZones[[#This Row],[SegmentationZone]])&gt;0,FALSE)),"Yes","No")</f>
        <v>No</v>
      </c>
    </row>
    <row r="2176" spans="1:10" x14ac:dyDescent="0.3">
      <c r="A2176" t="s">
        <v>470</v>
      </c>
      <c r="B2176" t="s">
        <v>6247</v>
      </c>
      <c r="C2176">
        <v>3015</v>
      </c>
      <c r="D2176" t="s">
        <v>470</v>
      </c>
      <c r="E2176" t="s">
        <v>5092</v>
      </c>
      <c r="F2176" t="b">
        <v>0</v>
      </c>
      <c r="G2176">
        <v>511059968</v>
      </c>
      <c r="H2176">
        <v>511060223</v>
      </c>
      <c r="I2176" t="s">
        <v>6248</v>
      </c>
      <c r="J2176" s="182" t="str">
        <f>IF(OR(IFERROR(SEARCH("DMZ",tblSegmentationZones[[#This Row],[comment]])&gt;0,FALSE),IFERROR(SEARCH("DMZ",tblSegmentationZones[[#This Row],[SegmentationZone]])&gt;0,FALSE)),"Yes","No")</f>
        <v>No</v>
      </c>
    </row>
    <row r="2177" spans="1:10" x14ac:dyDescent="0.3">
      <c r="A2177" t="s">
        <v>470</v>
      </c>
      <c r="B2177" t="s">
        <v>6249</v>
      </c>
      <c r="C2177">
        <v>3015</v>
      </c>
      <c r="D2177" t="s">
        <v>470</v>
      </c>
      <c r="E2177" t="s">
        <v>5092</v>
      </c>
      <c r="F2177" t="b">
        <v>1</v>
      </c>
      <c r="G2177">
        <v>511060224</v>
      </c>
      <c r="H2177">
        <v>511060479</v>
      </c>
      <c r="I2177" t="s">
        <v>6250</v>
      </c>
      <c r="J2177" s="182" t="str">
        <f>IF(OR(IFERROR(SEARCH("DMZ",tblSegmentationZones[[#This Row],[comment]])&gt;0,FALSE),IFERROR(SEARCH("DMZ",tblSegmentationZones[[#This Row],[SegmentationZone]])&gt;0,FALSE)),"Yes","No")</f>
        <v>No</v>
      </c>
    </row>
    <row r="2178" spans="1:10" x14ac:dyDescent="0.3">
      <c r="A2178" t="s">
        <v>6251</v>
      </c>
      <c r="B2178" t="s">
        <v>6252</v>
      </c>
      <c r="C2178" t="s">
        <v>464</v>
      </c>
      <c r="D2178" t="s">
        <v>6251</v>
      </c>
      <c r="E2178" t="s">
        <v>5092</v>
      </c>
      <c r="F2178" t="b">
        <v>1</v>
      </c>
      <c r="G2178">
        <v>511060992</v>
      </c>
      <c r="H2178">
        <v>511062015</v>
      </c>
      <c r="I2178" t="s">
        <v>6253</v>
      </c>
      <c r="J2178" s="182" t="str">
        <f>IF(OR(IFERROR(SEARCH("DMZ",tblSegmentationZones[[#This Row],[comment]])&gt;0,FALSE),IFERROR(SEARCH("DMZ",tblSegmentationZones[[#This Row],[SegmentationZone]])&gt;0,FALSE)),"Yes","No")</f>
        <v>No</v>
      </c>
    </row>
    <row r="2179" spans="1:10" x14ac:dyDescent="0.3">
      <c r="A2179" t="s">
        <v>729</v>
      </c>
      <c r="B2179" t="s">
        <v>6254</v>
      </c>
      <c r="C2179">
        <v>3196</v>
      </c>
      <c r="D2179" t="s">
        <v>729</v>
      </c>
      <c r="E2179" t="s">
        <v>5092</v>
      </c>
      <c r="F2179" t="b">
        <v>0</v>
      </c>
      <c r="G2179">
        <v>511062016</v>
      </c>
      <c r="H2179">
        <v>511062527</v>
      </c>
      <c r="I2179" t="s">
        <v>6255</v>
      </c>
      <c r="J2179" s="182" t="str">
        <f>IF(OR(IFERROR(SEARCH("DMZ",tblSegmentationZones[[#This Row],[comment]])&gt;0,FALSE),IFERROR(SEARCH("DMZ",tblSegmentationZones[[#This Row],[SegmentationZone]])&gt;0,FALSE)),"Yes","No")</f>
        <v>No</v>
      </c>
    </row>
    <row r="2180" spans="1:10" x14ac:dyDescent="0.3">
      <c r="A2180" t="s">
        <v>532</v>
      </c>
      <c r="B2180" t="s">
        <v>6256</v>
      </c>
      <c r="C2180">
        <v>3004</v>
      </c>
      <c r="D2180" t="s">
        <v>532</v>
      </c>
      <c r="E2180" t="s">
        <v>5092</v>
      </c>
      <c r="F2180" t="b">
        <v>0</v>
      </c>
      <c r="G2180">
        <v>511051008</v>
      </c>
      <c r="H2180">
        <v>511051263</v>
      </c>
      <c r="I2180" t="s">
        <v>6257</v>
      </c>
      <c r="J2180" s="182" t="str">
        <f>IF(OR(IFERROR(SEARCH("DMZ",tblSegmentationZones[[#This Row],[comment]])&gt;0,FALSE),IFERROR(SEARCH("DMZ",tblSegmentationZones[[#This Row],[SegmentationZone]])&gt;0,FALSE)),"Yes","No")</f>
        <v>No</v>
      </c>
    </row>
    <row r="2181" spans="1:10" x14ac:dyDescent="0.3">
      <c r="A2181" t="s">
        <v>565</v>
      </c>
      <c r="B2181" t="s">
        <v>6258</v>
      </c>
      <c r="C2181">
        <v>3190</v>
      </c>
      <c r="D2181" t="s">
        <v>565</v>
      </c>
      <c r="E2181" t="s">
        <v>5092</v>
      </c>
      <c r="F2181" t="b">
        <v>0</v>
      </c>
      <c r="G2181">
        <v>511062528</v>
      </c>
      <c r="H2181">
        <v>511062783</v>
      </c>
      <c r="I2181" t="s">
        <v>6259</v>
      </c>
      <c r="J2181" s="182" t="str">
        <f>IF(OR(IFERROR(SEARCH("DMZ",tblSegmentationZones[[#This Row],[comment]])&gt;0,FALSE),IFERROR(SEARCH("DMZ",tblSegmentationZones[[#This Row],[SegmentationZone]])&gt;0,FALSE)),"Yes","No")</f>
        <v>No</v>
      </c>
    </row>
    <row r="2182" spans="1:10" x14ac:dyDescent="0.3">
      <c r="A2182" t="s">
        <v>565</v>
      </c>
      <c r="B2182" t="s">
        <v>6260</v>
      </c>
      <c r="C2182">
        <v>3190</v>
      </c>
      <c r="D2182" t="s">
        <v>565</v>
      </c>
      <c r="E2182" t="s">
        <v>5092</v>
      </c>
      <c r="F2182" t="b">
        <v>0</v>
      </c>
      <c r="G2182">
        <v>511062784</v>
      </c>
      <c r="H2182">
        <v>511063039</v>
      </c>
      <c r="I2182" t="s">
        <v>6261</v>
      </c>
      <c r="J2182" s="182" t="str">
        <f>IF(OR(IFERROR(SEARCH("DMZ",tblSegmentationZones[[#This Row],[comment]])&gt;0,FALSE),IFERROR(SEARCH("DMZ",tblSegmentationZones[[#This Row],[SegmentationZone]])&gt;0,FALSE)),"Yes","No")</f>
        <v>No</v>
      </c>
    </row>
    <row r="2183" spans="1:10" x14ac:dyDescent="0.3">
      <c r="A2183" t="s">
        <v>6262</v>
      </c>
      <c r="B2183" t="s">
        <v>6263</v>
      </c>
      <c r="C2183" t="s">
        <v>5294</v>
      </c>
      <c r="D2183" t="s">
        <v>608</v>
      </c>
      <c r="E2183" t="s">
        <v>5092</v>
      </c>
      <c r="F2183" t="b">
        <v>1</v>
      </c>
      <c r="G2183">
        <v>511063040</v>
      </c>
      <c r="H2183">
        <v>511064063</v>
      </c>
      <c r="I2183" t="s">
        <v>6264</v>
      </c>
      <c r="J2183" s="182" t="str">
        <f>IF(OR(IFERROR(SEARCH("DMZ",tblSegmentationZones[[#This Row],[comment]])&gt;0,FALSE),IFERROR(SEARCH("DMZ",tblSegmentationZones[[#This Row],[SegmentationZone]])&gt;0,FALSE)),"Yes","No")</f>
        <v>No</v>
      </c>
    </row>
    <row r="2184" spans="1:10" x14ac:dyDescent="0.3">
      <c r="A2184" t="s">
        <v>6265</v>
      </c>
      <c r="B2184" t="s">
        <v>6266</v>
      </c>
      <c r="C2184">
        <v>3006</v>
      </c>
      <c r="D2184" t="s">
        <v>548</v>
      </c>
      <c r="E2184" t="s">
        <v>5092</v>
      </c>
      <c r="F2184" t="b">
        <v>1</v>
      </c>
      <c r="G2184">
        <v>511051264</v>
      </c>
      <c r="H2184">
        <v>511051519</v>
      </c>
      <c r="I2184" t="s">
        <v>6267</v>
      </c>
      <c r="J2184" s="182" t="str">
        <f>IF(OR(IFERROR(SEARCH("DMZ",tblSegmentationZones[[#This Row],[comment]])&gt;0,FALSE),IFERROR(SEARCH("DMZ",tblSegmentationZones[[#This Row],[SegmentationZone]])&gt;0,FALSE)),"Yes","No")</f>
        <v>No</v>
      </c>
    </row>
    <row r="2185" spans="1:10" x14ac:dyDescent="0.3">
      <c r="A2185" t="s">
        <v>6268</v>
      </c>
      <c r="B2185" t="s">
        <v>6269</v>
      </c>
      <c r="C2185">
        <v>3060</v>
      </c>
      <c r="D2185" t="s">
        <v>616</v>
      </c>
      <c r="E2185" t="s">
        <v>5092</v>
      </c>
      <c r="F2185" t="b">
        <v>1</v>
      </c>
      <c r="G2185">
        <v>511065088</v>
      </c>
      <c r="H2185">
        <v>511065343</v>
      </c>
      <c r="I2185" t="s">
        <v>6270</v>
      </c>
      <c r="J2185" s="182" t="str">
        <f>IF(OR(IFERROR(SEARCH("DMZ",tblSegmentationZones[[#This Row],[comment]])&gt;0,FALSE),IFERROR(SEARCH("DMZ",tblSegmentationZones[[#This Row],[SegmentationZone]])&gt;0,FALSE)),"Yes","No")</f>
        <v>No</v>
      </c>
    </row>
    <row r="2186" spans="1:10" x14ac:dyDescent="0.3">
      <c r="A2186" t="s">
        <v>6271</v>
      </c>
      <c r="B2186" t="s">
        <v>6272</v>
      </c>
      <c r="C2186">
        <v>3062</v>
      </c>
      <c r="D2186" t="s">
        <v>6273</v>
      </c>
      <c r="E2186" t="s">
        <v>5092</v>
      </c>
      <c r="F2186" t="b">
        <v>1</v>
      </c>
      <c r="G2186">
        <v>511065600</v>
      </c>
      <c r="H2186">
        <v>511065855</v>
      </c>
      <c r="I2186" t="s">
        <v>6274</v>
      </c>
      <c r="J2186" s="182" t="str">
        <f>IF(OR(IFERROR(SEARCH("DMZ",tblSegmentationZones[[#This Row],[comment]])&gt;0,FALSE),IFERROR(SEARCH("DMZ",tblSegmentationZones[[#This Row],[SegmentationZone]])&gt;0,FALSE)),"Yes","No")</f>
        <v>No</v>
      </c>
    </row>
    <row r="2187" spans="1:10" x14ac:dyDescent="0.3">
      <c r="A2187" t="s">
        <v>6275</v>
      </c>
      <c r="B2187" t="s">
        <v>6276</v>
      </c>
      <c r="C2187">
        <v>3064</v>
      </c>
      <c r="D2187" t="s">
        <v>6277</v>
      </c>
      <c r="E2187" t="s">
        <v>5092</v>
      </c>
      <c r="F2187" t="b">
        <v>0</v>
      </c>
      <c r="G2187">
        <v>511066112</v>
      </c>
      <c r="H2187">
        <v>511068159</v>
      </c>
      <c r="I2187" t="s">
        <v>6278</v>
      </c>
      <c r="J2187" s="182" t="str">
        <f>IF(OR(IFERROR(SEARCH("DMZ",tblSegmentationZones[[#This Row],[comment]])&gt;0,FALSE),IFERROR(SEARCH("DMZ",tblSegmentationZones[[#This Row],[SegmentationZone]])&gt;0,FALSE)),"Yes","No")</f>
        <v>No</v>
      </c>
    </row>
    <row r="2188" spans="1:10" x14ac:dyDescent="0.3">
      <c r="A2188" t="s">
        <v>536</v>
      </c>
      <c r="B2188" t="s">
        <v>6279</v>
      </c>
      <c r="C2188">
        <v>3002</v>
      </c>
      <c r="D2188" t="s">
        <v>536</v>
      </c>
      <c r="E2188" t="s">
        <v>5092</v>
      </c>
      <c r="F2188" t="b">
        <v>1</v>
      </c>
      <c r="G2188">
        <v>511051520</v>
      </c>
      <c r="H2188">
        <v>511051775</v>
      </c>
      <c r="I2188" t="s">
        <v>6280</v>
      </c>
      <c r="J2188" s="182" t="str">
        <f>IF(OR(IFERROR(SEARCH("DMZ",tblSegmentationZones[[#This Row],[comment]])&gt;0,FALSE),IFERROR(SEARCH("DMZ",tblSegmentationZones[[#This Row],[SegmentationZone]])&gt;0,FALSE)),"Yes","No")</f>
        <v>No</v>
      </c>
    </row>
    <row r="2189" spans="1:10" x14ac:dyDescent="0.3">
      <c r="A2189" t="s">
        <v>6281</v>
      </c>
      <c r="B2189" t="s">
        <v>6282</v>
      </c>
      <c r="C2189">
        <v>3072</v>
      </c>
      <c r="D2189" t="s">
        <v>6277</v>
      </c>
      <c r="E2189" t="s">
        <v>5092</v>
      </c>
      <c r="F2189" t="b">
        <v>0</v>
      </c>
      <c r="G2189">
        <v>511068160</v>
      </c>
      <c r="H2189">
        <v>511070207</v>
      </c>
      <c r="I2189" t="s">
        <v>6283</v>
      </c>
      <c r="J2189" s="182" t="str">
        <f>IF(OR(IFERROR(SEARCH("DMZ",tblSegmentationZones[[#This Row],[comment]])&gt;0,FALSE),IFERROR(SEARCH("DMZ",tblSegmentationZones[[#This Row],[SegmentationZone]])&gt;0,FALSE)),"Yes","No")</f>
        <v>No</v>
      </c>
    </row>
    <row r="2190" spans="1:10" x14ac:dyDescent="0.3">
      <c r="A2190" t="s">
        <v>6284</v>
      </c>
      <c r="B2190" t="s">
        <v>6285</v>
      </c>
      <c r="C2190">
        <v>3008</v>
      </c>
      <c r="D2190" t="s">
        <v>664</v>
      </c>
      <c r="E2190" t="s">
        <v>5092</v>
      </c>
      <c r="F2190" t="b">
        <v>1</v>
      </c>
      <c r="G2190">
        <v>511051776</v>
      </c>
      <c r="H2190">
        <v>511052031</v>
      </c>
      <c r="I2190" t="s">
        <v>6286</v>
      </c>
      <c r="J2190" s="182" t="str">
        <f>IF(OR(IFERROR(SEARCH("DMZ",tblSegmentationZones[[#This Row],[comment]])&gt;0,FALSE),IFERROR(SEARCH("DMZ",tblSegmentationZones[[#This Row],[SegmentationZone]])&gt;0,FALSE)),"Yes","No")</f>
        <v>No</v>
      </c>
    </row>
    <row r="2191" spans="1:10" x14ac:dyDescent="0.3">
      <c r="A2191" t="s">
        <v>6287</v>
      </c>
      <c r="B2191" t="s">
        <v>6288</v>
      </c>
      <c r="C2191">
        <v>3080</v>
      </c>
      <c r="D2191" t="s">
        <v>6277</v>
      </c>
      <c r="E2191" t="s">
        <v>5092</v>
      </c>
      <c r="F2191" t="b">
        <v>0</v>
      </c>
      <c r="G2191">
        <v>511070208</v>
      </c>
      <c r="H2191">
        <v>511072255</v>
      </c>
      <c r="I2191" t="s">
        <v>6289</v>
      </c>
      <c r="J2191" s="182" t="str">
        <f>IF(OR(IFERROR(SEARCH("DMZ",tblSegmentationZones[[#This Row],[comment]])&gt;0,FALSE),IFERROR(SEARCH("DMZ",tblSegmentationZones[[#This Row],[SegmentationZone]])&gt;0,FALSE)),"Yes","No")</f>
        <v>No</v>
      </c>
    </row>
    <row r="2192" spans="1:10" x14ac:dyDescent="0.3">
      <c r="A2192" t="s">
        <v>6290</v>
      </c>
      <c r="B2192" t="s">
        <v>6291</v>
      </c>
      <c r="C2192">
        <v>3088</v>
      </c>
      <c r="D2192" t="s">
        <v>6277</v>
      </c>
      <c r="E2192" t="s">
        <v>5092</v>
      </c>
      <c r="F2192" t="b">
        <v>1</v>
      </c>
      <c r="G2192">
        <v>511072256</v>
      </c>
      <c r="H2192">
        <v>511074303</v>
      </c>
      <c r="I2192" t="s">
        <v>6292</v>
      </c>
      <c r="J2192" s="182" t="str">
        <f>IF(OR(IFERROR(SEARCH("DMZ",tblSegmentationZones[[#This Row],[comment]])&gt;0,FALSE),IFERROR(SEARCH("DMZ",tblSegmentationZones[[#This Row],[SegmentationZone]])&gt;0,FALSE)),"Yes","No")</f>
        <v>No</v>
      </c>
    </row>
    <row r="2193" spans="1:10" x14ac:dyDescent="0.3">
      <c r="A2193" t="s">
        <v>6293</v>
      </c>
      <c r="B2193" t="s">
        <v>6294</v>
      </c>
      <c r="C2193">
        <v>3009</v>
      </c>
      <c r="D2193" t="s">
        <v>664</v>
      </c>
      <c r="E2193" t="s">
        <v>5092</v>
      </c>
      <c r="F2193" t="b">
        <v>0</v>
      </c>
      <c r="G2193">
        <v>511052032</v>
      </c>
      <c r="H2193">
        <v>511052287</v>
      </c>
      <c r="I2193" t="s">
        <v>6295</v>
      </c>
      <c r="J2193" s="182" t="str">
        <f>IF(OR(IFERROR(SEARCH("DMZ",tblSegmentationZones[[#This Row],[comment]])&gt;0,FALSE),IFERROR(SEARCH("DMZ",tblSegmentationZones[[#This Row],[SegmentationZone]])&gt;0,FALSE)),"Yes","No")</f>
        <v>No</v>
      </c>
    </row>
    <row r="2194" spans="1:10" x14ac:dyDescent="0.3">
      <c r="A2194" t="s">
        <v>6296</v>
      </c>
      <c r="B2194" t="s">
        <v>6297</v>
      </c>
      <c r="C2194">
        <v>1908</v>
      </c>
      <c r="D2194" t="s">
        <v>507</v>
      </c>
      <c r="E2194" t="s">
        <v>5092</v>
      </c>
      <c r="F2194" t="b">
        <v>1</v>
      </c>
      <c r="G2194">
        <v>511074304</v>
      </c>
      <c r="H2194">
        <v>511075327</v>
      </c>
      <c r="I2194" t="s">
        <v>6298</v>
      </c>
      <c r="J2194" s="182" t="str">
        <f>IF(OR(IFERROR(SEARCH("DMZ",tblSegmentationZones[[#This Row],[comment]])&gt;0,FALSE),IFERROR(SEARCH("DMZ",tblSegmentationZones[[#This Row],[SegmentationZone]])&gt;0,FALSE)),"Yes","No")</f>
        <v>No</v>
      </c>
    </row>
    <row r="2195" spans="1:10" x14ac:dyDescent="0.3">
      <c r="A2195" t="s">
        <v>6299</v>
      </c>
      <c r="B2195" t="s">
        <v>6300</v>
      </c>
      <c r="C2195" t="s">
        <v>464</v>
      </c>
      <c r="D2195" t="s">
        <v>465</v>
      </c>
      <c r="E2195" t="s">
        <v>6301</v>
      </c>
      <c r="F2195" t="b">
        <v>1</v>
      </c>
      <c r="G2195">
        <v>511219200</v>
      </c>
      <c r="H2195">
        <v>511219455</v>
      </c>
      <c r="I2195" t="s">
        <v>6302</v>
      </c>
      <c r="J2195" s="182" t="str">
        <f>IF(OR(IFERROR(SEARCH("DMZ",tblSegmentationZones[[#This Row],[comment]])&gt;0,FALSE),IFERROR(SEARCH("DMZ",tblSegmentationZones[[#This Row],[SegmentationZone]])&gt;0,FALSE)),"Yes","No")</f>
        <v>No</v>
      </c>
    </row>
    <row r="2196" spans="1:10" x14ac:dyDescent="0.3">
      <c r="A2196" t="s">
        <v>6303</v>
      </c>
      <c r="B2196" t="s">
        <v>6304</v>
      </c>
      <c r="C2196">
        <v>451</v>
      </c>
      <c r="D2196" t="s">
        <v>465</v>
      </c>
      <c r="E2196" t="s">
        <v>5075</v>
      </c>
      <c r="F2196" t="b">
        <v>0</v>
      </c>
      <c r="G2196">
        <v>511507200</v>
      </c>
      <c r="H2196">
        <v>511507455</v>
      </c>
      <c r="I2196" t="s">
        <v>6305</v>
      </c>
      <c r="J2196" s="182" t="str">
        <f>IF(OR(IFERROR(SEARCH("DMZ",tblSegmentationZones[[#This Row],[comment]])&gt;0,FALSE),IFERROR(SEARCH("DMZ",tblSegmentationZones[[#This Row],[SegmentationZone]])&gt;0,FALSE)),"Yes","No")</f>
        <v>No</v>
      </c>
    </row>
    <row r="2197" spans="1:10" x14ac:dyDescent="0.3">
      <c r="A2197" t="s">
        <v>6306</v>
      </c>
      <c r="B2197" t="s">
        <v>6307</v>
      </c>
      <c r="C2197">
        <v>2100</v>
      </c>
      <c r="D2197" t="s">
        <v>608</v>
      </c>
      <c r="E2197" t="s">
        <v>5075</v>
      </c>
      <c r="F2197" t="b">
        <v>1</v>
      </c>
      <c r="G2197">
        <v>511730688</v>
      </c>
      <c r="H2197">
        <v>511730943</v>
      </c>
      <c r="I2197" t="s">
        <v>6308</v>
      </c>
      <c r="J2197" s="182" t="str">
        <f>IF(OR(IFERROR(SEARCH("DMZ",tblSegmentationZones[[#This Row],[comment]])&gt;0,FALSE),IFERROR(SEARCH("DMZ",tblSegmentationZones[[#This Row],[SegmentationZone]])&gt;0,FALSE)),"Yes","No")</f>
        <v>No</v>
      </c>
    </row>
    <row r="2198" spans="1:10" x14ac:dyDescent="0.3">
      <c r="A2198" t="s">
        <v>6309</v>
      </c>
      <c r="B2198" t="s">
        <v>6310</v>
      </c>
      <c r="C2198">
        <v>2101</v>
      </c>
      <c r="D2198" t="s">
        <v>608</v>
      </c>
      <c r="E2198" t="s">
        <v>5075</v>
      </c>
      <c r="F2198" t="b">
        <v>1</v>
      </c>
      <c r="G2198">
        <v>511730944</v>
      </c>
      <c r="H2198">
        <v>511731199</v>
      </c>
      <c r="I2198" t="s">
        <v>6311</v>
      </c>
      <c r="J2198" s="182" t="str">
        <f>IF(OR(IFERROR(SEARCH("DMZ",tblSegmentationZones[[#This Row],[comment]])&gt;0,FALSE),IFERROR(SEARCH("DMZ",tblSegmentationZones[[#This Row],[SegmentationZone]])&gt;0,FALSE)),"Yes","No")</f>
        <v>No</v>
      </c>
    </row>
    <row r="2199" spans="1:10" x14ac:dyDescent="0.3">
      <c r="A2199" t="s">
        <v>5627</v>
      </c>
      <c r="B2199" t="s">
        <v>6312</v>
      </c>
      <c r="C2199">
        <v>2102</v>
      </c>
      <c r="D2199" t="s">
        <v>608</v>
      </c>
      <c r="E2199" t="s">
        <v>5075</v>
      </c>
      <c r="F2199" t="b">
        <v>1</v>
      </c>
      <c r="G2199">
        <v>511731200</v>
      </c>
      <c r="H2199">
        <v>511731455</v>
      </c>
      <c r="I2199" t="s">
        <v>6313</v>
      </c>
      <c r="J2199" s="182" t="str">
        <f>IF(OR(IFERROR(SEARCH("DMZ",tblSegmentationZones[[#This Row],[comment]])&gt;0,FALSE),IFERROR(SEARCH("DMZ",tblSegmentationZones[[#This Row],[SegmentationZone]])&gt;0,FALSE)),"Yes","No")</f>
        <v>No</v>
      </c>
    </row>
    <row r="2200" spans="1:10" x14ac:dyDescent="0.3">
      <c r="A2200" t="s">
        <v>6314</v>
      </c>
      <c r="B2200" t="s">
        <v>6315</v>
      </c>
      <c r="C2200">
        <v>2011</v>
      </c>
      <c r="D2200" t="s">
        <v>465</v>
      </c>
      <c r="E2200" t="s">
        <v>5075</v>
      </c>
      <c r="F2200" t="b">
        <v>0</v>
      </c>
      <c r="G2200">
        <v>511707904</v>
      </c>
      <c r="H2200">
        <v>511708159</v>
      </c>
      <c r="I2200" t="s">
        <v>6316</v>
      </c>
      <c r="J2200" s="182" t="str">
        <f>IF(OR(IFERROR(SEARCH("DMZ",tblSegmentationZones[[#This Row],[comment]])&gt;0,FALSE),IFERROR(SEARCH("DMZ",tblSegmentationZones[[#This Row],[SegmentationZone]])&gt;0,FALSE)),"Yes","No")</f>
        <v>No</v>
      </c>
    </row>
    <row r="2201" spans="1:10" x14ac:dyDescent="0.3">
      <c r="A2201" t="s">
        <v>6317</v>
      </c>
      <c r="B2201" t="s">
        <v>6318</v>
      </c>
      <c r="C2201" t="s">
        <v>464</v>
      </c>
      <c r="D2201" t="s">
        <v>465</v>
      </c>
      <c r="E2201" t="s">
        <v>1108</v>
      </c>
      <c r="F2201" t="b">
        <v>0</v>
      </c>
      <c r="G2201">
        <v>511734272</v>
      </c>
      <c r="H2201">
        <v>511734527</v>
      </c>
      <c r="I2201" t="s">
        <v>6319</v>
      </c>
      <c r="J2201" s="182" t="str">
        <f>IF(OR(IFERROR(SEARCH("DMZ",tblSegmentationZones[[#This Row],[comment]])&gt;0,FALSE),IFERROR(SEARCH("DMZ",tblSegmentationZones[[#This Row],[SegmentationZone]])&gt;0,FALSE)),"Yes","No")</f>
        <v>No</v>
      </c>
    </row>
    <row r="2202" spans="1:10" x14ac:dyDescent="0.3">
      <c r="A2202" t="s">
        <v>6317</v>
      </c>
      <c r="B2202" t="s">
        <v>6320</v>
      </c>
      <c r="C2202">
        <v>2116</v>
      </c>
      <c r="D2202" t="s">
        <v>465</v>
      </c>
      <c r="E2202" t="s">
        <v>5075</v>
      </c>
      <c r="F2202" t="b">
        <v>0</v>
      </c>
      <c r="G2202">
        <v>511734784</v>
      </c>
      <c r="H2202">
        <v>511735039</v>
      </c>
      <c r="I2202" t="s">
        <v>6321</v>
      </c>
      <c r="J2202" s="182" t="str">
        <f>IF(OR(IFERROR(SEARCH("DMZ",tblSegmentationZones[[#This Row],[comment]])&gt;0,FALSE),IFERROR(SEARCH("DMZ",tblSegmentationZones[[#This Row],[SegmentationZone]])&gt;0,FALSE)),"Yes","No")</f>
        <v>No</v>
      </c>
    </row>
    <row r="2203" spans="1:10" x14ac:dyDescent="0.3">
      <c r="A2203" t="s">
        <v>6317</v>
      </c>
      <c r="B2203" t="s">
        <v>6322</v>
      </c>
      <c r="C2203">
        <v>2117</v>
      </c>
      <c r="D2203" t="s">
        <v>465</v>
      </c>
      <c r="E2203" t="s">
        <v>5075</v>
      </c>
      <c r="F2203" t="b">
        <v>0</v>
      </c>
      <c r="G2203">
        <v>511735040</v>
      </c>
      <c r="H2203">
        <v>511735295</v>
      </c>
      <c r="I2203" t="s">
        <v>6323</v>
      </c>
      <c r="J2203" s="182" t="str">
        <f>IF(OR(IFERROR(SEARCH("DMZ",tblSegmentationZones[[#This Row],[comment]])&gt;0,FALSE),IFERROR(SEARCH("DMZ",tblSegmentationZones[[#This Row],[SegmentationZone]])&gt;0,FALSE)),"Yes","No")</f>
        <v>No</v>
      </c>
    </row>
    <row r="2204" spans="1:10" x14ac:dyDescent="0.3">
      <c r="A2204" t="s">
        <v>6317</v>
      </c>
      <c r="B2204" t="s">
        <v>6324</v>
      </c>
      <c r="C2204">
        <v>2118</v>
      </c>
      <c r="D2204" t="s">
        <v>465</v>
      </c>
      <c r="E2204" t="s">
        <v>5075</v>
      </c>
      <c r="F2204" t="b">
        <v>0</v>
      </c>
      <c r="G2204">
        <v>511735296</v>
      </c>
      <c r="H2204">
        <v>511735551</v>
      </c>
      <c r="I2204" t="s">
        <v>6325</v>
      </c>
      <c r="J2204" s="182" t="str">
        <f>IF(OR(IFERROR(SEARCH("DMZ",tblSegmentationZones[[#This Row],[comment]])&gt;0,FALSE),IFERROR(SEARCH("DMZ",tblSegmentationZones[[#This Row],[SegmentationZone]])&gt;0,FALSE)),"Yes","No")</f>
        <v>No</v>
      </c>
    </row>
    <row r="2205" spans="1:10" x14ac:dyDescent="0.3">
      <c r="A2205" t="s">
        <v>6317</v>
      </c>
      <c r="B2205" t="s">
        <v>6326</v>
      </c>
      <c r="C2205">
        <v>2119</v>
      </c>
      <c r="D2205" t="s">
        <v>465</v>
      </c>
      <c r="E2205" t="s">
        <v>5075</v>
      </c>
      <c r="F2205" t="b">
        <v>0</v>
      </c>
      <c r="G2205">
        <v>511735552</v>
      </c>
      <c r="H2205">
        <v>511735807</v>
      </c>
      <c r="I2205" t="s">
        <v>6327</v>
      </c>
      <c r="J2205" s="182" t="str">
        <f>IF(OR(IFERROR(SEARCH("DMZ",tblSegmentationZones[[#This Row],[comment]])&gt;0,FALSE),IFERROR(SEARCH("DMZ",tblSegmentationZones[[#This Row],[SegmentationZone]])&gt;0,FALSE)),"Yes","No")</f>
        <v>No</v>
      </c>
    </row>
    <row r="2206" spans="1:10" x14ac:dyDescent="0.3">
      <c r="A2206" t="s">
        <v>6328</v>
      </c>
      <c r="B2206" t="s">
        <v>6329</v>
      </c>
      <c r="C2206">
        <v>2012</v>
      </c>
      <c r="D2206" t="s">
        <v>5771</v>
      </c>
      <c r="E2206" t="s">
        <v>5075</v>
      </c>
      <c r="F2206" t="b">
        <v>0</v>
      </c>
      <c r="G2206">
        <v>511708160</v>
      </c>
      <c r="H2206">
        <v>511708415</v>
      </c>
      <c r="I2206" t="s">
        <v>6330</v>
      </c>
      <c r="J2206" s="182" t="str">
        <f>IF(OR(IFERROR(SEARCH("DMZ",tblSegmentationZones[[#This Row],[comment]])&gt;0,FALSE),IFERROR(SEARCH("DMZ",tblSegmentationZones[[#This Row],[SegmentationZone]])&gt;0,FALSE)),"Yes","No")</f>
        <v>No</v>
      </c>
    </row>
    <row r="2207" spans="1:10" x14ac:dyDescent="0.3">
      <c r="A2207" t="s">
        <v>6331</v>
      </c>
      <c r="B2207" t="s">
        <v>6332</v>
      </c>
      <c r="C2207">
        <v>2128</v>
      </c>
      <c r="D2207" t="s">
        <v>465</v>
      </c>
      <c r="E2207" t="s">
        <v>5075</v>
      </c>
      <c r="F2207" t="b">
        <v>0</v>
      </c>
      <c r="G2207">
        <v>511737856</v>
      </c>
      <c r="H2207">
        <v>511738111</v>
      </c>
      <c r="I2207" t="s">
        <v>6333</v>
      </c>
      <c r="J2207" s="182" t="str">
        <f>IF(OR(IFERROR(SEARCH("DMZ",tblSegmentationZones[[#This Row],[comment]])&gt;0,FALSE),IFERROR(SEARCH("DMZ",tblSegmentationZones[[#This Row],[SegmentationZone]])&gt;0,FALSE)),"Yes","No")</f>
        <v>No</v>
      </c>
    </row>
    <row r="2208" spans="1:10" x14ac:dyDescent="0.3">
      <c r="A2208" t="s">
        <v>6334</v>
      </c>
      <c r="B2208" t="s">
        <v>6335</v>
      </c>
      <c r="C2208">
        <v>2129</v>
      </c>
      <c r="D2208" t="s">
        <v>465</v>
      </c>
      <c r="E2208" t="s">
        <v>5075</v>
      </c>
      <c r="F2208" t="b">
        <v>0</v>
      </c>
      <c r="G2208">
        <v>511738112</v>
      </c>
      <c r="H2208">
        <v>511738367</v>
      </c>
      <c r="I2208" t="s">
        <v>6336</v>
      </c>
      <c r="J2208" s="182" t="str">
        <f>IF(OR(IFERROR(SEARCH("DMZ",tblSegmentationZones[[#This Row],[comment]])&gt;0,FALSE),IFERROR(SEARCH("DMZ",tblSegmentationZones[[#This Row],[SegmentationZone]])&gt;0,FALSE)),"Yes","No")</f>
        <v>No</v>
      </c>
    </row>
    <row r="2209" spans="1:10" x14ac:dyDescent="0.3">
      <c r="A2209" t="s">
        <v>6328</v>
      </c>
      <c r="B2209" t="s">
        <v>6337</v>
      </c>
      <c r="C2209">
        <v>2013</v>
      </c>
      <c r="D2209" t="s">
        <v>5771</v>
      </c>
      <c r="E2209" t="s">
        <v>5075</v>
      </c>
      <c r="F2209" t="b">
        <v>0</v>
      </c>
      <c r="G2209">
        <v>511708416</v>
      </c>
      <c r="H2209">
        <v>511708671</v>
      </c>
      <c r="I2209" t="s">
        <v>6338</v>
      </c>
      <c r="J2209" s="182" t="str">
        <f>IF(OR(IFERROR(SEARCH("DMZ",tblSegmentationZones[[#This Row],[comment]])&gt;0,FALSE),IFERROR(SEARCH("DMZ",tblSegmentationZones[[#This Row],[SegmentationZone]])&gt;0,FALSE)),"Yes","No")</f>
        <v>No</v>
      </c>
    </row>
    <row r="2210" spans="1:10" x14ac:dyDescent="0.3">
      <c r="A2210" t="s">
        <v>6339</v>
      </c>
      <c r="B2210" t="s">
        <v>6340</v>
      </c>
      <c r="C2210" t="s">
        <v>464</v>
      </c>
      <c r="D2210" t="s">
        <v>465</v>
      </c>
      <c r="E2210" t="s">
        <v>5075</v>
      </c>
      <c r="F2210" t="b">
        <v>0</v>
      </c>
      <c r="G2210">
        <v>511738368</v>
      </c>
      <c r="H2210">
        <v>511738623</v>
      </c>
      <c r="I2210" t="s">
        <v>6341</v>
      </c>
      <c r="J2210" s="182" t="str">
        <f>IF(OR(IFERROR(SEARCH("DMZ",tblSegmentationZones[[#This Row],[comment]])&gt;0,FALSE),IFERROR(SEARCH("DMZ",tblSegmentationZones[[#This Row],[SegmentationZone]])&gt;0,FALSE)),"Yes","No")</f>
        <v>No</v>
      </c>
    </row>
    <row r="2211" spans="1:10" x14ac:dyDescent="0.3">
      <c r="A2211" t="s">
        <v>6331</v>
      </c>
      <c r="B2211" t="s">
        <v>6342</v>
      </c>
      <c r="C2211">
        <v>2131</v>
      </c>
      <c r="D2211" t="s">
        <v>465</v>
      </c>
      <c r="E2211" t="s">
        <v>5075</v>
      </c>
      <c r="F2211" t="b">
        <v>0</v>
      </c>
      <c r="G2211">
        <v>511738624</v>
      </c>
      <c r="H2211">
        <v>511738879</v>
      </c>
      <c r="I2211" t="s">
        <v>6343</v>
      </c>
      <c r="J2211" s="182" t="str">
        <f>IF(OR(IFERROR(SEARCH("DMZ",tblSegmentationZones[[#This Row],[comment]])&gt;0,FALSE),IFERROR(SEARCH("DMZ",tblSegmentationZones[[#This Row],[SegmentationZone]])&gt;0,FALSE)),"Yes","No")</f>
        <v>No</v>
      </c>
    </row>
    <row r="2212" spans="1:10" x14ac:dyDescent="0.3">
      <c r="A2212" t="s">
        <v>6331</v>
      </c>
      <c r="B2212" t="s">
        <v>6344</v>
      </c>
      <c r="C2212">
        <v>2132</v>
      </c>
      <c r="D2212" t="s">
        <v>465</v>
      </c>
      <c r="E2212" t="s">
        <v>5075</v>
      </c>
      <c r="F2212" t="b">
        <v>0</v>
      </c>
      <c r="G2212">
        <v>511738880</v>
      </c>
      <c r="H2212">
        <v>511739135</v>
      </c>
      <c r="I2212" t="s">
        <v>6345</v>
      </c>
      <c r="J2212" s="182" t="str">
        <f>IF(OR(IFERROR(SEARCH("DMZ",tblSegmentationZones[[#This Row],[comment]])&gt;0,FALSE),IFERROR(SEARCH("DMZ",tblSegmentationZones[[#This Row],[SegmentationZone]])&gt;0,FALSE)),"Yes","No")</f>
        <v>No</v>
      </c>
    </row>
    <row r="2213" spans="1:10" x14ac:dyDescent="0.3">
      <c r="A2213" t="s">
        <v>6331</v>
      </c>
      <c r="B2213" t="s">
        <v>6346</v>
      </c>
      <c r="C2213">
        <v>2133</v>
      </c>
      <c r="D2213" t="s">
        <v>465</v>
      </c>
      <c r="E2213" t="s">
        <v>5075</v>
      </c>
      <c r="F2213" t="b">
        <v>0</v>
      </c>
      <c r="G2213">
        <v>511739136</v>
      </c>
      <c r="H2213">
        <v>511739391</v>
      </c>
      <c r="I2213" t="s">
        <v>6347</v>
      </c>
      <c r="J2213" s="182" t="str">
        <f>IF(OR(IFERROR(SEARCH("DMZ",tblSegmentationZones[[#This Row],[comment]])&gt;0,FALSE),IFERROR(SEARCH("DMZ",tblSegmentationZones[[#This Row],[SegmentationZone]])&gt;0,FALSE)),"Yes","No")</f>
        <v>No</v>
      </c>
    </row>
    <row r="2214" spans="1:10" x14ac:dyDescent="0.3">
      <c r="A2214" t="s">
        <v>6331</v>
      </c>
      <c r="B2214" t="s">
        <v>6348</v>
      </c>
      <c r="C2214">
        <v>2134</v>
      </c>
      <c r="D2214" t="s">
        <v>465</v>
      </c>
      <c r="E2214" t="s">
        <v>5075</v>
      </c>
      <c r="F2214" t="b">
        <v>0</v>
      </c>
      <c r="G2214">
        <v>511739392</v>
      </c>
      <c r="H2214">
        <v>511739647</v>
      </c>
      <c r="I2214" t="s">
        <v>6349</v>
      </c>
      <c r="J2214" s="182" t="str">
        <f>IF(OR(IFERROR(SEARCH("DMZ",tblSegmentationZones[[#This Row],[comment]])&gt;0,FALSE),IFERROR(SEARCH("DMZ",tblSegmentationZones[[#This Row],[SegmentationZone]])&gt;0,FALSE)),"Yes","No")</f>
        <v>No</v>
      </c>
    </row>
    <row r="2215" spans="1:10" x14ac:dyDescent="0.3">
      <c r="A2215" t="s">
        <v>6350</v>
      </c>
      <c r="B2215" t="s">
        <v>6351</v>
      </c>
      <c r="C2215">
        <v>2135</v>
      </c>
      <c r="D2215" t="s">
        <v>465</v>
      </c>
      <c r="E2215" t="s">
        <v>5075</v>
      </c>
      <c r="F2215" t="b">
        <v>0</v>
      </c>
      <c r="G2215">
        <v>511739648</v>
      </c>
      <c r="H2215">
        <v>511739903</v>
      </c>
      <c r="I2215" t="s">
        <v>6352</v>
      </c>
      <c r="J2215" s="182" t="str">
        <f>IF(OR(IFERROR(SEARCH("DMZ",tblSegmentationZones[[#This Row],[comment]])&gt;0,FALSE),IFERROR(SEARCH("DMZ",tblSegmentationZones[[#This Row],[SegmentationZone]])&gt;0,FALSE)),"Yes","No")</f>
        <v>No</v>
      </c>
    </row>
    <row r="2216" spans="1:10" x14ac:dyDescent="0.3">
      <c r="A2216" t="s">
        <v>6328</v>
      </c>
      <c r="B2216" t="s">
        <v>6353</v>
      </c>
      <c r="C2216">
        <v>2014</v>
      </c>
      <c r="D2216" t="s">
        <v>5726</v>
      </c>
      <c r="E2216" t="s">
        <v>5075</v>
      </c>
      <c r="F2216" t="b">
        <v>0</v>
      </c>
      <c r="G2216">
        <v>511708672</v>
      </c>
      <c r="H2216">
        <v>511708927</v>
      </c>
      <c r="I2216" t="s">
        <v>6354</v>
      </c>
      <c r="J2216" s="182" t="str">
        <f>IF(OR(IFERROR(SEARCH("DMZ",tblSegmentationZones[[#This Row],[comment]])&gt;0,FALSE),IFERROR(SEARCH("DMZ",tblSegmentationZones[[#This Row],[SegmentationZone]])&gt;0,FALSE)),"Yes","No")</f>
        <v>No</v>
      </c>
    </row>
    <row r="2217" spans="1:10" x14ac:dyDescent="0.3">
      <c r="A2217" t="s">
        <v>6328</v>
      </c>
      <c r="B2217" t="s">
        <v>6353</v>
      </c>
      <c r="C2217">
        <v>2014</v>
      </c>
      <c r="D2217" t="s">
        <v>5771</v>
      </c>
      <c r="E2217" t="s">
        <v>5075</v>
      </c>
      <c r="F2217" t="b">
        <v>0</v>
      </c>
      <c r="G2217">
        <v>511708672</v>
      </c>
      <c r="H2217">
        <v>511708927</v>
      </c>
      <c r="I2217" t="s">
        <v>6354</v>
      </c>
      <c r="J2217" s="182" t="str">
        <f>IF(OR(IFERROR(SEARCH("DMZ",tblSegmentationZones[[#This Row],[comment]])&gt;0,FALSE),IFERROR(SEARCH("DMZ",tblSegmentationZones[[#This Row],[SegmentationZone]])&gt;0,FALSE)),"Yes","No")</f>
        <v>No</v>
      </c>
    </row>
    <row r="2218" spans="1:10" x14ac:dyDescent="0.3">
      <c r="A2218" t="s">
        <v>6328</v>
      </c>
      <c r="B2218" t="s">
        <v>6353</v>
      </c>
      <c r="C2218">
        <v>2014</v>
      </c>
      <c r="D2218" t="s">
        <v>5768</v>
      </c>
      <c r="E2218" t="s">
        <v>5075</v>
      </c>
      <c r="F2218" t="b">
        <v>0</v>
      </c>
      <c r="G2218">
        <v>511708672</v>
      </c>
      <c r="H2218">
        <v>511708927</v>
      </c>
      <c r="I2218" t="s">
        <v>6354</v>
      </c>
      <c r="J2218" s="182" t="str">
        <f>IF(OR(IFERROR(SEARCH("DMZ",tblSegmentationZones[[#This Row],[comment]])&gt;0,FALSE),IFERROR(SEARCH("DMZ",tblSegmentationZones[[#This Row],[SegmentationZone]])&gt;0,FALSE)),"Yes","No")</f>
        <v>Yes</v>
      </c>
    </row>
    <row r="2219" spans="1:10" x14ac:dyDescent="0.3">
      <c r="A2219" t="s">
        <v>6355</v>
      </c>
      <c r="B2219" t="s">
        <v>6356</v>
      </c>
      <c r="C2219">
        <v>140</v>
      </c>
      <c r="D2219" t="s">
        <v>465</v>
      </c>
      <c r="E2219" t="s">
        <v>5075</v>
      </c>
      <c r="F2219" t="b">
        <v>0</v>
      </c>
      <c r="G2219">
        <v>511740928</v>
      </c>
      <c r="H2219">
        <v>511741183</v>
      </c>
      <c r="I2219" t="s">
        <v>6357</v>
      </c>
      <c r="J2219" s="182" t="str">
        <f>IF(OR(IFERROR(SEARCH("DMZ",tblSegmentationZones[[#This Row],[comment]])&gt;0,FALSE),IFERROR(SEARCH("DMZ",tblSegmentationZones[[#This Row],[SegmentationZone]])&gt;0,FALSE)),"Yes","No")</f>
        <v>No</v>
      </c>
    </row>
    <row r="2220" spans="1:10" x14ac:dyDescent="0.3">
      <c r="A2220" t="s">
        <v>6358</v>
      </c>
      <c r="B2220" t="s">
        <v>6359</v>
      </c>
      <c r="C2220">
        <v>143</v>
      </c>
      <c r="D2220" t="s">
        <v>465</v>
      </c>
      <c r="E2220" t="s">
        <v>5075</v>
      </c>
      <c r="F2220" t="b">
        <v>0</v>
      </c>
      <c r="G2220">
        <v>511741696</v>
      </c>
      <c r="H2220">
        <v>511741951</v>
      </c>
      <c r="I2220" t="s">
        <v>6360</v>
      </c>
      <c r="J2220" s="182" t="str">
        <f>IF(OR(IFERROR(SEARCH("DMZ",tblSegmentationZones[[#This Row],[comment]])&gt;0,FALSE),IFERROR(SEARCH("DMZ",tblSegmentationZones[[#This Row],[SegmentationZone]])&gt;0,FALSE)),"Yes","No")</f>
        <v>No</v>
      </c>
    </row>
    <row r="2221" spans="1:10" x14ac:dyDescent="0.3">
      <c r="A2221" t="s">
        <v>6328</v>
      </c>
      <c r="B2221" t="s">
        <v>6361</v>
      </c>
      <c r="C2221">
        <v>2015</v>
      </c>
      <c r="D2221" t="s">
        <v>5771</v>
      </c>
      <c r="E2221" t="s">
        <v>5075</v>
      </c>
      <c r="F2221" t="b">
        <v>0</v>
      </c>
      <c r="G2221">
        <v>511708928</v>
      </c>
      <c r="H2221">
        <v>511709183</v>
      </c>
      <c r="I2221" t="s">
        <v>6362</v>
      </c>
      <c r="J2221" s="182" t="str">
        <f>IF(OR(IFERROR(SEARCH("DMZ",tblSegmentationZones[[#This Row],[comment]])&gt;0,FALSE),IFERROR(SEARCH("DMZ",tblSegmentationZones[[#This Row],[SegmentationZone]])&gt;0,FALSE)),"Yes","No")</f>
        <v>No</v>
      </c>
    </row>
    <row r="2222" spans="1:10" x14ac:dyDescent="0.3">
      <c r="A2222" t="s">
        <v>6363</v>
      </c>
      <c r="B2222" t="s">
        <v>6364</v>
      </c>
      <c r="C2222">
        <v>2016</v>
      </c>
      <c r="D2222" t="s">
        <v>5771</v>
      </c>
      <c r="E2222" t="s">
        <v>5075</v>
      </c>
      <c r="F2222" t="b">
        <v>0</v>
      </c>
      <c r="G2222">
        <v>511709184</v>
      </c>
      <c r="H2222">
        <v>511709439</v>
      </c>
      <c r="I2222" t="s">
        <v>6365</v>
      </c>
      <c r="J2222" s="182" t="str">
        <f>IF(OR(IFERROR(SEARCH("DMZ",tblSegmentationZones[[#This Row],[comment]])&gt;0,FALSE),IFERROR(SEARCH("DMZ",tblSegmentationZones[[#This Row],[SegmentationZone]])&gt;0,FALSE)),"Yes","No")</f>
        <v>No</v>
      </c>
    </row>
    <row r="2223" spans="1:10" x14ac:dyDescent="0.3">
      <c r="A2223" t="s">
        <v>6366</v>
      </c>
      <c r="B2223" t="s">
        <v>6367</v>
      </c>
      <c r="C2223" t="s">
        <v>464</v>
      </c>
      <c r="D2223" t="s">
        <v>465</v>
      </c>
      <c r="E2223" t="s">
        <v>5075</v>
      </c>
      <c r="F2223" t="b">
        <v>0</v>
      </c>
      <c r="G2223">
        <v>511746048</v>
      </c>
      <c r="H2223">
        <v>511746303</v>
      </c>
      <c r="I2223" t="s">
        <v>6368</v>
      </c>
      <c r="J2223" s="182" t="str">
        <f>IF(OR(IFERROR(SEARCH("DMZ",tblSegmentationZones[[#This Row],[comment]])&gt;0,FALSE),IFERROR(SEARCH("DMZ",tblSegmentationZones[[#This Row],[SegmentationZone]])&gt;0,FALSE)),"Yes","No")</f>
        <v>No</v>
      </c>
    </row>
    <row r="2224" spans="1:10" x14ac:dyDescent="0.3">
      <c r="A2224" t="s">
        <v>6369</v>
      </c>
      <c r="B2224" t="s">
        <v>6370</v>
      </c>
      <c r="C2224" t="s">
        <v>464</v>
      </c>
      <c r="D2224" t="s">
        <v>608</v>
      </c>
      <c r="E2224" t="s">
        <v>5075</v>
      </c>
      <c r="F2224" t="b">
        <v>1</v>
      </c>
      <c r="G2224">
        <v>511746816</v>
      </c>
      <c r="H2224">
        <v>511747071</v>
      </c>
      <c r="I2224" t="s">
        <v>6371</v>
      </c>
      <c r="J2224" s="182" t="str">
        <f>IF(OR(IFERROR(SEARCH("DMZ",tblSegmentationZones[[#This Row],[comment]])&gt;0,FALSE),IFERROR(SEARCH("DMZ",tblSegmentationZones[[#This Row],[SegmentationZone]])&gt;0,FALSE)),"Yes","No")</f>
        <v>No</v>
      </c>
    </row>
    <row r="2225" spans="1:10" x14ac:dyDescent="0.3">
      <c r="A2225" t="s">
        <v>5499</v>
      </c>
      <c r="B2225" t="s">
        <v>6372</v>
      </c>
      <c r="C2225">
        <v>472</v>
      </c>
      <c r="D2225" t="s">
        <v>5499</v>
      </c>
      <c r="E2225" t="s">
        <v>5075</v>
      </c>
      <c r="F2225" t="b">
        <v>1</v>
      </c>
      <c r="G2225">
        <v>511747584</v>
      </c>
      <c r="H2225">
        <v>511747839</v>
      </c>
      <c r="I2225" t="s">
        <v>6373</v>
      </c>
      <c r="J2225" s="182" t="str">
        <f>IF(OR(IFERROR(SEARCH("DMZ",tblSegmentationZones[[#This Row],[comment]])&gt;0,FALSE),IFERROR(SEARCH("DMZ",tblSegmentationZones[[#This Row],[SegmentationZone]])&gt;0,FALSE)),"Yes","No")</f>
        <v>No</v>
      </c>
    </row>
    <row r="2226" spans="1:10" x14ac:dyDescent="0.3">
      <c r="A2226" t="s">
        <v>5502</v>
      </c>
      <c r="B2226" t="s">
        <v>6374</v>
      </c>
      <c r="C2226">
        <v>473</v>
      </c>
      <c r="D2226" t="s">
        <v>5502</v>
      </c>
      <c r="E2226" t="s">
        <v>5075</v>
      </c>
      <c r="F2226" t="b">
        <v>1</v>
      </c>
      <c r="G2226">
        <v>511748096</v>
      </c>
      <c r="H2226">
        <v>511748351</v>
      </c>
      <c r="I2226" t="s">
        <v>6375</v>
      </c>
      <c r="J2226" s="182" t="str">
        <f>IF(OR(IFERROR(SEARCH("DMZ",tblSegmentationZones[[#This Row],[comment]])&gt;0,FALSE),IFERROR(SEARCH("DMZ",tblSegmentationZones[[#This Row],[SegmentationZone]])&gt;0,FALSE)),"Yes","No")</f>
        <v>No</v>
      </c>
    </row>
    <row r="2227" spans="1:10" x14ac:dyDescent="0.3">
      <c r="A2227" t="s">
        <v>6376</v>
      </c>
      <c r="B2227" t="s">
        <v>6377</v>
      </c>
      <c r="C2227">
        <v>2017</v>
      </c>
      <c r="D2227" t="s">
        <v>5726</v>
      </c>
      <c r="E2227" t="s">
        <v>5075</v>
      </c>
      <c r="F2227" t="b">
        <v>0</v>
      </c>
      <c r="G2227">
        <v>511709440</v>
      </c>
      <c r="H2227">
        <v>511709695</v>
      </c>
      <c r="I2227" t="s">
        <v>6378</v>
      </c>
      <c r="J2227" s="182" t="str">
        <f>IF(OR(IFERROR(SEARCH("DMZ",tblSegmentationZones[[#This Row],[comment]])&gt;0,FALSE),IFERROR(SEARCH("DMZ",tblSegmentationZones[[#This Row],[SegmentationZone]])&gt;0,FALSE)),"Yes","No")</f>
        <v>No</v>
      </c>
    </row>
    <row r="2228" spans="1:10" x14ac:dyDescent="0.3">
      <c r="A2228" t="s">
        <v>6379</v>
      </c>
      <c r="B2228" t="s">
        <v>6380</v>
      </c>
      <c r="C2228" t="s">
        <v>464</v>
      </c>
      <c r="D2228" t="s">
        <v>465</v>
      </c>
      <c r="E2228" t="s">
        <v>1108</v>
      </c>
      <c r="F2228" t="b">
        <v>0</v>
      </c>
      <c r="G2228">
        <v>511748608</v>
      </c>
      <c r="H2228">
        <v>511748863</v>
      </c>
      <c r="I2228" t="s">
        <v>6381</v>
      </c>
      <c r="J2228" s="182" t="str">
        <f>IF(OR(IFERROR(SEARCH("DMZ",tblSegmentationZones[[#This Row],[comment]])&gt;0,FALSE),IFERROR(SEARCH("DMZ",tblSegmentationZones[[#This Row],[SegmentationZone]])&gt;0,FALSE)),"Yes","No")</f>
        <v>No</v>
      </c>
    </row>
    <row r="2229" spans="1:10" x14ac:dyDescent="0.3">
      <c r="A2229" t="s">
        <v>6382</v>
      </c>
      <c r="B2229" t="s">
        <v>6383</v>
      </c>
      <c r="C2229">
        <v>173</v>
      </c>
      <c r="D2229" t="s">
        <v>608</v>
      </c>
      <c r="E2229" t="s">
        <v>5075</v>
      </c>
      <c r="F2229" t="b">
        <v>1</v>
      </c>
      <c r="G2229">
        <v>511749376</v>
      </c>
      <c r="H2229">
        <v>511749631</v>
      </c>
      <c r="I2229" t="s">
        <v>6384</v>
      </c>
      <c r="J2229" s="182" t="str">
        <f>IF(OR(IFERROR(SEARCH("DMZ",tblSegmentationZones[[#This Row],[comment]])&gt;0,FALSE),IFERROR(SEARCH("DMZ",tblSegmentationZones[[#This Row],[SegmentationZone]])&gt;0,FALSE)),"Yes","No")</f>
        <v>No</v>
      </c>
    </row>
    <row r="2230" spans="1:10" x14ac:dyDescent="0.3">
      <c r="A2230" t="s">
        <v>6363</v>
      </c>
      <c r="B2230" t="s">
        <v>6385</v>
      </c>
      <c r="C2230">
        <v>2018</v>
      </c>
      <c r="D2230" t="s">
        <v>5771</v>
      </c>
      <c r="E2230" t="s">
        <v>5075</v>
      </c>
      <c r="F2230" t="b">
        <v>0</v>
      </c>
      <c r="G2230">
        <v>511709696</v>
      </c>
      <c r="H2230">
        <v>511709951</v>
      </c>
      <c r="I2230" t="s">
        <v>6386</v>
      </c>
      <c r="J2230" s="182" t="str">
        <f>IF(OR(IFERROR(SEARCH("DMZ",tblSegmentationZones[[#This Row],[comment]])&gt;0,FALSE),IFERROR(SEARCH("DMZ",tblSegmentationZones[[#This Row],[SegmentationZone]])&gt;0,FALSE)),"Yes","No")</f>
        <v>No</v>
      </c>
    </row>
    <row r="2231" spans="1:10" x14ac:dyDescent="0.3">
      <c r="A2231" t="s">
        <v>5505</v>
      </c>
      <c r="B2231" t="s">
        <v>6387</v>
      </c>
      <c r="C2231">
        <v>469</v>
      </c>
      <c r="D2231" t="s">
        <v>5507</v>
      </c>
      <c r="E2231" t="s">
        <v>5075</v>
      </c>
      <c r="F2231" t="b">
        <v>1</v>
      </c>
      <c r="G2231">
        <v>511752704</v>
      </c>
      <c r="H2231">
        <v>511752959</v>
      </c>
      <c r="I2231" t="s">
        <v>6388</v>
      </c>
      <c r="J2231" s="182" t="str">
        <f>IF(OR(IFERROR(SEARCH("DMZ",tblSegmentationZones[[#This Row],[comment]])&gt;0,FALSE),IFERROR(SEARCH("DMZ",tblSegmentationZones[[#This Row],[SegmentationZone]])&gt;0,FALSE)),"Yes","No")</f>
        <v>No</v>
      </c>
    </row>
    <row r="2232" spans="1:10" x14ac:dyDescent="0.3">
      <c r="A2232" t="s">
        <v>5509</v>
      </c>
      <c r="B2232" t="s">
        <v>6389</v>
      </c>
      <c r="C2232">
        <v>909</v>
      </c>
      <c r="D2232" t="s">
        <v>5511</v>
      </c>
      <c r="E2232" t="s">
        <v>5075</v>
      </c>
      <c r="F2232" t="b">
        <v>0</v>
      </c>
      <c r="G2232">
        <v>511753216</v>
      </c>
      <c r="H2232">
        <v>511753279</v>
      </c>
      <c r="I2232" t="s">
        <v>6390</v>
      </c>
      <c r="J2232" s="182" t="str">
        <f>IF(OR(IFERROR(SEARCH("DMZ",tblSegmentationZones[[#This Row],[comment]])&gt;0,FALSE),IFERROR(SEARCH("DMZ",tblSegmentationZones[[#This Row],[SegmentationZone]])&gt;0,FALSE)),"Yes","No")</f>
        <v>No</v>
      </c>
    </row>
    <row r="2233" spans="1:10" x14ac:dyDescent="0.3">
      <c r="A2233" t="s">
        <v>5513</v>
      </c>
      <c r="B2233" t="s">
        <v>6391</v>
      </c>
      <c r="C2233">
        <v>2288</v>
      </c>
      <c r="D2233" t="s">
        <v>5515</v>
      </c>
      <c r="E2233" t="s">
        <v>5075</v>
      </c>
      <c r="F2233" t="b">
        <v>1</v>
      </c>
      <c r="G2233">
        <v>511753472</v>
      </c>
      <c r="H2233">
        <v>511753535</v>
      </c>
      <c r="I2233" t="s">
        <v>6392</v>
      </c>
      <c r="J2233" s="182" t="str">
        <f>IF(OR(IFERROR(SEARCH("DMZ",tblSegmentationZones[[#This Row],[comment]])&gt;0,FALSE),IFERROR(SEARCH("DMZ",tblSegmentationZones[[#This Row],[SegmentationZone]])&gt;0,FALSE)),"Yes","No")</f>
        <v>No</v>
      </c>
    </row>
    <row r="2234" spans="1:10" x14ac:dyDescent="0.3">
      <c r="A2234" t="s">
        <v>5517</v>
      </c>
      <c r="B2234" t="s">
        <v>6393</v>
      </c>
      <c r="C2234">
        <v>2289</v>
      </c>
      <c r="D2234" t="s">
        <v>5519</v>
      </c>
      <c r="E2234" t="s">
        <v>5075</v>
      </c>
      <c r="F2234" t="b">
        <v>1</v>
      </c>
      <c r="G2234">
        <v>511753600</v>
      </c>
      <c r="H2234">
        <v>511753663</v>
      </c>
      <c r="I2234" t="s">
        <v>6394</v>
      </c>
      <c r="J2234" s="182" t="str">
        <f>IF(OR(IFERROR(SEARCH("DMZ",tblSegmentationZones[[#This Row],[comment]])&gt;0,FALSE),IFERROR(SEARCH("DMZ",tblSegmentationZones[[#This Row],[SegmentationZone]])&gt;0,FALSE)),"Yes","No")</f>
        <v>No</v>
      </c>
    </row>
    <row r="2235" spans="1:10" x14ac:dyDescent="0.3">
      <c r="A2235" t="s">
        <v>5521</v>
      </c>
      <c r="B2235" t="s">
        <v>6395</v>
      </c>
      <c r="C2235">
        <v>448</v>
      </c>
      <c r="D2235" t="s">
        <v>5521</v>
      </c>
      <c r="E2235" t="s">
        <v>5075</v>
      </c>
      <c r="F2235" t="b">
        <v>1</v>
      </c>
      <c r="G2235">
        <v>511753664</v>
      </c>
      <c r="H2235">
        <v>511753727</v>
      </c>
      <c r="I2235" t="s">
        <v>6396</v>
      </c>
      <c r="J2235" s="182" t="str">
        <f>IF(OR(IFERROR(SEARCH("DMZ",tblSegmentationZones[[#This Row],[comment]])&gt;0,FALSE),IFERROR(SEARCH("DMZ",tblSegmentationZones[[#This Row],[SegmentationZone]])&gt;0,FALSE)),"Yes","No")</f>
        <v>No</v>
      </c>
    </row>
    <row r="2236" spans="1:10" x14ac:dyDescent="0.3">
      <c r="A2236" t="s">
        <v>6363</v>
      </c>
      <c r="B2236" t="s">
        <v>6397</v>
      </c>
      <c r="C2236">
        <v>2019</v>
      </c>
      <c r="D2236" t="s">
        <v>5771</v>
      </c>
      <c r="E2236" t="s">
        <v>5075</v>
      </c>
      <c r="F2236" t="b">
        <v>0</v>
      </c>
      <c r="G2236">
        <v>511709952</v>
      </c>
      <c r="H2236">
        <v>511710207</v>
      </c>
      <c r="I2236" t="s">
        <v>6398</v>
      </c>
      <c r="J2236" s="182" t="str">
        <f>IF(OR(IFERROR(SEARCH("DMZ",tblSegmentationZones[[#This Row],[comment]])&gt;0,FALSE),IFERROR(SEARCH("DMZ",tblSegmentationZones[[#This Row],[SegmentationZone]])&gt;0,FALSE)),"Yes","No")</f>
        <v>No</v>
      </c>
    </row>
    <row r="2237" spans="1:10" x14ac:dyDescent="0.3">
      <c r="A2237" t="s">
        <v>6399</v>
      </c>
      <c r="B2237" t="s">
        <v>6400</v>
      </c>
      <c r="C2237" t="s">
        <v>464</v>
      </c>
      <c r="D2237" t="s">
        <v>465</v>
      </c>
      <c r="E2237" t="s">
        <v>5075</v>
      </c>
      <c r="F2237" t="b">
        <v>0</v>
      </c>
      <c r="G2237">
        <v>511753728</v>
      </c>
      <c r="H2237">
        <v>511753983</v>
      </c>
      <c r="I2237" t="s">
        <v>6401</v>
      </c>
      <c r="J2237" s="182" t="str">
        <f>IF(OR(IFERROR(SEARCH("DMZ",tblSegmentationZones[[#This Row],[comment]])&gt;0,FALSE),IFERROR(SEARCH("DMZ",tblSegmentationZones[[#This Row],[SegmentationZone]])&gt;0,FALSE)),"Yes","No")</f>
        <v>No</v>
      </c>
    </row>
    <row r="2238" spans="1:10" x14ac:dyDescent="0.3">
      <c r="A2238" t="s">
        <v>6402</v>
      </c>
      <c r="B2238" t="s">
        <v>6403</v>
      </c>
      <c r="C2238">
        <v>193</v>
      </c>
      <c r="D2238" t="s">
        <v>465</v>
      </c>
      <c r="E2238" t="s">
        <v>5075</v>
      </c>
      <c r="F2238" t="b">
        <v>1</v>
      </c>
      <c r="G2238">
        <v>511754496</v>
      </c>
      <c r="H2238">
        <v>511754751</v>
      </c>
      <c r="I2238" t="s">
        <v>6404</v>
      </c>
      <c r="J2238" s="182" t="str">
        <f>IF(OR(IFERROR(SEARCH("DMZ",tblSegmentationZones[[#This Row],[comment]])&gt;0,FALSE),IFERROR(SEARCH("DMZ",tblSegmentationZones[[#This Row],[SegmentationZone]])&gt;0,FALSE)),"Yes","No")</f>
        <v>No</v>
      </c>
    </row>
    <row r="2239" spans="1:10" x14ac:dyDescent="0.3">
      <c r="A2239" t="s">
        <v>6405</v>
      </c>
      <c r="B2239" t="s">
        <v>6406</v>
      </c>
      <c r="C2239" t="s">
        <v>464</v>
      </c>
      <c r="D2239" t="s">
        <v>465</v>
      </c>
      <c r="E2239" t="s">
        <v>5075</v>
      </c>
      <c r="F2239" t="b">
        <v>0</v>
      </c>
      <c r="G2239">
        <v>511755008</v>
      </c>
      <c r="H2239">
        <v>511755263</v>
      </c>
      <c r="I2239" t="s">
        <v>6407</v>
      </c>
      <c r="J2239" s="182" t="str">
        <f>IF(OR(IFERROR(SEARCH("DMZ",tblSegmentationZones[[#This Row],[comment]])&gt;0,FALSE),IFERROR(SEARCH("DMZ",tblSegmentationZones[[#This Row],[SegmentationZone]])&gt;0,FALSE)),"Yes","No")</f>
        <v>No</v>
      </c>
    </row>
    <row r="2240" spans="1:10" x14ac:dyDescent="0.3">
      <c r="A2240" t="s">
        <v>6408</v>
      </c>
      <c r="B2240" t="s">
        <v>6409</v>
      </c>
      <c r="C2240">
        <v>2</v>
      </c>
      <c r="D2240" t="s">
        <v>5771</v>
      </c>
      <c r="E2240" t="s">
        <v>5075</v>
      </c>
      <c r="F2240" t="b">
        <v>0</v>
      </c>
      <c r="G2240">
        <v>511705600</v>
      </c>
      <c r="H2240">
        <v>511705855</v>
      </c>
      <c r="I2240" t="s">
        <v>6410</v>
      </c>
      <c r="J2240" s="182" t="str">
        <f>IF(OR(IFERROR(SEARCH("DMZ",tblSegmentationZones[[#This Row],[comment]])&gt;0,FALSE),IFERROR(SEARCH("DMZ",tblSegmentationZones[[#This Row],[SegmentationZone]])&gt;0,FALSE)),"Yes","No")</f>
        <v>No</v>
      </c>
    </row>
    <row r="2241" spans="1:10" x14ac:dyDescent="0.3">
      <c r="A2241" t="s">
        <v>18</v>
      </c>
      <c r="B2241" t="s">
        <v>6411</v>
      </c>
      <c r="C2241">
        <v>20</v>
      </c>
      <c r="D2241" t="s">
        <v>465</v>
      </c>
      <c r="E2241" t="s">
        <v>5075</v>
      </c>
      <c r="F2241" t="b">
        <v>0</v>
      </c>
      <c r="G2241">
        <v>511710208</v>
      </c>
      <c r="H2241">
        <v>511710463</v>
      </c>
      <c r="I2241" t="s">
        <v>6412</v>
      </c>
      <c r="J2241" s="182" t="str">
        <f>IF(OR(IFERROR(SEARCH("DMZ",tblSegmentationZones[[#This Row],[comment]])&gt;0,FALSE),IFERROR(SEARCH("DMZ",tblSegmentationZones[[#This Row],[SegmentationZone]])&gt;0,FALSE)),"Yes","No")</f>
        <v>No</v>
      </c>
    </row>
    <row r="2242" spans="1:10" x14ac:dyDescent="0.3">
      <c r="A2242" t="s">
        <v>6413</v>
      </c>
      <c r="B2242" t="s">
        <v>6414</v>
      </c>
      <c r="C2242">
        <v>200</v>
      </c>
      <c r="D2242" t="s">
        <v>465</v>
      </c>
      <c r="E2242" t="s">
        <v>5075</v>
      </c>
      <c r="F2242" t="b">
        <v>0</v>
      </c>
      <c r="G2242">
        <v>511756288</v>
      </c>
      <c r="H2242">
        <v>511756543</v>
      </c>
      <c r="I2242" t="s">
        <v>6415</v>
      </c>
      <c r="J2242" s="182" t="str">
        <f>IF(OR(IFERROR(SEARCH("DMZ",tblSegmentationZones[[#This Row],[comment]])&gt;0,FALSE),IFERROR(SEARCH("DMZ",tblSegmentationZones[[#This Row],[SegmentationZone]])&gt;0,FALSE)),"Yes","No")</f>
        <v>No</v>
      </c>
    </row>
    <row r="2243" spans="1:10" x14ac:dyDescent="0.3">
      <c r="A2243" t="s">
        <v>6416</v>
      </c>
      <c r="B2243" t="s">
        <v>6417</v>
      </c>
      <c r="C2243">
        <v>201</v>
      </c>
      <c r="D2243" t="s">
        <v>465</v>
      </c>
      <c r="E2243" t="s">
        <v>5075</v>
      </c>
      <c r="F2243" t="b">
        <v>0</v>
      </c>
      <c r="G2243">
        <v>511756544</v>
      </c>
      <c r="H2243">
        <v>511756799</v>
      </c>
      <c r="I2243" t="s">
        <v>6418</v>
      </c>
      <c r="J2243" s="182" t="str">
        <f>IF(OR(IFERROR(SEARCH("DMZ",tblSegmentationZones[[#This Row],[comment]])&gt;0,FALSE),IFERROR(SEARCH("DMZ",tblSegmentationZones[[#This Row],[SegmentationZone]])&gt;0,FALSE)),"Yes","No")</f>
        <v>No</v>
      </c>
    </row>
    <row r="2244" spans="1:10" x14ac:dyDescent="0.3">
      <c r="A2244" t="s">
        <v>6419</v>
      </c>
      <c r="B2244" t="s">
        <v>6420</v>
      </c>
      <c r="C2244">
        <v>202</v>
      </c>
      <c r="D2244" t="s">
        <v>465</v>
      </c>
      <c r="E2244" t="s">
        <v>5075</v>
      </c>
      <c r="F2244" t="b">
        <v>0</v>
      </c>
      <c r="G2244">
        <v>511756800</v>
      </c>
      <c r="H2244">
        <v>511757055</v>
      </c>
      <c r="I2244" t="s">
        <v>6421</v>
      </c>
      <c r="J2244" s="182" t="str">
        <f>IF(OR(IFERROR(SEARCH("DMZ",tblSegmentationZones[[#This Row],[comment]])&gt;0,FALSE),IFERROR(SEARCH("DMZ",tblSegmentationZones[[#This Row],[SegmentationZone]])&gt;0,FALSE)),"Yes","No")</f>
        <v>No</v>
      </c>
    </row>
    <row r="2245" spans="1:10" x14ac:dyDescent="0.3">
      <c r="A2245" t="s">
        <v>6422</v>
      </c>
      <c r="B2245" t="s">
        <v>6423</v>
      </c>
      <c r="C2245">
        <v>2205</v>
      </c>
      <c r="D2245" t="s">
        <v>6145</v>
      </c>
      <c r="E2245" t="s">
        <v>1108</v>
      </c>
      <c r="F2245" t="b">
        <v>0</v>
      </c>
      <c r="G2245">
        <v>511757568</v>
      </c>
      <c r="H2245">
        <v>511757823</v>
      </c>
      <c r="I2245" t="s">
        <v>6424</v>
      </c>
      <c r="J2245" s="182" t="str">
        <f>IF(OR(IFERROR(SEARCH("DMZ",tblSegmentationZones[[#This Row],[comment]])&gt;0,FALSE),IFERROR(SEARCH("DMZ",tblSegmentationZones[[#This Row],[SegmentationZone]])&gt;0,FALSE)),"Yes","No")</f>
        <v>No</v>
      </c>
    </row>
    <row r="2246" spans="1:10" x14ac:dyDescent="0.3">
      <c r="A2246" t="s">
        <v>6425</v>
      </c>
      <c r="B2246" t="s">
        <v>6426</v>
      </c>
      <c r="C2246">
        <v>1229</v>
      </c>
      <c r="D2246" t="s">
        <v>5528</v>
      </c>
      <c r="E2246" t="s">
        <v>5075</v>
      </c>
      <c r="F2246" t="b">
        <v>1</v>
      </c>
      <c r="G2246">
        <v>511758080</v>
      </c>
      <c r="H2246">
        <v>511758143</v>
      </c>
      <c r="I2246" t="s">
        <v>6427</v>
      </c>
      <c r="J2246" s="182" t="str">
        <f>IF(OR(IFERROR(SEARCH("DMZ",tblSegmentationZones[[#This Row],[comment]])&gt;0,FALSE),IFERROR(SEARCH("DMZ",tblSegmentationZones[[#This Row],[SegmentationZone]])&gt;0,FALSE)),"Yes","No")</f>
        <v>No</v>
      </c>
    </row>
    <row r="2247" spans="1:10" x14ac:dyDescent="0.3">
      <c r="A2247" t="s">
        <v>6428</v>
      </c>
      <c r="B2247" t="s">
        <v>6429</v>
      </c>
      <c r="C2247">
        <v>2209</v>
      </c>
      <c r="D2247" t="s">
        <v>608</v>
      </c>
      <c r="E2247" t="s">
        <v>5075</v>
      </c>
      <c r="F2247" t="b">
        <v>1</v>
      </c>
      <c r="G2247">
        <v>511758592</v>
      </c>
      <c r="H2247">
        <v>511758847</v>
      </c>
      <c r="I2247" t="s">
        <v>6430</v>
      </c>
      <c r="J2247" s="182" t="str">
        <f>IF(OR(IFERROR(SEARCH("DMZ",tblSegmentationZones[[#This Row],[comment]])&gt;0,FALSE),IFERROR(SEARCH("DMZ",tblSegmentationZones[[#This Row],[SegmentationZone]])&gt;0,FALSE)),"Yes","No")</f>
        <v>No</v>
      </c>
    </row>
    <row r="2248" spans="1:10" x14ac:dyDescent="0.3">
      <c r="A2248" t="s">
        <v>6431</v>
      </c>
      <c r="B2248" t="s">
        <v>6432</v>
      </c>
      <c r="C2248">
        <v>2007</v>
      </c>
      <c r="D2248" t="s">
        <v>5594</v>
      </c>
      <c r="E2248" t="s">
        <v>5075</v>
      </c>
      <c r="F2248" t="b">
        <v>1</v>
      </c>
      <c r="G2248">
        <v>511710464</v>
      </c>
      <c r="H2248">
        <v>511710719</v>
      </c>
      <c r="I2248" t="s">
        <v>6433</v>
      </c>
      <c r="J2248" s="182" t="str">
        <f>IF(OR(IFERROR(SEARCH("DMZ",tblSegmentationZones[[#This Row],[comment]])&gt;0,FALSE),IFERROR(SEARCH("DMZ",tblSegmentationZones[[#This Row],[SegmentationZone]])&gt;0,FALSE)),"Yes","No")</f>
        <v>No</v>
      </c>
    </row>
    <row r="2249" spans="1:10" x14ac:dyDescent="0.3">
      <c r="A2249" t="s">
        <v>5771</v>
      </c>
      <c r="B2249" t="s">
        <v>6434</v>
      </c>
      <c r="C2249">
        <v>2018</v>
      </c>
      <c r="D2249" t="s">
        <v>5771</v>
      </c>
      <c r="E2249" t="s">
        <v>5075</v>
      </c>
      <c r="F2249" t="b">
        <v>0</v>
      </c>
      <c r="G2249">
        <v>511710720</v>
      </c>
      <c r="H2249">
        <v>511710975</v>
      </c>
      <c r="I2249" t="s">
        <v>6435</v>
      </c>
      <c r="J2249" s="182" t="str">
        <f>IF(OR(IFERROR(SEARCH("DMZ",tblSegmentationZones[[#This Row],[comment]])&gt;0,FALSE),IFERROR(SEARCH("DMZ",tblSegmentationZones[[#This Row],[SegmentationZone]])&gt;0,FALSE)),"Yes","No")</f>
        <v>No</v>
      </c>
    </row>
    <row r="2250" spans="1:10" x14ac:dyDescent="0.3">
      <c r="A2250" t="s">
        <v>6436</v>
      </c>
      <c r="B2250" t="s">
        <v>6437</v>
      </c>
      <c r="C2250">
        <v>220</v>
      </c>
      <c r="D2250" t="s">
        <v>465</v>
      </c>
      <c r="E2250" t="s">
        <v>5075</v>
      </c>
      <c r="F2250" t="b">
        <v>0</v>
      </c>
      <c r="G2250">
        <v>511761408</v>
      </c>
      <c r="H2250">
        <v>511761663</v>
      </c>
      <c r="I2250" t="s">
        <v>6438</v>
      </c>
      <c r="J2250" s="182" t="str">
        <f>IF(OR(IFERROR(SEARCH("DMZ",tblSegmentationZones[[#This Row],[comment]])&gt;0,FALSE),IFERROR(SEARCH("DMZ",tblSegmentationZones[[#This Row],[SegmentationZone]])&gt;0,FALSE)),"Yes","No")</f>
        <v>No</v>
      </c>
    </row>
    <row r="2251" spans="1:10" x14ac:dyDescent="0.3">
      <c r="A2251" t="s">
        <v>6436</v>
      </c>
      <c r="B2251" t="s">
        <v>6439</v>
      </c>
      <c r="C2251" t="s">
        <v>464</v>
      </c>
      <c r="D2251" t="s">
        <v>465</v>
      </c>
      <c r="E2251" t="s">
        <v>5075</v>
      </c>
      <c r="F2251" t="b">
        <v>0</v>
      </c>
      <c r="G2251">
        <v>511762176</v>
      </c>
      <c r="H2251">
        <v>511762431</v>
      </c>
      <c r="I2251" t="s">
        <v>6440</v>
      </c>
      <c r="J2251" s="182" t="str">
        <f>IF(OR(IFERROR(SEARCH("DMZ",tblSegmentationZones[[#This Row],[comment]])&gt;0,FALSE),IFERROR(SEARCH("DMZ",tblSegmentationZones[[#This Row],[SegmentationZone]])&gt;0,FALSE)),"Yes","No")</f>
        <v>No</v>
      </c>
    </row>
    <row r="2252" spans="1:10" x14ac:dyDescent="0.3">
      <c r="A2252" t="s">
        <v>6441</v>
      </c>
      <c r="B2252" t="s">
        <v>6442</v>
      </c>
      <c r="C2252">
        <v>2224</v>
      </c>
      <c r="D2252" t="s">
        <v>1937</v>
      </c>
      <c r="E2252" t="s">
        <v>5075</v>
      </c>
      <c r="F2252" t="b">
        <v>1</v>
      </c>
      <c r="G2252">
        <v>511762432</v>
      </c>
      <c r="H2252">
        <v>511764479</v>
      </c>
      <c r="I2252" t="s">
        <v>6443</v>
      </c>
      <c r="J2252" s="182" t="str">
        <f>IF(OR(IFERROR(SEARCH("DMZ",tblSegmentationZones[[#This Row],[comment]])&gt;0,FALSE),IFERROR(SEARCH("DMZ",tblSegmentationZones[[#This Row],[SegmentationZone]])&gt;0,FALSE)),"Yes","No")</f>
        <v>No</v>
      </c>
    </row>
    <row r="2253" spans="1:10" x14ac:dyDescent="0.3">
      <c r="A2253" t="s">
        <v>5771</v>
      </c>
      <c r="B2253" t="s">
        <v>6444</v>
      </c>
      <c r="C2253">
        <v>2018</v>
      </c>
      <c r="D2253" t="s">
        <v>5771</v>
      </c>
      <c r="E2253" t="s">
        <v>5075</v>
      </c>
      <c r="F2253" t="b">
        <v>0</v>
      </c>
      <c r="G2253">
        <v>511710976</v>
      </c>
      <c r="H2253">
        <v>511711231</v>
      </c>
      <c r="I2253" t="s">
        <v>6445</v>
      </c>
      <c r="J2253" s="182" t="str">
        <f>IF(OR(IFERROR(SEARCH("DMZ",tblSegmentationZones[[#This Row],[comment]])&gt;0,FALSE),IFERROR(SEARCH("DMZ",tblSegmentationZones[[#This Row],[SegmentationZone]])&gt;0,FALSE)),"Yes","No")</f>
        <v>No</v>
      </c>
    </row>
    <row r="2254" spans="1:10" x14ac:dyDescent="0.3">
      <c r="A2254" t="s">
        <v>5771</v>
      </c>
      <c r="B2254" t="s">
        <v>6446</v>
      </c>
      <c r="C2254">
        <v>2018</v>
      </c>
      <c r="D2254" t="s">
        <v>5771</v>
      </c>
      <c r="E2254" t="s">
        <v>5075</v>
      </c>
      <c r="F2254" t="b">
        <v>0</v>
      </c>
      <c r="G2254">
        <v>511711232</v>
      </c>
      <c r="H2254">
        <v>511711487</v>
      </c>
      <c r="I2254" t="s">
        <v>6447</v>
      </c>
      <c r="J2254" s="182" t="str">
        <f>IF(OR(IFERROR(SEARCH("DMZ",tblSegmentationZones[[#This Row],[comment]])&gt;0,FALSE),IFERROR(SEARCH("DMZ",tblSegmentationZones[[#This Row],[SegmentationZone]])&gt;0,FALSE)),"Yes","No")</f>
        <v>No</v>
      </c>
    </row>
    <row r="2255" spans="1:10" x14ac:dyDescent="0.3">
      <c r="A2255" t="s">
        <v>6448</v>
      </c>
      <c r="B2255" t="s">
        <v>6449</v>
      </c>
      <c r="C2255" t="s">
        <v>464</v>
      </c>
      <c r="D2255" t="s">
        <v>6273</v>
      </c>
      <c r="E2255" t="s">
        <v>5075</v>
      </c>
      <c r="F2255" t="b">
        <v>1</v>
      </c>
      <c r="G2255">
        <v>511766784</v>
      </c>
      <c r="H2255">
        <v>511767039</v>
      </c>
      <c r="I2255" t="s">
        <v>6450</v>
      </c>
      <c r="J2255" s="182" t="str">
        <f>IF(OR(IFERROR(SEARCH("DMZ",tblSegmentationZones[[#This Row],[comment]])&gt;0,FALSE),IFERROR(SEARCH("DMZ",tblSegmentationZones[[#This Row],[SegmentationZone]])&gt;0,FALSE)),"Yes","No")</f>
        <v>No</v>
      </c>
    </row>
    <row r="2256" spans="1:10" x14ac:dyDescent="0.3">
      <c r="A2256" t="s">
        <v>6451</v>
      </c>
      <c r="B2256" t="s">
        <v>6452</v>
      </c>
      <c r="C2256">
        <v>958</v>
      </c>
      <c r="D2256" t="s">
        <v>5564</v>
      </c>
      <c r="E2256" t="s">
        <v>5075</v>
      </c>
      <c r="F2256" t="b">
        <v>1</v>
      </c>
      <c r="G2256">
        <v>511767808</v>
      </c>
      <c r="H2256">
        <v>511768063</v>
      </c>
      <c r="I2256" t="s">
        <v>6453</v>
      </c>
      <c r="J2256" s="182" t="str">
        <f>IF(OR(IFERROR(SEARCH("DMZ",tblSegmentationZones[[#This Row],[comment]])&gt;0,FALSE),IFERROR(SEARCH("DMZ",tblSegmentationZones[[#This Row],[SegmentationZone]])&gt;0,FALSE)),"Yes","No")</f>
        <v>No</v>
      </c>
    </row>
    <row r="2257" spans="1:10" x14ac:dyDescent="0.3">
      <c r="A2257" t="s">
        <v>5553</v>
      </c>
      <c r="B2257" t="s">
        <v>6454</v>
      </c>
      <c r="C2257">
        <v>1234</v>
      </c>
      <c r="D2257" t="s">
        <v>5553</v>
      </c>
      <c r="E2257" t="s">
        <v>5075</v>
      </c>
      <c r="F2257" t="b">
        <v>1</v>
      </c>
      <c r="G2257">
        <v>511768256</v>
      </c>
      <c r="H2257">
        <v>511768319</v>
      </c>
      <c r="I2257" t="s">
        <v>6455</v>
      </c>
      <c r="J2257" s="182" t="str">
        <f>IF(OR(IFERROR(SEARCH("DMZ",tblSegmentationZones[[#This Row],[comment]])&gt;0,FALSE),IFERROR(SEARCH("DMZ",tblSegmentationZones[[#This Row],[SegmentationZone]])&gt;0,FALSE)),"Yes","No")</f>
        <v>No</v>
      </c>
    </row>
    <row r="2258" spans="1:10" x14ac:dyDescent="0.3">
      <c r="A2258" t="s">
        <v>6456</v>
      </c>
      <c r="B2258" t="s">
        <v>6457</v>
      </c>
      <c r="C2258">
        <v>2247</v>
      </c>
      <c r="D2258" t="s">
        <v>5575</v>
      </c>
      <c r="E2258" t="s">
        <v>5075</v>
      </c>
      <c r="F2258" t="b">
        <v>0</v>
      </c>
      <c r="G2258">
        <v>511768320</v>
      </c>
      <c r="H2258">
        <v>511768383</v>
      </c>
      <c r="I2258" t="s">
        <v>6458</v>
      </c>
      <c r="J2258" s="182" t="str">
        <f>IF(OR(IFERROR(SEARCH("DMZ",tblSegmentationZones[[#This Row],[comment]])&gt;0,FALSE),IFERROR(SEARCH("DMZ",tblSegmentationZones[[#This Row],[SegmentationZone]])&gt;0,FALSE)),"Yes","No")</f>
        <v>No</v>
      </c>
    </row>
    <row r="2259" spans="1:10" x14ac:dyDescent="0.3">
      <c r="A2259" t="s">
        <v>5579</v>
      </c>
      <c r="B2259" t="s">
        <v>6459</v>
      </c>
      <c r="C2259">
        <v>1223</v>
      </c>
      <c r="D2259" t="s">
        <v>5579</v>
      </c>
      <c r="E2259" t="s">
        <v>5075</v>
      </c>
      <c r="F2259" t="b">
        <v>0</v>
      </c>
      <c r="G2259">
        <v>511768448</v>
      </c>
      <c r="H2259">
        <v>511768511</v>
      </c>
      <c r="I2259" t="s">
        <v>6460</v>
      </c>
      <c r="J2259" s="182" t="str">
        <f>IF(OR(IFERROR(SEARCH("DMZ",tblSegmentationZones[[#This Row],[comment]])&gt;0,FALSE),IFERROR(SEARCH("DMZ",tblSegmentationZones[[#This Row],[SegmentationZone]])&gt;0,FALSE)),"Yes","No")</f>
        <v>No</v>
      </c>
    </row>
    <row r="2260" spans="1:10" x14ac:dyDescent="0.3">
      <c r="A2260" t="s">
        <v>6456</v>
      </c>
      <c r="B2260" t="s">
        <v>6461</v>
      </c>
      <c r="C2260">
        <v>1234</v>
      </c>
      <c r="D2260" t="s">
        <v>5553</v>
      </c>
      <c r="E2260" t="s">
        <v>5075</v>
      </c>
      <c r="F2260" t="b">
        <v>0</v>
      </c>
      <c r="G2260">
        <v>511768512</v>
      </c>
      <c r="H2260">
        <v>511768575</v>
      </c>
      <c r="I2260" t="s">
        <v>6462</v>
      </c>
      <c r="J2260" s="182" t="str">
        <f>IF(OR(IFERROR(SEARCH("DMZ",tblSegmentationZones[[#This Row],[comment]])&gt;0,FALSE),IFERROR(SEARCH("DMZ",tblSegmentationZones[[#This Row],[SegmentationZone]])&gt;0,FALSE)),"Yes","No")</f>
        <v>No</v>
      </c>
    </row>
    <row r="2261" spans="1:10" x14ac:dyDescent="0.3">
      <c r="A2261" t="s">
        <v>5586</v>
      </c>
      <c r="B2261" t="s">
        <v>6463</v>
      </c>
      <c r="C2261">
        <v>1222</v>
      </c>
      <c r="D2261" t="s">
        <v>5586</v>
      </c>
      <c r="E2261" t="s">
        <v>5075</v>
      </c>
      <c r="F2261" t="b">
        <v>0</v>
      </c>
      <c r="G2261">
        <v>511768384</v>
      </c>
      <c r="H2261">
        <v>511768447</v>
      </c>
      <c r="I2261" t="s">
        <v>6464</v>
      </c>
      <c r="J2261" s="182" t="str">
        <f>IF(OR(IFERROR(SEARCH("DMZ",tblSegmentationZones[[#This Row],[comment]])&gt;0,FALSE),IFERROR(SEARCH("DMZ",tblSegmentationZones[[#This Row],[SegmentationZone]])&gt;0,FALSE)),"Yes","No")</f>
        <v>No</v>
      </c>
    </row>
    <row r="2262" spans="1:10" x14ac:dyDescent="0.3">
      <c r="A2262" t="s">
        <v>6456</v>
      </c>
      <c r="B2262" t="s">
        <v>6465</v>
      </c>
      <c r="C2262">
        <v>2248</v>
      </c>
      <c r="D2262" t="s">
        <v>5575</v>
      </c>
      <c r="E2262" t="s">
        <v>5075</v>
      </c>
      <c r="F2262" t="b">
        <v>1</v>
      </c>
      <c r="G2262">
        <v>511768576</v>
      </c>
      <c r="H2262">
        <v>511768639</v>
      </c>
      <c r="I2262" t="s">
        <v>6466</v>
      </c>
      <c r="J2262" s="182" t="str">
        <f>IF(OR(IFERROR(SEARCH("DMZ",tblSegmentationZones[[#This Row],[comment]])&gt;0,FALSE),IFERROR(SEARCH("DMZ",tblSegmentationZones[[#This Row],[SegmentationZone]])&gt;0,FALSE)),"Yes","No")</f>
        <v>No</v>
      </c>
    </row>
    <row r="2263" spans="1:10" x14ac:dyDescent="0.3">
      <c r="A2263" t="s">
        <v>6456</v>
      </c>
      <c r="B2263" t="s">
        <v>6467</v>
      </c>
      <c r="C2263">
        <v>1223</v>
      </c>
      <c r="D2263" t="s">
        <v>5579</v>
      </c>
      <c r="E2263" t="s">
        <v>5075</v>
      </c>
      <c r="F2263" t="b">
        <v>1</v>
      </c>
      <c r="G2263">
        <v>511768704</v>
      </c>
      <c r="H2263">
        <v>511768767</v>
      </c>
      <c r="I2263" t="s">
        <v>6468</v>
      </c>
      <c r="J2263" s="182" t="str">
        <f>IF(OR(IFERROR(SEARCH("DMZ",tblSegmentationZones[[#This Row],[comment]])&gt;0,FALSE),IFERROR(SEARCH("DMZ",tblSegmentationZones[[#This Row],[SegmentationZone]])&gt;0,FALSE)),"Yes","No")</f>
        <v>No</v>
      </c>
    </row>
    <row r="2264" spans="1:10" x14ac:dyDescent="0.3">
      <c r="A2264" t="s">
        <v>6456</v>
      </c>
      <c r="B2264" t="s">
        <v>6469</v>
      </c>
      <c r="C2264">
        <v>1224</v>
      </c>
      <c r="D2264" t="s">
        <v>5553</v>
      </c>
      <c r="E2264" t="s">
        <v>5075</v>
      </c>
      <c r="F2264" t="b">
        <v>0</v>
      </c>
      <c r="G2264">
        <v>511768768</v>
      </c>
      <c r="H2264">
        <v>511768831</v>
      </c>
      <c r="I2264" t="s">
        <v>6470</v>
      </c>
      <c r="J2264" s="182" t="str">
        <f>IF(OR(IFERROR(SEARCH("DMZ",tblSegmentationZones[[#This Row],[comment]])&gt;0,FALSE),IFERROR(SEARCH("DMZ",tblSegmentationZones[[#This Row],[SegmentationZone]])&gt;0,FALSE)),"Yes","No")</f>
        <v>No</v>
      </c>
    </row>
    <row r="2265" spans="1:10" x14ac:dyDescent="0.3">
      <c r="A2265" t="s">
        <v>6456</v>
      </c>
      <c r="B2265" t="s">
        <v>6471</v>
      </c>
      <c r="C2265">
        <v>1222</v>
      </c>
      <c r="D2265" t="s">
        <v>5586</v>
      </c>
      <c r="E2265" t="s">
        <v>5075</v>
      </c>
      <c r="F2265" t="b">
        <v>1</v>
      </c>
      <c r="G2265">
        <v>511768640</v>
      </c>
      <c r="H2265">
        <v>511768703</v>
      </c>
      <c r="I2265" t="s">
        <v>6472</v>
      </c>
      <c r="J2265" s="182" t="str">
        <f>IF(OR(IFERROR(SEARCH("DMZ",tblSegmentationZones[[#This Row],[comment]])&gt;0,FALSE),IFERROR(SEARCH("DMZ",tblSegmentationZones[[#This Row],[SegmentationZone]])&gt;0,FALSE)),"Yes","No")</f>
        <v>No</v>
      </c>
    </row>
    <row r="2266" spans="1:10" x14ac:dyDescent="0.3">
      <c r="A2266" t="s">
        <v>6473</v>
      </c>
      <c r="B2266" t="s">
        <v>6474</v>
      </c>
      <c r="C2266">
        <v>1225</v>
      </c>
      <c r="D2266" t="s">
        <v>5590</v>
      </c>
      <c r="E2266" t="s">
        <v>5075</v>
      </c>
      <c r="F2266" t="b">
        <v>1</v>
      </c>
      <c r="G2266">
        <v>511768832</v>
      </c>
      <c r="H2266">
        <v>511768895</v>
      </c>
      <c r="I2266" t="s">
        <v>6475</v>
      </c>
      <c r="J2266" s="182" t="str">
        <f>IF(OR(IFERROR(SEARCH("DMZ",tblSegmentationZones[[#This Row],[comment]])&gt;0,FALSE),IFERROR(SEARCH("DMZ",tblSegmentationZones[[#This Row],[SegmentationZone]])&gt;0,FALSE)),"Yes","No")</f>
        <v>No</v>
      </c>
    </row>
    <row r="2267" spans="1:10" x14ac:dyDescent="0.3">
      <c r="A2267" t="s">
        <v>5771</v>
      </c>
      <c r="B2267" t="s">
        <v>6476</v>
      </c>
      <c r="C2267">
        <v>2018</v>
      </c>
      <c r="D2267" t="s">
        <v>5771</v>
      </c>
      <c r="E2267" t="s">
        <v>5075</v>
      </c>
      <c r="F2267" t="b">
        <v>1</v>
      </c>
      <c r="G2267">
        <v>511711488</v>
      </c>
      <c r="H2267">
        <v>511711743</v>
      </c>
      <c r="I2267" t="s">
        <v>6477</v>
      </c>
      <c r="J2267" s="182" t="str">
        <f>IF(OR(IFERROR(SEARCH("DMZ",tblSegmentationZones[[#This Row],[comment]])&gt;0,FALSE),IFERROR(SEARCH("DMZ",tblSegmentationZones[[#This Row],[SegmentationZone]])&gt;0,FALSE)),"Yes","No")</f>
        <v>No</v>
      </c>
    </row>
    <row r="2268" spans="1:10" x14ac:dyDescent="0.3">
      <c r="A2268" t="s">
        <v>6478</v>
      </c>
      <c r="B2268" t="s">
        <v>6479</v>
      </c>
      <c r="C2268" t="s">
        <v>464</v>
      </c>
      <c r="D2268" t="s">
        <v>6273</v>
      </c>
      <c r="E2268" t="s">
        <v>5075</v>
      </c>
      <c r="F2268" t="b">
        <v>1</v>
      </c>
      <c r="G2268">
        <v>511769696</v>
      </c>
      <c r="H2268">
        <v>511769711</v>
      </c>
      <c r="I2268" t="s">
        <v>6480</v>
      </c>
      <c r="J2268" s="182" t="str">
        <f>IF(OR(IFERROR(SEARCH("DMZ",tblSegmentationZones[[#This Row],[comment]])&gt;0,FALSE),IFERROR(SEARCH("DMZ",tblSegmentationZones[[#This Row],[SegmentationZone]])&gt;0,FALSE)),"Yes","No")</f>
        <v>No</v>
      </c>
    </row>
    <row r="2269" spans="1:10" x14ac:dyDescent="0.3">
      <c r="A2269" t="s">
        <v>5594</v>
      </c>
      <c r="B2269" t="s">
        <v>6481</v>
      </c>
      <c r="C2269">
        <v>2007</v>
      </c>
      <c r="D2269" t="s">
        <v>5594</v>
      </c>
      <c r="E2269" t="s">
        <v>5075</v>
      </c>
      <c r="F2269" t="b">
        <v>0</v>
      </c>
      <c r="G2269">
        <v>511711744</v>
      </c>
      <c r="H2269">
        <v>511711999</v>
      </c>
      <c r="I2269" t="s">
        <v>6482</v>
      </c>
      <c r="J2269" s="182" t="str">
        <f>IF(OR(IFERROR(SEARCH("DMZ",tblSegmentationZones[[#This Row],[comment]])&gt;0,FALSE),IFERROR(SEARCH("DMZ",tblSegmentationZones[[#This Row],[SegmentationZone]])&gt;0,FALSE)),"Yes","No")</f>
        <v>No</v>
      </c>
    </row>
    <row r="2270" spans="1:10" x14ac:dyDescent="0.3">
      <c r="A2270" t="s">
        <v>5726</v>
      </c>
      <c r="B2270" t="s">
        <v>6483</v>
      </c>
      <c r="C2270">
        <v>2017</v>
      </c>
      <c r="D2270" t="s">
        <v>5726</v>
      </c>
      <c r="E2270" t="s">
        <v>5075</v>
      </c>
      <c r="F2270" t="b">
        <v>0</v>
      </c>
      <c r="G2270">
        <v>511712512</v>
      </c>
      <c r="H2270">
        <v>511712767</v>
      </c>
      <c r="I2270" t="s">
        <v>6484</v>
      </c>
      <c r="J2270" s="182" t="str">
        <f>IF(OR(IFERROR(SEARCH("DMZ",tblSegmentationZones[[#This Row],[comment]])&gt;0,FALSE),IFERROR(SEARCH("DMZ",tblSegmentationZones[[#This Row],[SegmentationZone]])&gt;0,FALSE)),"Yes","No")</f>
        <v>No</v>
      </c>
    </row>
    <row r="2271" spans="1:10" x14ac:dyDescent="0.3">
      <c r="A2271" t="s">
        <v>6408</v>
      </c>
      <c r="B2271" t="s">
        <v>6485</v>
      </c>
      <c r="C2271">
        <v>3</v>
      </c>
      <c r="D2271" t="s">
        <v>5771</v>
      </c>
      <c r="E2271" t="s">
        <v>5075</v>
      </c>
      <c r="F2271" t="b">
        <v>0</v>
      </c>
      <c r="G2271">
        <v>511705856</v>
      </c>
      <c r="H2271">
        <v>511706111</v>
      </c>
      <c r="I2271" t="s">
        <v>6486</v>
      </c>
      <c r="J2271" s="182" t="str">
        <f>IF(OR(IFERROR(SEARCH("DMZ",tblSegmentationZones[[#This Row],[comment]])&gt;0,FALSE),IFERROR(SEARCH("DMZ",tblSegmentationZones[[#This Row],[SegmentationZone]])&gt;0,FALSE)),"Yes","No")</f>
        <v>No</v>
      </c>
    </row>
    <row r="2272" spans="1:10" x14ac:dyDescent="0.3">
      <c r="A2272" t="s">
        <v>6487</v>
      </c>
      <c r="B2272" t="s">
        <v>6488</v>
      </c>
      <c r="C2272" t="s">
        <v>464</v>
      </c>
      <c r="D2272" t="s">
        <v>608</v>
      </c>
      <c r="E2272" t="s">
        <v>5075</v>
      </c>
      <c r="F2272" t="b">
        <v>1</v>
      </c>
      <c r="G2272">
        <v>511713536</v>
      </c>
      <c r="H2272">
        <v>511713791</v>
      </c>
      <c r="I2272" t="s">
        <v>6489</v>
      </c>
      <c r="J2272" s="182" t="str">
        <f>IF(OR(IFERROR(SEARCH("DMZ",tblSegmentationZones[[#This Row],[comment]])&gt;0,FALSE),IFERROR(SEARCH("DMZ",tblSegmentationZones[[#This Row],[SegmentationZone]])&gt;0,FALSE)),"Yes","No")</f>
        <v>No</v>
      </c>
    </row>
    <row r="2273" spans="1:10" x14ac:dyDescent="0.3">
      <c r="A2273" t="s">
        <v>6487</v>
      </c>
      <c r="B2273" t="s">
        <v>6490</v>
      </c>
      <c r="C2273" t="s">
        <v>464</v>
      </c>
      <c r="D2273" t="s">
        <v>608</v>
      </c>
      <c r="E2273" t="s">
        <v>5075</v>
      </c>
      <c r="F2273" t="b">
        <v>0</v>
      </c>
      <c r="G2273">
        <v>511714048</v>
      </c>
      <c r="H2273">
        <v>511714303</v>
      </c>
      <c r="I2273" t="s">
        <v>6491</v>
      </c>
      <c r="J2273" s="182" t="str">
        <f>IF(OR(IFERROR(SEARCH("DMZ",tblSegmentationZones[[#This Row],[comment]])&gt;0,FALSE),IFERROR(SEARCH("DMZ",tblSegmentationZones[[#This Row],[SegmentationZone]])&gt;0,FALSE)),"Yes","No")</f>
        <v>No</v>
      </c>
    </row>
    <row r="2274" spans="1:10" x14ac:dyDescent="0.3">
      <c r="A2274" t="s">
        <v>6492</v>
      </c>
      <c r="B2274" t="s">
        <v>6493</v>
      </c>
      <c r="C2274">
        <v>39</v>
      </c>
      <c r="D2274" t="s">
        <v>608</v>
      </c>
      <c r="E2274" t="s">
        <v>5075</v>
      </c>
      <c r="F2274" t="b">
        <v>1</v>
      </c>
      <c r="G2274">
        <v>511715072</v>
      </c>
      <c r="H2274">
        <v>511715327</v>
      </c>
      <c r="I2274" t="s">
        <v>6494</v>
      </c>
      <c r="J2274" s="182" t="str">
        <f>IF(OR(IFERROR(SEARCH("DMZ",tblSegmentationZones[[#This Row],[comment]])&gt;0,FALSE),IFERROR(SEARCH("DMZ",tblSegmentationZones[[#This Row],[SegmentationZone]])&gt;0,FALSE)),"Yes","No")</f>
        <v>No</v>
      </c>
    </row>
    <row r="2275" spans="1:10" x14ac:dyDescent="0.3">
      <c r="A2275" t="s">
        <v>6408</v>
      </c>
      <c r="B2275" t="s">
        <v>6495</v>
      </c>
      <c r="C2275">
        <v>2004</v>
      </c>
      <c r="D2275" t="s">
        <v>5771</v>
      </c>
      <c r="E2275" t="s">
        <v>5075</v>
      </c>
      <c r="F2275" t="b">
        <v>0</v>
      </c>
      <c r="G2275">
        <v>511706112</v>
      </c>
      <c r="H2275">
        <v>511706367</v>
      </c>
      <c r="I2275" t="s">
        <v>6496</v>
      </c>
      <c r="J2275" s="182" t="str">
        <f>IF(OR(IFERROR(SEARCH("DMZ",tblSegmentationZones[[#This Row],[comment]])&gt;0,FALSE),IFERROR(SEARCH("DMZ",tblSegmentationZones[[#This Row],[SegmentationZone]])&gt;0,FALSE)),"Yes","No")</f>
        <v>No</v>
      </c>
    </row>
    <row r="2276" spans="1:10" x14ac:dyDescent="0.3">
      <c r="A2276" t="s">
        <v>6497</v>
      </c>
      <c r="B2276" t="s">
        <v>6498</v>
      </c>
      <c r="C2276" t="s">
        <v>464</v>
      </c>
      <c r="D2276" t="s">
        <v>465</v>
      </c>
      <c r="E2276" t="s">
        <v>1108</v>
      </c>
      <c r="F2276" t="b">
        <v>0</v>
      </c>
      <c r="G2276">
        <v>511715584</v>
      </c>
      <c r="H2276">
        <v>511715839</v>
      </c>
      <c r="I2276" t="s">
        <v>6499</v>
      </c>
      <c r="J2276" s="182" t="str">
        <f>IF(OR(IFERROR(SEARCH("DMZ",tblSegmentationZones[[#This Row],[comment]])&gt;0,FALSE),IFERROR(SEARCH("DMZ",tblSegmentationZones[[#This Row],[SegmentationZone]])&gt;0,FALSE)),"Yes","No")</f>
        <v>No</v>
      </c>
    </row>
    <row r="2277" spans="1:10" x14ac:dyDescent="0.3">
      <c r="A2277" t="s">
        <v>5726</v>
      </c>
      <c r="B2277" t="s">
        <v>6500</v>
      </c>
      <c r="C2277">
        <v>2017</v>
      </c>
      <c r="D2277" t="s">
        <v>5726</v>
      </c>
      <c r="E2277" t="s">
        <v>5075</v>
      </c>
      <c r="F2277" t="b">
        <v>1</v>
      </c>
      <c r="G2277">
        <v>511716352</v>
      </c>
      <c r="H2277">
        <v>511716607</v>
      </c>
      <c r="I2277" t="s">
        <v>6501</v>
      </c>
      <c r="J2277" s="182" t="str">
        <f>IF(OR(IFERROR(SEARCH("DMZ",tblSegmentationZones[[#This Row],[comment]])&gt;0,FALSE),IFERROR(SEARCH("DMZ",tblSegmentationZones[[#This Row],[SegmentationZone]])&gt;0,FALSE)),"Yes","No")</f>
        <v>No</v>
      </c>
    </row>
    <row r="2278" spans="1:10" x14ac:dyDescent="0.3">
      <c r="A2278" t="s">
        <v>6502</v>
      </c>
      <c r="B2278" t="s">
        <v>6503</v>
      </c>
      <c r="C2278">
        <v>2915</v>
      </c>
      <c r="D2278" t="s">
        <v>2800</v>
      </c>
      <c r="E2278" t="s">
        <v>5075</v>
      </c>
      <c r="F2278" t="b">
        <v>1</v>
      </c>
      <c r="G2278">
        <v>511717376</v>
      </c>
      <c r="H2278">
        <v>511719423</v>
      </c>
      <c r="I2278" t="s">
        <v>6504</v>
      </c>
      <c r="J2278" s="182" t="str">
        <f>IF(OR(IFERROR(SEARCH("DMZ",tblSegmentationZones[[#This Row],[comment]])&gt;0,FALSE),IFERROR(SEARCH("DMZ",tblSegmentationZones[[#This Row],[SegmentationZone]])&gt;0,FALSE)),"Yes","No")</f>
        <v>No</v>
      </c>
    </row>
    <row r="2279" spans="1:10" x14ac:dyDescent="0.3">
      <c r="A2279" t="s">
        <v>6408</v>
      </c>
      <c r="B2279" t="s">
        <v>6505</v>
      </c>
      <c r="C2279">
        <v>2005</v>
      </c>
      <c r="D2279" t="s">
        <v>5771</v>
      </c>
      <c r="E2279" t="s">
        <v>5075</v>
      </c>
      <c r="F2279" t="b">
        <v>0</v>
      </c>
      <c r="G2279">
        <v>511706368</v>
      </c>
      <c r="H2279">
        <v>511706623</v>
      </c>
      <c r="I2279" t="s">
        <v>6506</v>
      </c>
      <c r="J2279" s="182" t="str">
        <f>IF(OR(IFERROR(SEARCH("DMZ",tblSegmentationZones[[#This Row],[comment]])&gt;0,FALSE),IFERROR(SEARCH("DMZ",tblSegmentationZones[[#This Row],[SegmentationZone]])&gt;0,FALSE)),"Yes","No")</f>
        <v>No</v>
      </c>
    </row>
    <row r="2280" spans="1:10" x14ac:dyDescent="0.3">
      <c r="A2280" t="s">
        <v>6408</v>
      </c>
      <c r="B2280" t="s">
        <v>6507</v>
      </c>
      <c r="C2280">
        <v>2006</v>
      </c>
      <c r="D2280" t="s">
        <v>5771</v>
      </c>
      <c r="E2280" t="s">
        <v>5075</v>
      </c>
      <c r="F2280" t="b">
        <v>0</v>
      </c>
      <c r="G2280">
        <v>511706624</v>
      </c>
      <c r="H2280">
        <v>511706879</v>
      </c>
      <c r="I2280" t="s">
        <v>6508</v>
      </c>
      <c r="J2280" s="182" t="str">
        <f>IF(OR(IFERROR(SEARCH("DMZ",tblSegmentationZones[[#This Row],[comment]])&gt;0,FALSE),IFERROR(SEARCH("DMZ",tblSegmentationZones[[#This Row],[SegmentationZone]])&gt;0,FALSE)),"Yes","No")</f>
        <v>No</v>
      </c>
    </row>
    <row r="2281" spans="1:10" x14ac:dyDescent="0.3">
      <c r="A2281" t="s">
        <v>6509</v>
      </c>
      <c r="B2281" t="s">
        <v>6510</v>
      </c>
      <c r="C2281">
        <v>60</v>
      </c>
      <c r="D2281" t="s">
        <v>465</v>
      </c>
      <c r="E2281" t="s">
        <v>5075</v>
      </c>
      <c r="F2281" t="b">
        <v>0</v>
      </c>
      <c r="G2281">
        <v>511720448</v>
      </c>
      <c r="H2281">
        <v>511720703</v>
      </c>
      <c r="I2281" t="s">
        <v>6511</v>
      </c>
      <c r="J2281" s="182" t="str">
        <f>IF(OR(IFERROR(SEARCH("DMZ",tblSegmentationZones[[#This Row],[comment]])&gt;0,FALSE),IFERROR(SEARCH("DMZ",tblSegmentationZones[[#This Row],[SegmentationZone]])&gt;0,FALSE)),"Yes","No")</f>
        <v>No</v>
      </c>
    </row>
    <row r="2282" spans="1:10" x14ac:dyDescent="0.3">
      <c r="A2282" t="s">
        <v>6512</v>
      </c>
      <c r="B2282" t="s">
        <v>6513</v>
      </c>
      <c r="C2282">
        <v>2064</v>
      </c>
      <c r="D2282" t="s">
        <v>465</v>
      </c>
      <c r="E2282" t="s">
        <v>5075</v>
      </c>
      <c r="F2282" t="b">
        <v>0</v>
      </c>
      <c r="G2282">
        <v>511721472</v>
      </c>
      <c r="H2282">
        <v>511721727</v>
      </c>
      <c r="I2282" t="s">
        <v>6514</v>
      </c>
      <c r="J2282" s="182" t="str">
        <f>IF(OR(IFERROR(SEARCH("DMZ",tblSegmentationZones[[#This Row],[comment]])&gt;0,FALSE),IFERROR(SEARCH("DMZ",tblSegmentationZones[[#This Row],[SegmentationZone]])&gt;0,FALSE)),"Yes","No")</f>
        <v>No</v>
      </c>
    </row>
    <row r="2283" spans="1:10" x14ac:dyDescent="0.3">
      <c r="A2283" t="s">
        <v>6515</v>
      </c>
      <c r="B2283" t="s">
        <v>6516</v>
      </c>
      <c r="C2283">
        <v>2065</v>
      </c>
      <c r="D2283" t="s">
        <v>465</v>
      </c>
      <c r="E2283" t="s">
        <v>5075</v>
      </c>
      <c r="F2283" t="b">
        <v>0</v>
      </c>
      <c r="G2283">
        <v>511721728</v>
      </c>
      <c r="H2283">
        <v>511721983</v>
      </c>
      <c r="I2283" t="s">
        <v>6517</v>
      </c>
      <c r="J2283" s="182" t="str">
        <f>IF(OR(IFERROR(SEARCH("DMZ",tblSegmentationZones[[#This Row],[comment]])&gt;0,FALSE),IFERROR(SEARCH("DMZ",tblSegmentationZones[[#This Row],[SegmentationZone]])&gt;0,FALSE)),"Yes","No")</f>
        <v>No</v>
      </c>
    </row>
    <row r="2284" spans="1:10" x14ac:dyDescent="0.3">
      <c r="A2284" t="s">
        <v>6518</v>
      </c>
      <c r="B2284" t="s">
        <v>6519</v>
      </c>
      <c r="C2284">
        <v>2066</v>
      </c>
      <c r="D2284" t="s">
        <v>465</v>
      </c>
      <c r="E2284" t="s">
        <v>5075</v>
      </c>
      <c r="F2284" t="b">
        <v>0</v>
      </c>
      <c r="G2284">
        <v>511721984</v>
      </c>
      <c r="H2284">
        <v>511722239</v>
      </c>
      <c r="I2284" t="s">
        <v>6520</v>
      </c>
      <c r="J2284" s="182" t="str">
        <f>IF(OR(IFERROR(SEARCH("DMZ",tblSegmentationZones[[#This Row],[comment]])&gt;0,FALSE),IFERROR(SEARCH("DMZ",tblSegmentationZones[[#This Row],[SegmentationZone]])&gt;0,FALSE)),"Yes","No")</f>
        <v>No</v>
      </c>
    </row>
    <row r="2285" spans="1:10" x14ac:dyDescent="0.3">
      <c r="A2285" t="s">
        <v>6521</v>
      </c>
      <c r="B2285" t="s">
        <v>6522</v>
      </c>
      <c r="C2285">
        <v>2067</v>
      </c>
      <c r="D2285" t="s">
        <v>465</v>
      </c>
      <c r="E2285" t="s">
        <v>5075</v>
      </c>
      <c r="F2285" t="b">
        <v>0</v>
      </c>
      <c r="G2285">
        <v>511722240</v>
      </c>
      <c r="H2285">
        <v>511722495</v>
      </c>
      <c r="I2285" t="s">
        <v>6523</v>
      </c>
      <c r="J2285" s="182" t="str">
        <f>IF(OR(IFERROR(SEARCH("DMZ",tblSegmentationZones[[#This Row],[comment]])&gt;0,FALSE),IFERROR(SEARCH("DMZ",tblSegmentationZones[[#This Row],[SegmentationZone]])&gt;0,FALSE)),"Yes","No")</f>
        <v>No</v>
      </c>
    </row>
    <row r="2286" spans="1:10" x14ac:dyDescent="0.3">
      <c r="A2286" t="s">
        <v>6524</v>
      </c>
      <c r="B2286" t="s">
        <v>6525</v>
      </c>
      <c r="C2286">
        <v>2068</v>
      </c>
      <c r="D2286" t="s">
        <v>6218</v>
      </c>
      <c r="E2286" t="s">
        <v>5075</v>
      </c>
      <c r="F2286" t="b">
        <v>1</v>
      </c>
      <c r="G2286">
        <v>511722496</v>
      </c>
      <c r="H2286">
        <v>511722751</v>
      </c>
      <c r="I2286" t="s">
        <v>6526</v>
      </c>
      <c r="J2286" s="182" t="str">
        <f>IF(OR(IFERROR(SEARCH("DMZ",tblSegmentationZones[[#This Row],[comment]])&gt;0,FALSE),IFERROR(SEARCH("DMZ",tblSegmentationZones[[#This Row],[SegmentationZone]])&gt;0,FALSE)),"Yes","No")</f>
        <v>No</v>
      </c>
    </row>
    <row r="2287" spans="1:10" x14ac:dyDescent="0.3">
      <c r="A2287" t="s">
        <v>6527</v>
      </c>
      <c r="B2287" t="s">
        <v>6528</v>
      </c>
      <c r="C2287">
        <v>2007</v>
      </c>
      <c r="D2287" t="s">
        <v>5594</v>
      </c>
      <c r="E2287" t="s">
        <v>5075</v>
      </c>
      <c r="F2287" t="b">
        <v>0</v>
      </c>
      <c r="G2287">
        <v>511706880</v>
      </c>
      <c r="H2287">
        <v>511707135</v>
      </c>
      <c r="I2287" t="s">
        <v>6529</v>
      </c>
      <c r="J2287" s="182" t="str">
        <f>IF(OR(IFERROR(SEARCH("DMZ",tblSegmentationZones[[#This Row],[comment]])&gt;0,FALSE),IFERROR(SEARCH("DMZ",tblSegmentationZones[[#This Row],[SegmentationZone]])&gt;0,FALSE)),"Yes","No")</f>
        <v>No</v>
      </c>
    </row>
    <row r="2288" spans="1:10" x14ac:dyDescent="0.3">
      <c r="A2288" t="s">
        <v>6530</v>
      </c>
      <c r="B2288" t="s">
        <v>6531</v>
      </c>
      <c r="C2288">
        <v>70</v>
      </c>
      <c r="D2288" t="s">
        <v>465</v>
      </c>
      <c r="E2288" t="s">
        <v>5075</v>
      </c>
      <c r="F2288" t="b">
        <v>0</v>
      </c>
      <c r="G2288">
        <v>511723008</v>
      </c>
      <c r="H2288">
        <v>511723263</v>
      </c>
      <c r="I2288" t="s">
        <v>6532</v>
      </c>
      <c r="J2288" s="182" t="str">
        <f>IF(OR(IFERROR(SEARCH("DMZ",tblSegmentationZones[[#This Row],[comment]])&gt;0,FALSE),IFERROR(SEARCH("DMZ",tblSegmentationZones[[#This Row],[SegmentationZone]])&gt;0,FALSE)),"Yes","No")</f>
        <v>No</v>
      </c>
    </row>
    <row r="2289" spans="1:10" x14ac:dyDescent="0.3">
      <c r="A2289" t="s">
        <v>6533</v>
      </c>
      <c r="B2289" t="s">
        <v>6534</v>
      </c>
      <c r="C2289">
        <v>2080</v>
      </c>
      <c r="D2289" t="s">
        <v>465</v>
      </c>
      <c r="E2289" t="s">
        <v>5075</v>
      </c>
      <c r="F2289" t="b">
        <v>0</v>
      </c>
      <c r="G2289">
        <v>511725568</v>
      </c>
      <c r="H2289">
        <v>511725823</v>
      </c>
      <c r="I2289" t="s">
        <v>6535</v>
      </c>
      <c r="J2289" s="182" t="str">
        <f>IF(OR(IFERROR(SEARCH("DMZ",tblSegmentationZones[[#This Row],[comment]])&gt;0,FALSE),IFERROR(SEARCH("DMZ",tblSegmentationZones[[#This Row],[SegmentationZone]])&gt;0,FALSE)),"Yes","No")</f>
        <v>No</v>
      </c>
    </row>
    <row r="2290" spans="1:10" x14ac:dyDescent="0.3">
      <c r="A2290" t="s">
        <v>6533</v>
      </c>
      <c r="B2290" t="s">
        <v>6536</v>
      </c>
      <c r="C2290">
        <v>2081</v>
      </c>
      <c r="D2290" t="s">
        <v>465</v>
      </c>
      <c r="E2290" t="s">
        <v>1108</v>
      </c>
      <c r="F2290" t="b">
        <v>0</v>
      </c>
      <c r="G2290">
        <v>511725824</v>
      </c>
      <c r="H2290">
        <v>511726079</v>
      </c>
      <c r="I2290" t="s">
        <v>6537</v>
      </c>
      <c r="J2290" s="182" t="str">
        <f>IF(OR(IFERROR(SEARCH("DMZ",tblSegmentationZones[[#This Row],[comment]])&gt;0,FALSE),IFERROR(SEARCH("DMZ",tblSegmentationZones[[#This Row],[SegmentationZone]])&gt;0,FALSE)),"Yes","No")</f>
        <v>No</v>
      </c>
    </row>
    <row r="2291" spans="1:10" x14ac:dyDescent="0.3">
      <c r="A2291" t="s">
        <v>6533</v>
      </c>
      <c r="B2291" t="s">
        <v>6538</v>
      </c>
      <c r="C2291">
        <v>2082</v>
      </c>
      <c r="D2291" t="s">
        <v>465</v>
      </c>
      <c r="E2291" t="s">
        <v>1108</v>
      </c>
      <c r="F2291" t="b">
        <v>0</v>
      </c>
      <c r="G2291">
        <v>511726080</v>
      </c>
      <c r="H2291">
        <v>511726335</v>
      </c>
      <c r="I2291" t="s">
        <v>6539</v>
      </c>
      <c r="J2291" s="182" t="str">
        <f>IF(OR(IFERROR(SEARCH("DMZ",tblSegmentationZones[[#This Row],[comment]])&gt;0,FALSE),IFERROR(SEARCH("DMZ",tblSegmentationZones[[#This Row],[SegmentationZone]])&gt;0,FALSE)),"Yes","No")</f>
        <v>No</v>
      </c>
    </row>
    <row r="2292" spans="1:10" x14ac:dyDescent="0.3">
      <c r="A2292" t="s">
        <v>6533</v>
      </c>
      <c r="B2292" t="s">
        <v>6540</v>
      </c>
      <c r="C2292">
        <v>2083</v>
      </c>
      <c r="D2292" t="s">
        <v>465</v>
      </c>
      <c r="E2292" t="s">
        <v>1108</v>
      </c>
      <c r="F2292" t="b">
        <v>0</v>
      </c>
      <c r="G2292">
        <v>511726336</v>
      </c>
      <c r="H2292">
        <v>511726591</v>
      </c>
      <c r="I2292" t="s">
        <v>6541</v>
      </c>
      <c r="J2292" s="182" t="str">
        <f>IF(OR(IFERROR(SEARCH("DMZ",tblSegmentationZones[[#This Row],[comment]])&gt;0,FALSE),IFERROR(SEARCH("DMZ",tblSegmentationZones[[#This Row],[SegmentationZone]])&gt;0,FALSE)),"Yes","No")</f>
        <v>No</v>
      </c>
    </row>
    <row r="2293" spans="1:10" x14ac:dyDescent="0.3">
      <c r="A2293" t="s">
        <v>6306</v>
      </c>
      <c r="B2293" t="s">
        <v>6542</v>
      </c>
      <c r="C2293">
        <v>2096</v>
      </c>
      <c r="D2293" t="s">
        <v>465</v>
      </c>
      <c r="E2293" t="s">
        <v>5075</v>
      </c>
      <c r="F2293" t="b">
        <v>0</v>
      </c>
      <c r="G2293">
        <v>511729664</v>
      </c>
      <c r="H2293">
        <v>511729919</v>
      </c>
      <c r="I2293" t="s">
        <v>6543</v>
      </c>
      <c r="J2293" s="182" t="str">
        <f>IF(OR(IFERROR(SEARCH("DMZ",tblSegmentationZones[[#This Row],[comment]])&gt;0,FALSE),IFERROR(SEARCH("DMZ",tblSegmentationZones[[#This Row],[SegmentationZone]])&gt;0,FALSE)),"Yes","No")</f>
        <v>No</v>
      </c>
    </row>
    <row r="2294" spans="1:10" x14ac:dyDescent="0.3">
      <c r="A2294" t="s">
        <v>6306</v>
      </c>
      <c r="B2294" t="s">
        <v>6544</v>
      </c>
      <c r="C2294">
        <v>2097</v>
      </c>
      <c r="D2294" t="s">
        <v>608</v>
      </c>
      <c r="E2294" t="s">
        <v>5075</v>
      </c>
      <c r="F2294" t="b">
        <v>1</v>
      </c>
      <c r="G2294">
        <v>511729920</v>
      </c>
      <c r="H2294">
        <v>511730175</v>
      </c>
      <c r="I2294" t="s">
        <v>6545</v>
      </c>
      <c r="J2294" s="182" t="str">
        <f>IF(OR(IFERROR(SEARCH("DMZ",tblSegmentationZones[[#This Row],[comment]])&gt;0,FALSE),IFERROR(SEARCH("DMZ",tblSegmentationZones[[#This Row],[SegmentationZone]])&gt;0,FALSE)),"Yes","No")</f>
        <v>No</v>
      </c>
    </row>
    <row r="2295" spans="1:10" x14ac:dyDescent="0.3">
      <c r="A2295" t="s">
        <v>6306</v>
      </c>
      <c r="B2295" t="s">
        <v>6546</v>
      </c>
      <c r="C2295">
        <v>2098</v>
      </c>
      <c r="D2295" t="s">
        <v>608</v>
      </c>
      <c r="E2295" t="s">
        <v>5075</v>
      </c>
      <c r="F2295" t="b">
        <v>1</v>
      </c>
      <c r="G2295">
        <v>511730176</v>
      </c>
      <c r="H2295">
        <v>511730431</v>
      </c>
      <c r="I2295" t="s">
        <v>6547</v>
      </c>
      <c r="J2295" s="182" t="str">
        <f>IF(OR(IFERROR(SEARCH("DMZ",tblSegmentationZones[[#This Row],[comment]])&gt;0,FALSE),IFERROR(SEARCH("DMZ",tblSegmentationZones[[#This Row],[SegmentationZone]])&gt;0,FALSE)),"Yes","No")</f>
        <v>No</v>
      </c>
    </row>
    <row r="2296" spans="1:10" x14ac:dyDescent="0.3">
      <c r="A2296" t="s">
        <v>6306</v>
      </c>
      <c r="B2296" t="s">
        <v>6548</v>
      </c>
      <c r="C2296">
        <v>2099</v>
      </c>
      <c r="D2296" t="s">
        <v>608</v>
      </c>
      <c r="E2296" t="s">
        <v>5075</v>
      </c>
      <c r="F2296" t="b">
        <v>1</v>
      </c>
      <c r="G2296">
        <v>511730432</v>
      </c>
      <c r="H2296">
        <v>511730687</v>
      </c>
      <c r="I2296" t="s">
        <v>6549</v>
      </c>
      <c r="J2296" s="182" t="str">
        <f>IF(OR(IFERROR(SEARCH("DMZ",tblSegmentationZones[[#This Row],[comment]])&gt;0,FALSE),IFERROR(SEARCH("DMZ",tblSegmentationZones[[#This Row],[SegmentationZone]])&gt;0,FALSE)),"Yes","No")</f>
        <v>No</v>
      </c>
    </row>
    <row r="2297" spans="1:10" x14ac:dyDescent="0.3">
      <c r="A2297" t="s">
        <v>6550</v>
      </c>
      <c r="B2297" t="s">
        <v>6551</v>
      </c>
      <c r="C2297">
        <v>2501</v>
      </c>
      <c r="D2297" t="s">
        <v>5686</v>
      </c>
      <c r="E2297" t="s">
        <v>5075</v>
      </c>
      <c r="F2297" t="b">
        <v>1</v>
      </c>
      <c r="G2297">
        <v>511770880</v>
      </c>
      <c r="H2297">
        <v>511771135</v>
      </c>
      <c r="I2297" t="s">
        <v>6552</v>
      </c>
      <c r="J2297" s="182" t="str">
        <f>IF(OR(IFERROR(SEARCH("DMZ",tblSegmentationZones[[#This Row],[comment]])&gt;0,FALSE),IFERROR(SEARCH("DMZ",tblSegmentationZones[[#This Row],[SegmentationZone]])&gt;0,FALSE)),"Yes","No")</f>
        <v>No</v>
      </c>
    </row>
    <row r="2298" spans="1:10" x14ac:dyDescent="0.3">
      <c r="A2298" t="s">
        <v>5715</v>
      </c>
      <c r="B2298" t="s">
        <v>6553</v>
      </c>
      <c r="C2298">
        <v>466</v>
      </c>
      <c r="D2298" t="s">
        <v>5715</v>
      </c>
      <c r="E2298" t="s">
        <v>5075</v>
      </c>
      <c r="F2298" t="b">
        <v>1</v>
      </c>
      <c r="G2298">
        <v>511799296</v>
      </c>
      <c r="H2298">
        <v>511799551</v>
      </c>
      <c r="I2298" t="s">
        <v>6554</v>
      </c>
      <c r="J2298" s="182" t="str">
        <f>IF(OR(IFERROR(SEARCH("DMZ",tblSegmentationZones[[#This Row],[comment]])&gt;0,FALSE),IFERROR(SEARCH("DMZ",tblSegmentationZones[[#This Row],[SegmentationZone]])&gt;0,FALSE)),"Yes","No")</f>
        <v>No</v>
      </c>
    </row>
    <row r="2299" spans="1:10" x14ac:dyDescent="0.3">
      <c r="A2299" t="s">
        <v>5718</v>
      </c>
      <c r="B2299" t="s">
        <v>6555</v>
      </c>
      <c r="C2299" t="s">
        <v>464</v>
      </c>
      <c r="D2299" t="s">
        <v>5718</v>
      </c>
      <c r="E2299" t="s">
        <v>5075</v>
      </c>
      <c r="F2299" t="b">
        <v>1</v>
      </c>
      <c r="G2299">
        <v>511799808</v>
      </c>
      <c r="H2299">
        <v>511800063</v>
      </c>
      <c r="I2299" t="s">
        <v>6556</v>
      </c>
      <c r="J2299" s="182" t="str">
        <f>IF(OR(IFERROR(SEARCH("DMZ",tblSegmentationZones[[#This Row],[comment]])&gt;0,FALSE),IFERROR(SEARCH("DMZ",tblSegmentationZones[[#This Row],[SegmentationZone]])&gt;0,FALSE)),"Yes","No")</f>
        <v>No</v>
      </c>
    </row>
    <row r="2300" spans="1:10" x14ac:dyDescent="0.3">
      <c r="A2300" t="s">
        <v>5721</v>
      </c>
      <c r="B2300" t="s">
        <v>6557</v>
      </c>
      <c r="C2300">
        <v>467</v>
      </c>
      <c r="D2300" t="s">
        <v>5721</v>
      </c>
      <c r="E2300" t="s">
        <v>5075</v>
      </c>
      <c r="F2300" t="b">
        <v>1</v>
      </c>
      <c r="G2300">
        <v>511800320</v>
      </c>
      <c r="H2300">
        <v>511800575</v>
      </c>
      <c r="I2300" t="s">
        <v>6558</v>
      </c>
      <c r="J2300" s="182" t="str">
        <f>IF(OR(IFERROR(SEARCH("DMZ",tblSegmentationZones[[#This Row],[comment]])&gt;0,FALSE),IFERROR(SEARCH("DMZ",tblSegmentationZones[[#This Row],[SegmentationZone]])&gt;0,FALSE)),"Yes","No")</f>
        <v>No</v>
      </c>
    </row>
    <row r="2301" spans="1:10" x14ac:dyDescent="0.3">
      <c r="A2301" t="s">
        <v>6559</v>
      </c>
      <c r="B2301" t="s">
        <v>6560</v>
      </c>
      <c r="C2301">
        <v>2628</v>
      </c>
      <c r="D2301" t="s">
        <v>5709</v>
      </c>
      <c r="E2301" t="s">
        <v>5075</v>
      </c>
      <c r="F2301" t="b">
        <v>1</v>
      </c>
      <c r="G2301">
        <v>511803392</v>
      </c>
      <c r="H2301">
        <v>511803647</v>
      </c>
      <c r="I2301" t="s">
        <v>6561</v>
      </c>
      <c r="J2301" s="182" t="str">
        <f>IF(OR(IFERROR(SEARCH("DMZ",tblSegmentationZones[[#This Row],[comment]])&gt;0,FALSE),IFERROR(SEARCH("DMZ",tblSegmentationZones[[#This Row],[SegmentationZone]])&gt;0,FALSE)),"Yes","No")</f>
        <v>Yes</v>
      </c>
    </row>
    <row r="2302" spans="1:10" x14ac:dyDescent="0.3">
      <c r="A2302" t="s">
        <v>6562</v>
      </c>
      <c r="B2302" t="s">
        <v>6563</v>
      </c>
      <c r="C2302">
        <v>2629</v>
      </c>
      <c r="D2302" t="s">
        <v>5598</v>
      </c>
      <c r="E2302" t="s">
        <v>5075</v>
      </c>
      <c r="F2302" t="b">
        <v>1</v>
      </c>
      <c r="G2302">
        <v>511803648</v>
      </c>
      <c r="H2302">
        <v>511803903</v>
      </c>
      <c r="I2302" t="s">
        <v>6564</v>
      </c>
      <c r="J2302" s="182" t="str">
        <f>IF(OR(IFERROR(SEARCH("DMZ",tblSegmentationZones[[#This Row],[comment]])&gt;0,FALSE),IFERROR(SEARCH("DMZ",tblSegmentationZones[[#This Row],[SegmentationZone]])&gt;0,FALSE)),"Yes","No")</f>
        <v>Yes</v>
      </c>
    </row>
    <row r="2303" spans="1:10" x14ac:dyDescent="0.3">
      <c r="A2303" t="s">
        <v>6565</v>
      </c>
      <c r="B2303" t="s">
        <v>6566</v>
      </c>
      <c r="C2303">
        <v>2130</v>
      </c>
      <c r="D2303" t="s">
        <v>5690</v>
      </c>
      <c r="E2303" t="s">
        <v>5075</v>
      </c>
      <c r="F2303" t="b">
        <v>0</v>
      </c>
      <c r="G2303">
        <v>511803904</v>
      </c>
      <c r="H2303">
        <v>511804159</v>
      </c>
      <c r="I2303" t="s">
        <v>6567</v>
      </c>
      <c r="J2303" s="182" t="str">
        <f>IF(OR(IFERROR(SEARCH("DMZ",tblSegmentationZones[[#This Row],[comment]])&gt;0,FALSE),IFERROR(SEARCH("DMZ",tblSegmentationZones[[#This Row],[SegmentationZone]])&gt;0,FALSE)),"Yes","No")</f>
        <v>No</v>
      </c>
    </row>
    <row r="2304" spans="1:10" x14ac:dyDescent="0.3">
      <c r="A2304" t="s">
        <v>6568</v>
      </c>
      <c r="B2304" t="s">
        <v>6569</v>
      </c>
      <c r="C2304">
        <v>2731</v>
      </c>
      <c r="D2304" t="s">
        <v>5709</v>
      </c>
      <c r="E2304" t="s">
        <v>5075</v>
      </c>
      <c r="F2304" t="b">
        <v>0</v>
      </c>
      <c r="G2304">
        <v>511804160</v>
      </c>
      <c r="H2304">
        <v>511804415</v>
      </c>
      <c r="I2304" t="s">
        <v>6570</v>
      </c>
      <c r="J2304" s="182" t="str">
        <f>IF(OR(IFERROR(SEARCH("DMZ",tblSegmentationZones[[#This Row],[comment]])&gt;0,FALSE),IFERROR(SEARCH("DMZ",tblSegmentationZones[[#This Row],[SegmentationZone]])&gt;0,FALSE)),"Yes","No")</f>
        <v>Yes</v>
      </c>
    </row>
    <row r="2305" spans="1:10" x14ac:dyDescent="0.3">
      <c r="A2305" t="s">
        <v>6568</v>
      </c>
      <c r="B2305" t="s">
        <v>6569</v>
      </c>
      <c r="C2305">
        <v>2731</v>
      </c>
      <c r="D2305" t="s">
        <v>5690</v>
      </c>
      <c r="E2305" t="s">
        <v>5075</v>
      </c>
      <c r="F2305" t="b">
        <v>0</v>
      </c>
      <c r="G2305">
        <v>511804160</v>
      </c>
      <c r="H2305">
        <v>511804415</v>
      </c>
      <c r="I2305" t="s">
        <v>6570</v>
      </c>
      <c r="J2305" s="182" t="str">
        <f>IF(OR(IFERROR(SEARCH("DMZ",tblSegmentationZones[[#This Row],[comment]])&gt;0,FALSE),IFERROR(SEARCH("DMZ",tblSegmentationZones[[#This Row],[SegmentationZone]])&gt;0,FALSE)),"Yes","No")</f>
        <v>No</v>
      </c>
    </row>
    <row r="2306" spans="1:10" x14ac:dyDescent="0.3">
      <c r="A2306" t="s">
        <v>6571</v>
      </c>
      <c r="B2306" t="s">
        <v>6572</v>
      </c>
      <c r="C2306">
        <v>2733</v>
      </c>
      <c r="D2306" t="s">
        <v>5703</v>
      </c>
      <c r="E2306" t="s">
        <v>5075</v>
      </c>
      <c r="F2306" t="b">
        <v>1</v>
      </c>
      <c r="G2306">
        <v>511804672</v>
      </c>
      <c r="H2306">
        <v>511804927</v>
      </c>
      <c r="I2306" t="s">
        <v>6573</v>
      </c>
      <c r="J2306" s="182" t="str">
        <f>IF(OR(IFERROR(SEARCH("DMZ",tblSegmentationZones[[#This Row],[comment]])&gt;0,FALSE),IFERROR(SEARCH("DMZ",tblSegmentationZones[[#This Row],[SegmentationZone]])&gt;0,FALSE)),"Yes","No")</f>
        <v>No</v>
      </c>
    </row>
    <row r="2307" spans="1:10" x14ac:dyDescent="0.3">
      <c r="A2307" t="s">
        <v>6574</v>
      </c>
      <c r="B2307" t="s">
        <v>6575</v>
      </c>
      <c r="C2307">
        <v>2634</v>
      </c>
      <c r="D2307" t="s">
        <v>475</v>
      </c>
      <c r="E2307" t="s">
        <v>5075</v>
      </c>
      <c r="F2307" t="b">
        <v>1</v>
      </c>
      <c r="G2307">
        <v>511804928</v>
      </c>
      <c r="H2307">
        <v>511805183</v>
      </c>
      <c r="I2307" t="s">
        <v>6576</v>
      </c>
      <c r="J2307" s="182" t="str">
        <f>IF(OR(IFERROR(SEARCH("DMZ",tblSegmentationZones[[#This Row],[comment]])&gt;0,FALSE),IFERROR(SEARCH("DMZ",tblSegmentationZones[[#This Row],[SegmentationZone]])&gt;0,FALSE)),"Yes","No")</f>
        <v>No</v>
      </c>
    </row>
    <row r="2308" spans="1:10" x14ac:dyDescent="0.3">
      <c r="A2308" t="s">
        <v>5690</v>
      </c>
      <c r="B2308" t="s">
        <v>6577</v>
      </c>
      <c r="C2308">
        <v>2637</v>
      </c>
      <c r="D2308" t="s">
        <v>5690</v>
      </c>
      <c r="E2308" t="s">
        <v>5075</v>
      </c>
      <c r="F2308" t="b">
        <v>0</v>
      </c>
      <c r="G2308">
        <v>511805696</v>
      </c>
      <c r="H2308">
        <v>511805951</v>
      </c>
      <c r="I2308" t="s">
        <v>6578</v>
      </c>
      <c r="J2308" s="182" t="str">
        <f>IF(OR(IFERROR(SEARCH("DMZ",tblSegmentationZones[[#This Row],[comment]])&gt;0,FALSE),IFERROR(SEARCH("DMZ",tblSegmentationZones[[#This Row],[SegmentationZone]])&gt;0,FALSE)),"Yes","No")</f>
        <v>No</v>
      </c>
    </row>
    <row r="2309" spans="1:10" x14ac:dyDescent="0.3">
      <c r="A2309" t="s">
        <v>5690</v>
      </c>
      <c r="B2309" t="s">
        <v>6579</v>
      </c>
      <c r="C2309">
        <v>2638</v>
      </c>
      <c r="D2309" t="s">
        <v>5690</v>
      </c>
      <c r="E2309" t="s">
        <v>5075</v>
      </c>
      <c r="F2309" t="b">
        <v>0</v>
      </c>
      <c r="G2309">
        <v>511805952</v>
      </c>
      <c r="H2309">
        <v>511806207</v>
      </c>
      <c r="I2309" t="s">
        <v>6580</v>
      </c>
      <c r="J2309" s="182" t="str">
        <f>IF(OR(IFERROR(SEARCH("DMZ",tblSegmentationZones[[#This Row],[comment]])&gt;0,FALSE),IFERROR(SEARCH("DMZ",tblSegmentationZones[[#This Row],[SegmentationZone]])&gt;0,FALSE)),"Yes","No")</f>
        <v>No</v>
      </c>
    </row>
    <row r="2310" spans="1:10" x14ac:dyDescent="0.3">
      <c r="A2310" t="s">
        <v>6581</v>
      </c>
      <c r="B2310" t="s">
        <v>6582</v>
      </c>
      <c r="C2310">
        <v>3139</v>
      </c>
      <c r="D2310" t="s">
        <v>5690</v>
      </c>
      <c r="E2310" t="s">
        <v>5099</v>
      </c>
      <c r="F2310" t="b">
        <v>1</v>
      </c>
      <c r="G2310">
        <v>511806208</v>
      </c>
      <c r="H2310">
        <v>511806463</v>
      </c>
      <c r="I2310" t="s">
        <v>6583</v>
      </c>
      <c r="J2310" s="182" t="str">
        <f>IF(OR(IFERROR(SEARCH("DMZ",tblSegmentationZones[[#This Row],[comment]])&gt;0,FALSE),IFERROR(SEARCH("DMZ",tblSegmentationZones[[#This Row],[SegmentationZone]])&gt;0,FALSE)),"Yes","No")</f>
        <v>No</v>
      </c>
    </row>
    <row r="2311" spans="1:10" x14ac:dyDescent="0.3">
      <c r="A2311" t="s">
        <v>5690</v>
      </c>
      <c r="B2311" t="s">
        <v>6584</v>
      </c>
      <c r="C2311">
        <v>2638</v>
      </c>
      <c r="D2311" t="s">
        <v>5690</v>
      </c>
      <c r="E2311" t="s">
        <v>5075</v>
      </c>
      <c r="F2311" t="b">
        <v>1</v>
      </c>
      <c r="G2311">
        <v>511807232</v>
      </c>
      <c r="H2311">
        <v>511807487</v>
      </c>
      <c r="I2311" t="s">
        <v>6585</v>
      </c>
      <c r="J2311" s="182" t="str">
        <f>IF(OR(IFERROR(SEARCH("DMZ",tblSegmentationZones[[#This Row],[comment]])&gt;0,FALSE),IFERROR(SEARCH("DMZ",tblSegmentationZones[[#This Row],[SegmentationZone]])&gt;0,FALSE)),"Yes","No")</f>
        <v>No</v>
      </c>
    </row>
    <row r="2312" spans="1:10" x14ac:dyDescent="0.3">
      <c r="A2312" t="s">
        <v>6586</v>
      </c>
      <c r="B2312" t="s">
        <v>6587</v>
      </c>
      <c r="C2312">
        <v>2515</v>
      </c>
      <c r="D2312" t="s">
        <v>5706</v>
      </c>
      <c r="E2312" t="s">
        <v>5075</v>
      </c>
      <c r="F2312" t="b">
        <v>1</v>
      </c>
      <c r="G2312">
        <v>511774464</v>
      </c>
      <c r="H2312">
        <v>511774719</v>
      </c>
      <c r="I2312" t="s">
        <v>6588</v>
      </c>
      <c r="J2312" s="182" t="str">
        <f>IF(OR(IFERROR(SEARCH("DMZ",tblSegmentationZones[[#This Row],[comment]])&gt;0,FALSE),IFERROR(SEARCH("DMZ",tblSegmentationZones[[#This Row],[SegmentationZone]])&gt;0,FALSE)),"Yes","No")</f>
        <v>No</v>
      </c>
    </row>
    <row r="2313" spans="1:10" x14ac:dyDescent="0.3">
      <c r="A2313" t="s">
        <v>6589</v>
      </c>
      <c r="B2313" t="s">
        <v>6590</v>
      </c>
      <c r="C2313" t="s">
        <v>464</v>
      </c>
      <c r="D2313" t="s">
        <v>465</v>
      </c>
      <c r="E2313" t="s">
        <v>6301</v>
      </c>
      <c r="F2313" t="b">
        <v>1</v>
      </c>
      <c r="G2313">
        <v>511819776</v>
      </c>
      <c r="H2313">
        <v>511820031</v>
      </c>
      <c r="I2313" t="s">
        <v>6591</v>
      </c>
      <c r="J2313" s="182" t="str">
        <f>IF(OR(IFERROR(SEARCH("DMZ",tblSegmentationZones[[#This Row],[comment]])&gt;0,FALSE),IFERROR(SEARCH("DMZ",tblSegmentationZones[[#This Row],[SegmentationZone]])&gt;0,FALSE)),"Yes","No")</f>
        <v>No</v>
      </c>
    </row>
    <row r="2314" spans="1:10" x14ac:dyDescent="0.3">
      <c r="A2314" t="s">
        <v>5853</v>
      </c>
      <c r="B2314" t="s">
        <v>6592</v>
      </c>
      <c r="C2314">
        <v>1006</v>
      </c>
      <c r="D2314" t="s">
        <v>5853</v>
      </c>
      <c r="E2314" t="s">
        <v>5075</v>
      </c>
      <c r="F2314" t="b">
        <v>1</v>
      </c>
      <c r="G2314">
        <v>511831040</v>
      </c>
      <c r="H2314">
        <v>511832063</v>
      </c>
      <c r="I2314" t="s">
        <v>6593</v>
      </c>
      <c r="J2314" s="182" t="str">
        <f>IF(OR(IFERROR(SEARCH("DMZ",tblSegmentationZones[[#This Row],[comment]])&gt;0,FALSE),IFERROR(SEARCH("DMZ",tblSegmentationZones[[#This Row],[SegmentationZone]])&gt;0,FALSE)),"Yes","No")</f>
        <v>No</v>
      </c>
    </row>
    <row r="2315" spans="1:10" x14ac:dyDescent="0.3">
      <c r="A2315" t="s">
        <v>6594</v>
      </c>
      <c r="B2315" t="s">
        <v>6595</v>
      </c>
      <c r="C2315">
        <v>2748</v>
      </c>
      <c r="D2315" t="s">
        <v>5731</v>
      </c>
      <c r="E2315" t="s">
        <v>5075</v>
      </c>
      <c r="F2315" t="b">
        <v>0</v>
      </c>
      <c r="G2315">
        <v>511834112</v>
      </c>
      <c r="H2315">
        <v>511834367</v>
      </c>
      <c r="I2315" t="s">
        <v>6596</v>
      </c>
      <c r="J2315" s="182" t="str">
        <f>IF(OR(IFERROR(SEARCH("DMZ",tblSegmentationZones[[#This Row],[comment]])&gt;0,FALSE),IFERROR(SEARCH("DMZ",tblSegmentationZones[[#This Row],[SegmentationZone]])&gt;0,FALSE)),"Yes","No")</f>
        <v>No</v>
      </c>
    </row>
    <row r="2316" spans="1:10" x14ac:dyDescent="0.3">
      <c r="A2316" t="s">
        <v>6597</v>
      </c>
      <c r="B2316" t="s">
        <v>6598</v>
      </c>
      <c r="C2316">
        <v>2949</v>
      </c>
      <c r="D2316" t="s">
        <v>5700</v>
      </c>
      <c r="E2316" t="s">
        <v>5075</v>
      </c>
      <c r="F2316" t="b">
        <v>1</v>
      </c>
      <c r="G2316">
        <v>511834368</v>
      </c>
      <c r="H2316">
        <v>511834623</v>
      </c>
      <c r="I2316" t="s">
        <v>6599</v>
      </c>
      <c r="J2316" s="182" t="str">
        <f>IF(OR(IFERROR(SEARCH("DMZ",tblSegmentationZones[[#This Row],[comment]])&gt;0,FALSE),IFERROR(SEARCH("DMZ",tblSegmentationZones[[#This Row],[SegmentationZone]])&gt;0,FALSE)),"Yes","No")</f>
        <v>No</v>
      </c>
    </row>
    <row r="2317" spans="1:10" x14ac:dyDescent="0.3">
      <c r="A2317" t="s">
        <v>6600</v>
      </c>
      <c r="B2317" t="s">
        <v>6601</v>
      </c>
      <c r="C2317">
        <v>2750</v>
      </c>
      <c r="D2317" t="s">
        <v>5695</v>
      </c>
      <c r="E2317" t="s">
        <v>5075</v>
      </c>
      <c r="F2317" t="b">
        <v>1</v>
      </c>
      <c r="G2317">
        <v>511834624</v>
      </c>
      <c r="H2317">
        <v>511834879</v>
      </c>
      <c r="I2317" t="s">
        <v>6602</v>
      </c>
      <c r="J2317" s="182" t="str">
        <f>IF(OR(IFERROR(SEARCH("DMZ",tblSegmentationZones[[#This Row],[comment]])&gt;0,FALSE),IFERROR(SEARCH("DMZ",tblSegmentationZones[[#This Row],[SegmentationZone]])&gt;0,FALSE)),"Yes","No")</f>
        <v>Yes</v>
      </c>
    </row>
    <row r="2318" spans="1:10" x14ac:dyDescent="0.3">
      <c r="A2318" t="s">
        <v>6603</v>
      </c>
      <c r="B2318" t="s">
        <v>6604</v>
      </c>
      <c r="C2318">
        <v>2751</v>
      </c>
      <c r="D2318" t="s">
        <v>4106</v>
      </c>
      <c r="E2318" t="s">
        <v>5075</v>
      </c>
      <c r="F2318" t="b">
        <v>1</v>
      </c>
      <c r="G2318">
        <v>511834880</v>
      </c>
      <c r="H2318">
        <v>511835135</v>
      </c>
      <c r="I2318" t="s">
        <v>6605</v>
      </c>
      <c r="J2318" s="182" t="str">
        <f>IF(OR(IFERROR(SEARCH("DMZ",tblSegmentationZones[[#This Row],[comment]])&gt;0,FALSE),IFERROR(SEARCH("DMZ",tblSegmentationZones[[#This Row],[SegmentationZone]])&gt;0,FALSE)),"Yes","No")</f>
        <v>No</v>
      </c>
    </row>
    <row r="2319" spans="1:10" x14ac:dyDescent="0.3">
      <c r="A2319" t="s">
        <v>6606</v>
      </c>
      <c r="B2319" t="s">
        <v>6607</v>
      </c>
      <c r="C2319">
        <v>2503</v>
      </c>
      <c r="D2319" t="s">
        <v>5738</v>
      </c>
      <c r="E2319" t="s">
        <v>5075</v>
      </c>
      <c r="F2319" t="b">
        <v>1</v>
      </c>
      <c r="G2319">
        <v>511771392</v>
      </c>
      <c r="H2319">
        <v>511771647</v>
      </c>
      <c r="I2319" t="s">
        <v>6608</v>
      </c>
      <c r="J2319" s="182" t="str">
        <f>IF(OR(IFERROR(SEARCH("DMZ",tblSegmentationZones[[#This Row],[comment]])&gt;0,FALSE),IFERROR(SEARCH("DMZ",tblSegmentationZones[[#This Row],[SegmentationZone]])&gt;0,FALSE)),"Yes","No")</f>
        <v>Yes</v>
      </c>
    </row>
    <row r="2320" spans="1:10" x14ac:dyDescent="0.3">
      <c r="A2320" t="s">
        <v>5900</v>
      </c>
      <c r="B2320" t="s">
        <v>6609</v>
      </c>
      <c r="C2320">
        <v>2533</v>
      </c>
      <c r="D2320" t="s">
        <v>5692</v>
      </c>
      <c r="E2320" t="s">
        <v>5075</v>
      </c>
      <c r="F2320" t="b">
        <v>1</v>
      </c>
      <c r="G2320">
        <v>511779072</v>
      </c>
      <c r="H2320">
        <v>511779327</v>
      </c>
      <c r="I2320" t="s">
        <v>6610</v>
      </c>
      <c r="J2320" s="182" t="str">
        <f>IF(OR(IFERROR(SEARCH("DMZ",tblSegmentationZones[[#This Row],[comment]])&gt;0,FALSE),IFERROR(SEARCH("DMZ",tblSegmentationZones[[#This Row],[SegmentationZone]])&gt;0,FALSE)),"Yes","No")</f>
        <v>No</v>
      </c>
    </row>
    <row r="2321" spans="1:10" x14ac:dyDescent="0.3">
      <c r="A2321" t="s">
        <v>5903</v>
      </c>
      <c r="B2321" t="s">
        <v>6611</v>
      </c>
      <c r="C2321">
        <v>2734</v>
      </c>
      <c r="D2321" t="s">
        <v>5905</v>
      </c>
      <c r="E2321" t="s">
        <v>5075</v>
      </c>
      <c r="F2321" t="b">
        <v>1</v>
      </c>
      <c r="G2321">
        <v>511779328</v>
      </c>
      <c r="H2321">
        <v>511779583</v>
      </c>
      <c r="I2321" t="s">
        <v>6612</v>
      </c>
      <c r="J2321" s="182" t="str">
        <f>IF(OR(IFERROR(SEARCH("DMZ",tblSegmentationZones[[#This Row],[comment]])&gt;0,FALSE),IFERROR(SEARCH("DMZ",tblSegmentationZones[[#This Row],[SegmentationZone]])&gt;0,FALSE)),"Yes","No")</f>
        <v>No</v>
      </c>
    </row>
    <row r="2322" spans="1:10" x14ac:dyDescent="0.3">
      <c r="A2322" t="s">
        <v>6613</v>
      </c>
      <c r="B2322" t="s">
        <v>6614</v>
      </c>
      <c r="C2322">
        <v>2036</v>
      </c>
      <c r="D2322" t="s">
        <v>5907</v>
      </c>
      <c r="E2322" t="s">
        <v>5075</v>
      </c>
      <c r="F2322" t="b">
        <v>1</v>
      </c>
      <c r="G2322">
        <v>511779584</v>
      </c>
      <c r="H2322">
        <v>511779839</v>
      </c>
      <c r="I2322" t="s">
        <v>6615</v>
      </c>
      <c r="J2322" s="182" t="str">
        <f>IF(OR(IFERROR(SEARCH("DMZ",tblSegmentationZones[[#This Row],[comment]])&gt;0,FALSE),IFERROR(SEARCH("DMZ",tblSegmentationZones[[#This Row],[SegmentationZone]])&gt;0,FALSE)),"Yes","No")</f>
        <v>No</v>
      </c>
    </row>
    <row r="2323" spans="1:10" x14ac:dyDescent="0.3">
      <c r="A2323" t="s">
        <v>6616</v>
      </c>
      <c r="B2323" t="s">
        <v>6617</v>
      </c>
      <c r="C2323">
        <v>2504</v>
      </c>
      <c r="D2323" t="s">
        <v>5424</v>
      </c>
      <c r="E2323" t="s">
        <v>5075</v>
      </c>
      <c r="F2323" t="b">
        <v>1</v>
      </c>
      <c r="G2323">
        <v>511771648</v>
      </c>
      <c r="H2323">
        <v>511771903</v>
      </c>
      <c r="I2323" t="s">
        <v>6618</v>
      </c>
      <c r="J2323" s="182" t="str">
        <f>IF(OR(IFERROR(SEARCH("DMZ",tblSegmentationZones[[#This Row],[comment]])&gt;0,FALSE),IFERROR(SEARCH("DMZ",tblSegmentationZones[[#This Row],[SegmentationZone]])&gt;0,FALSE)),"Yes","No")</f>
        <v>No</v>
      </c>
    </row>
    <row r="2324" spans="1:10" x14ac:dyDescent="0.3">
      <c r="A2324" t="s">
        <v>6619</v>
      </c>
      <c r="B2324" t="s">
        <v>6620</v>
      </c>
      <c r="C2324">
        <v>2505</v>
      </c>
      <c r="D2324" t="s">
        <v>5424</v>
      </c>
      <c r="E2324" t="s">
        <v>5075</v>
      </c>
      <c r="F2324" t="b">
        <v>0</v>
      </c>
      <c r="G2324">
        <v>511771904</v>
      </c>
      <c r="H2324">
        <v>511772159</v>
      </c>
      <c r="I2324" t="s">
        <v>6621</v>
      </c>
      <c r="J2324" s="182" t="str">
        <f>IF(OR(IFERROR(SEARCH("DMZ",tblSegmentationZones[[#This Row],[comment]])&gt;0,FALSE),IFERROR(SEARCH("DMZ",tblSegmentationZones[[#This Row],[SegmentationZone]])&gt;0,FALSE)),"Yes","No")</f>
        <v>No</v>
      </c>
    </row>
    <row r="2325" spans="1:10" x14ac:dyDescent="0.3">
      <c r="A2325" t="s">
        <v>6622</v>
      </c>
      <c r="B2325" t="s">
        <v>6623</v>
      </c>
      <c r="C2325">
        <v>2552</v>
      </c>
      <c r="D2325" t="s">
        <v>5731</v>
      </c>
      <c r="E2325" t="s">
        <v>5075</v>
      </c>
      <c r="F2325" t="b">
        <v>1</v>
      </c>
      <c r="G2325">
        <v>511783936</v>
      </c>
      <c r="H2325">
        <v>511784191</v>
      </c>
      <c r="I2325" t="s">
        <v>6624</v>
      </c>
      <c r="J2325" s="182" t="str">
        <f>IF(OR(IFERROR(SEARCH("DMZ",tblSegmentationZones[[#This Row],[comment]])&gt;0,FALSE),IFERROR(SEARCH("DMZ",tblSegmentationZones[[#This Row],[SegmentationZone]])&gt;0,FALSE)),"Yes","No")</f>
        <v>No</v>
      </c>
    </row>
    <row r="2326" spans="1:10" x14ac:dyDescent="0.3">
      <c r="A2326" t="s">
        <v>6625</v>
      </c>
      <c r="B2326" t="s">
        <v>6626</v>
      </c>
      <c r="C2326">
        <v>2506</v>
      </c>
      <c r="D2326" t="s">
        <v>5745</v>
      </c>
      <c r="E2326" t="s">
        <v>5075</v>
      </c>
      <c r="F2326" t="b">
        <v>1</v>
      </c>
      <c r="G2326">
        <v>511772160</v>
      </c>
      <c r="H2326">
        <v>511772415</v>
      </c>
      <c r="I2326" t="s">
        <v>6627</v>
      </c>
      <c r="J2326" s="182" t="str">
        <f>IF(OR(IFERROR(SEARCH("DMZ",tblSegmentationZones[[#This Row],[comment]])&gt;0,FALSE),IFERROR(SEARCH("DMZ",tblSegmentationZones[[#This Row],[SegmentationZone]])&gt;0,FALSE)),"Yes","No")</f>
        <v>No</v>
      </c>
    </row>
    <row r="2327" spans="1:10" x14ac:dyDescent="0.3">
      <c r="A2327" t="s">
        <v>5885</v>
      </c>
      <c r="B2327" t="s">
        <v>6628</v>
      </c>
      <c r="C2327">
        <v>2567</v>
      </c>
      <c r="D2327" t="s">
        <v>5887</v>
      </c>
      <c r="E2327" t="s">
        <v>5075</v>
      </c>
      <c r="F2327" t="b">
        <v>0</v>
      </c>
      <c r="G2327">
        <v>511787776</v>
      </c>
      <c r="H2327">
        <v>511788031</v>
      </c>
      <c r="I2327" t="s">
        <v>6629</v>
      </c>
      <c r="J2327" s="182" t="str">
        <f>IF(OR(IFERROR(SEARCH("DMZ",tblSegmentationZones[[#This Row],[comment]])&gt;0,FALSE),IFERROR(SEARCH("DMZ",tblSegmentationZones[[#This Row],[SegmentationZone]])&gt;0,FALSE)),"Yes","No")</f>
        <v>No</v>
      </c>
    </row>
    <row r="2328" spans="1:10" x14ac:dyDescent="0.3">
      <c r="A2328" t="s">
        <v>6630</v>
      </c>
      <c r="B2328" t="s">
        <v>6631</v>
      </c>
      <c r="C2328">
        <v>2507</v>
      </c>
      <c r="D2328" t="s">
        <v>5745</v>
      </c>
      <c r="E2328" t="s">
        <v>5075</v>
      </c>
      <c r="F2328" t="b">
        <v>0</v>
      </c>
      <c r="G2328">
        <v>511772416</v>
      </c>
      <c r="H2328">
        <v>511772671</v>
      </c>
      <c r="I2328" t="s">
        <v>6632</v>
      </c>
      <c r="J2328" s="182" t="str">
        <f>IF(OR(IFERROR(SEARCH("DMZ",tblSegmentationZones[[#This Row],[comment]])&gt;0,FALSE),IFERROR(SEARCH("DMZ",tblSegmentationZones[[#This Row],[SegmentationZone]])&gt;0,FALSE)),"Yes","No")</f>
        <v>No</v>
      </c>
    </row>
    <row r="2329" spans="1:10" x14ac:dyDescent="0.3">
      <c r="A2329" t="s">
        <v>6633</v>
      </c>
      <c r="B2329" t="s">
        <v>6634</v>
      </c>
      <c r="C2329">
        <v>2571</v>
      </c>
      <c r="D2329" t="s">
        <v>5887</v>
      </c>
      <c r="E2329" t="s">
        <v>5075</v>
      </c>
      <c r="F2329" t="b">
        <v>0</v>
      </c>
      <c r="G2329">
        <v>511788800</v>
      </c>
      <c r="H2329">
        <v>511789055</v>
      </c>
      <c r="I2329" t="s">
        <v>6635</v>
      </c>
      <c r="J2329" s="182" t="str">
        <f>IF(OR(IFERROR(SEARCH("DMZ",tblSegmentationZones[[#This Row],[comment]])&gt;0,FALSE),IFERROR(SEARCH("DMZ",tblSegmentationZones[[#This Row],[SegmentationZone]])&gt;0,FALSE)),"Yes","No")</f>
        <v>No</v>
      </c>
    </row>
    <row r="2330" spans="1:10" x14ac:dyDescent="0.3">
      <c r="A2330" t="s">
        <v>5885</v>
      </c>
      <c r="B2330" t="s">
        <v>6636</v>
      </c>
      <c r="C2330">
        <v>2575</v>
      </c>
      <c r="D2330" t="s">
        <v>5887</v>
      </c>
      <c r="E2330" t="s">
        <v>5075</v>
      </c>
      <c r="F2330" t="b">
        <v>0</v>
      </c>
      <c r="G2330">
        <v>511789824</v>
      </c>
      <c r="H2330">
        <v>511790079</v>
      </c>
      <c r="I2330" t="s">
        <v>6637</v>
      </c>
      <c r="J2330" s="182" t="str">
        <f>IF(OR(IFERROR(SEARCH("DMZ",tblSegmentationZones[[#This Row],[comment]])&gt;0,FALSE),IFERROR(SEARCH("DMZ",tblSegmentationZones[[#This Row],[SegmentationZone]])&gt;0,FALSE)),"Yes","No")</f>
        <v>No</v>
      </c>
    </row>
    <row r="2331" spans="1:10" x14ac:dyDescent="0.3">
      <c r="A2331" t="s">
        <v>6638</v>
      </c>
      <c r="B2331" t="s">
        <v>6639</v>
      </c>
      <c r="C2331">
        <v>2576</v>
      </c>
      <c r="D2331" t="s">
        <v>5887</v>
      </c>
      <c r="E2331" t="s">
        <v>5075</v>
      </c>
      <c r="F2331" t="b">
        <v>0</v>
      </c>
      <c r="G2331">
        <v>511790080</v>
      </c>
      <c r="H2331">
        <v>511790335</v>
      </c>
      <c r="I2331" t="s">
        <v>6640</v>
      </c>
      <c r="J2331" s="182" t="str">
        <f>IF(OR(IFERROR(SEARCH("DMZ",tblSegmentationZones[[#This Row],[comment]])&gt;0,FALSE),IFERROR(SEARCH("DMZ",tblSegmentationZones[[#This Row],[SegmentationZone]])&gt;0,FALSE)),"Yes","No")</f>
        <v>No</v>
      </c>
    </row>
    <row r="2332" spans="1:10" x14ac:dyDescent="0.3">
      <c r="A2332" t="s">
        <v>5885</v>
      </c>
      <c r="B2332" t="s">
        <v>6641</v>
      </c>
      <c r="C2332">
        <v>2579</v>
      </c>
      <c r="D2332" t="s">
        <v>5887</v>
      </c>
      <c r="E2332" t="s">
        <v>5075</v>
      </c>
      <c r="F2332" t="b">
        <v>1</v>
      </c>
      <c r="G2332">
        <v>511790848</v>
      </c>
      <c r="H2332">
        <v>511791103</v>
      </c>
      <c r="I2332" t="s">
        <v>6642</v>
      </c>
      <c r="J2332" s="182" t="str">
        <f>IF(OR(IFERROR(SEARCH("DMZ",tblSegmentationZones[[#This Row],[comment]])&gt;0,FALSE),IFERROR(SEARCH("DMZ",tblSegmentationZones[[#This Row],[SegmentationZone]])&gt;0,FALSE)),"Yes","No")</f>
        <v>No</v>
      </c>
    </row>
    <row r="2333" spans="1:10" x14ac:dyDescent="0.3">
      <c r="A2333" t="s">
        <v>6643</v>
      </c>
      <c r="B2333" t="s">
        <v>6644</v>
      </c>
      <c r="C2333">
        <v>885</v>
      </c>
      <c r="D2333" t="s">
        <v>465</v>
      </c>
      <c r="E2333" t="s">
        <v>5075</v>
      </c>
      <c r="F2333" t="b">
        <v>0</v>
      </c>
      <c r="G2333">
        <v>511865088</v>
      </c>
      <c r="H2333">
        <v>511865343</v>
      </c>
      <c r="I2333" t="s">
        <v>6645</v>
      </c>
      <c r="J2333" s="182" t="str">
        <f>IF(OR(IFERROR(SEARCH("DMZ",tblSegmentationZones[[#This Row],[comment]])&gt;0,FALSE),IFERROR(SEARCH("DMZ",tblSegmentationZones[[#This Row],[SegmentationZone]])&gt;0,FALSE)),"Yes","No")</f>
        <v>No</v>
      </c>
    </row>
    <row r="2334" spans="1:10" x14ac:dyDescent="0.3">
      <c r="A2334" t="s">
        <v>6643</v>
      </c>
      <c r="B2334" t="s">
        <v>6646</v>
      </c>
      <c r="C2334">
        <v>801</v>
      </c>
      <c r="D2334" t="s">
        <v>465</v>
      </c>
      <c r="E2334" t="s">
        <v>5075</v>
      </c>
      <c r="F2334" t="b">
        <v>0</v>
      </c>
      <c r="G2334">
        <v>511840256</v>
      </c>
      <c r="H2334">
        <v>511840511</v>
      </c>
      <c r="I2334" t="s">
        <v>6647</v>
      </c>
      <c r="J2334" s="182" t="str">
        <f>IF(OR(IFERROR(SEARCH("DMZ",tblSegmentationZones[[#This Row],[comment]])&gt;0,FALSE),IFERROR(SEARCH("DMZ",tblSegmentationZones[[#This Row],[SegmentationZone]])&gt;0,FALSE)),"Yes","No")</f>
        <v>No</v>
      </c>
    </row>
    <row r="2335" spans="1:10" x14ac:dyDescent="0.3">
      <c r="A2335" t="s">
        <v>6643</v>
      </c>
      <c r="B2335" t="s">
        <v>6648</v>
      </c>
      <c r="C2335">
        <v>802</v>
      </c>
      <c r="D2335" t="s">
        <v>465</v>
      </c>
      <c r="E2335" t="s">
        <v>5075</v>
      </c>
      <c r="F2335" t="b">
        <v>0</v>
      </c>
      <c r="G2335">
        <v>511840512</v>
      </c>
      <c r="H2335">
        <v>511840767</v>
      </c>
      <c r="I2335" t="s">
        <v>6649</v>
      </c>
      <c r="J2335" s="182" t="str">
        <f>IF(OR(IFERROR(SEARCH("DMZ",tblSegmentationZones[[#This Row],[comment]])&gt;0,FALSE),IFERROR(SEARCH("DMZ",tblSegmentationZones[[#This Row],[SegmentationZone]])&gt;0,FALSE)),"Yes","No")</f>
        <v>No</v>
      </c>
    </row>
    <row r="2336" spans="1:10" x14ac:dyDescent="0.3">
      <c r="A2336" t="s">
        <v>6643</v>
      </c>
      <c r="B2336" t="s">
        <v>6650</v>
      </c>
      <c r="C2336">
        <v>803</v>
      </c>
      <c r="D2336" t="s">
        <v>465</v>
      </c>
      <c r="E2336" t="s">
        <v>5075</v>
      </c>
      <c r="F2336" t="b">
        <v>0</v>
      </c>
      <c r="G2336">
        <v>511840768</v>
      </c>
      <c r="H2336">
        <v>511841023</v>
      </c>
      <c r="I2336" t="s">
        <v>6651</v>
      </c>
      <c r="J2336" s="182" t="str">
        <f>IF(OR(IFERROR(SEARCH("DMZ",tblSegmentationZones[[#This Row],[comment]])&gt;0,FALSE),IFERROR(SEARCH("DMZ",tblSegmentationZones[[#This Row],[SegmentationZone]])&gt;0,FALSE)),"Yes","No")</f>
        <v>No</v>
      </c>
    </row>
    <row r="2337" spans="1:10" x14ac:dyDescent="0.3">
      <c r="A2337" t="s">
        <v>6643</v>
      </c>
      <c r="B2337" t="s">
        <v>6652</v>
      </c>
      <c r="C2337">
        <v>804</v>
      </c>
      <c r="D2337" t="s">
        <v>465</v>
      </c>
      <c r="E2337" t="s">
        <v>5075</v>
      </c>
      <c r="F2337" t="b">
        <v>0</v>
      </c>
      <c r="G2337">
        <v>511841024</v>
      </c>
      <c r="H2337">
        <v>511841279</v>
      </c>
      <c r="I2337" t="s">
        <v>6653</v>
      </c>
      <c r="J2337" s="182" t="str">
        <f>IF(OR(IFERROR(SEARCH("DMZ",tblSegmentationZones[[#This Row],[comment]])&gt;0,FALSE),IFERROR(SEARCH("DMZ",tblSegmentationZones[[#This Row],[SegmentationZone]])&gt;0,FALSE)),"Yes","No")</f>
        <v>No</v>
      </c>
    </row>
    <row r="2338" spans="1:10" x14ac:dyDescent="0.3">
      <c r="A2338" t="s">
        <v>6643</v>
      </c>
      <c r="B2338" t="s">
        <v>6654</v>
      </c>
      <c r="C2338">
        <v>805</v>
      </c>
      <c r="D2338" t="s">
        <v>465</v>
      </c>
      <c r="E2338" t="s">
        <v>5075</v>
      </c>
      <c r="F2338" t="b">
        <v>0</v>
      </c>
      <c r="G2338">
        <v>511841280</v>
      </c>
      <c r="H2338">
        <v>511841535</v>
      </c>
      <c r="I2338" t="s">
        <v>6655</v>
      </c>
      <c r="J2338" s="182" t="str">
        <f>IF(OR(IFERROR(SEARCH("DMZ",tblSegmentationZones[[#This Row],[comment]])&gt;0,FALSE),IFERROR(SEARCH("DMZ",tblSegmentationZones[[#This Row],[SegmentationZone]])&gt;0,FALSE)),"Yes","No")</f>
        <v>No</v>
      </c>
    </row>
    <row r="2339" spans="1:10" x14ac:dyDescent="0.3">
      <c r="A2339" t="s">
        <v>6643</v>
      </c>
      <c r="B2339" t="s">
        <v>6656</v>
      </c>
      <c r="C2339" t="s">
        <v>464</v>
      </c>
      <c r="D2339" t="s">
        <v>465</v>
      </c>
      <c r="E2339" t="s">
        <v>5075</v>
      </c>
      <c r="F2339" t="b">
        <v>0</v>
      </c>
      <c r="G2339">
        <v>511889408</v>
      </c>
      <c r="H2339">
        <v>511889663</v>
      </c>
      <c r="I2339" t="s">
        <v>6657</v>
      </c>
      <c r="J2339" s="182" t="str">
        <f>IF(OR(IFERROR(SEARCH("DMZ",tblSegmentationZones[[#This Row],[comment]])&gt;0,FALSE),IFERROR(SEARCH("DMZ",tblSegmentationZones[[#This Row],[SegmentationZone]])&gt;0,FALSE)),"Yes","No")</f>
        <v>No</v>
      </c>
    </row>
    <row r="2340" spans="1:10" x14ac:dyDescent="0.3">
      <c r="A2340" t="s">
        <v>6643</v>
      </c>
      <c r="B2340" t="s">
        <v>6658</v>
      </c>
      <c r="C2340">
        <v>807</v>
      </c>
      <c r="D2340" t="s">
        <v>465</v>
      </c>
      <c r="E2340" t="s">
        <v>5075</v>
      </c>
      <c r="F2340" t="b">
        <v>0</v>
      </c>
      <c r="G2340">
        <v>511841792</v>
      </c>
      <c r="H2340">
        <v>511842047</v>
      </c>
      <c r="I2340" t="s">
        <v>6659</v>
      </c>
      <c r="J2340" s="182" t="str">
        <f>IF(OR(IFERROR(SEARCH("DMZ",tblSegmentationZones[[#This Row],[comment]])&gt;0,FALSE),IFERROR(SEARCH("DMZ",tblSegmentationZones[[#This Row],[SegmentationZone]])&gt;0,FALSE)),"Yes","No")</f>
        <v>No</v>
      </c>
    </row>
    <row r="2341" spans="1:10" x14ac:dyDescent="0.3">
      <c r="A2341" t="s">
        <v>6643</v>
      </c>
      <c r="B2341" t="s">
        <v>6660</v>
      </c>
      <c r="C2341">
        <v>808</v>
      </c>
      <c r="D2341" t="s">
        <v>465</v>
      </c>
      <c r="E2341" t="s">
        <v>5075</v>
      </c>
      <c r="F2341" t="b">
        <v>0</v>
      </c>
      <c r="G2341">
        <v>511842304</v>
      </c>
      <c r="H2341">
        <v>511842559</v>
      </c>
      <c r="I2341" t="s">
        <v>6661</v>
      </c>
      <c r="J2341" s="182" t="str">
        <f>IF(OR(IFERROR(SEARCH("DMZ",tblSegmentationZones[[#This Row],[comment]])&gt;0,FALSE),IFERROR(SEARCH("DMZ",tblSegmentationZones[[#This Row],[SegmentationZone]])&gt;0,FALSE)),"Yes","No")</f>
        <v>No</v>
      </c>
    </row>
    <row r="2342" spans="1:10" x14ac:dyDescent="0.3">
      <c r="A2342" t="s">
        <v>6662</v>
      </c>
      <c r="B2342" t="s">
        <v>6663</v>
      </c>
      <c r="C2342">
        <v>809</v>
      </c>
      <c r="D2342" t="s">
        <v>465</v>
      </c>
      <c r="E2342" t="s">
        <v>5075</v>
      </c>
      <c r="F2342" t="b">
        <v>0</v>
      </c>
      <c r="G2342">
        <v>511844864</v>
      </c>
      <c r="H2342">
        <v>511845119</v>
      </c>
      <c r="I2342" t="s">
        <v>6664</v>
      </c>
      <c r="J2342" s="182" t="str">
        <f>IF(OR(IFERROR(SEARCH("DMZ",tblSegmentationZones[[#This Row],[comment]])&gt;0,FALSE),IFERROR(SEARCH("DMZ",tblSegmentationZones[[#This Row],[SegmentationZone]])&gt;0,FALSE)),"Yes","No")</f>
        <v>No</v>
      </c>
    </row>
    <row r="2343" spans="1:10" x14ac:dyDescent="0.3">
      <c r="A2343" t="s">
        <v>6662</v>
      </c>
      <c r="B2343" t="s">
        <v>6665</v>
      </c>
      <c r="C2343" t="s">
        <v>464</v>
      </c>
      <c r="D2343" t="s">
        <v>465</v>
      </c>
      <c r="E2343" t="s">
        <v>1108</v>
      </c>
      <c r="F2343" t="b">
        <v>0</v>
      </c>
      <c r="G2343">
        <v>511845120</v>
      </c>
      <c r="H2343">
        <v>511845375</v>
      </c>
      <c r="I2343" t="s">
        <v>6666</v>
      </c>
      <c r="J2343" s="182" t="str">
        <f>IF(OR(IFERROR(SEARCH("DMZ",tblSegmentationZones[[#This Row],[comment]])&gt;0,FALSE),IFERROR(SEARCH("DMZ",tblSegmentationZones[[#This Row],[SegmentationZone]])&gt;0,FALSE)),"Yes","No")</f>
        <v>No</v>
      </c>
    </row>
    <row r="2344" spans="1:10" x14ac:dyDescent="0.3">
      <c r="A2344" t="s">
        <v>6643</v>
      </c>
      <c r="B2344" t="s">
        <v>6667</v>
      </c>
      <c r="C2344">
        <v>813</v>
      </c>
      <c r="D2344" t="s">
        <v>465</v>
      </c>
      <c r="E2344" t="s">
        <v>5075</v>
      </c>
      <c r="F2344" t="b">
        <v>0</v>
      </c>
      <c r="G2344">
        <v>511845376</v>
      </c>
      <c r="H2344">
        <v>511845631</v>
      </c>
      <c r="I2344" t="s">
        <v>6668</v>
      </c>
      <c r="J2344" s="182" t="str">
        <f>IF(OR(IFERROR(SEARCH("DMZ",tblSegmentationZones[[#This Row],[comment]])&gt;0,FALSE),IFERROR(SEARCH("DMZ",tblSegmentationZones[[#This Row],[SegmentationZone]])&gt;0,FALSE)),"Yes","No")</f>
        <v>No</v>
      </c>
    </row>
    <row r="2345" spans="1:10" x14ac:dyDescent="0.3">
      <c r="A2345" t="s">
        <v>6643</v>
      </c>
      <c r="B2345" t="s">
        <v>6669</v>
      </c>
      <c r="C2345">
        <v>814</v>
      </c>
      <c r="D2345" t="s">
        <v>465</v>
      </c>
      <c r="E2345" t="s">
        <v>5075</v>
      </c>
      <c r="F2345" t="b">
        <v>0</v>
      </c>
      <c r="G2345">
        <v>511845632</v>
      </c>
      <c r="H2345">
        <v>511845887</v>
      </c>
      <c r="I2345" t="s">
        <v>6670</v>
      </c>
      <c r="J2345" s="182" t="str">
        <f>IF(OR(IFERROR(SEARCH("DMZ",tblSegmentationZones[[#This Row],[comment]])&gt;0,FALSE),IFERROR(SEARCH("DMZ",tblSegmentationZones[[#This Row],[SegmentationZone]])&gt;0,FALSE)),"Yes","No")</f>
        <v>No</v>
      </c>
    </row>
    <row r="2346" spans="1:10" x14ac:dyDescent="0.3">
      <c r="A2346" t="s">
        <v>6643</v>
      </c>
      <c r="B2346" t="s">
        <v>6671</v>
      </c>
      <c r="C2346">
        <v>815</v>
      </c>
      <c r="D2346" t="s">
        <v>465</v>
      </c>
      <c r="E2346" t="s">
        <v>5075</v>
      </c>
      <c r="F2346" t="b">
        <v>0</v>
      </c>
      <c r="G2346">
        <v>511845888</v>
      </c>
      <c r="H2346">
        <v>511846143</v>
      </c>
      <c r="I2346" t="s">
        <v>6672</v>
      </c>
      <c r="J2346" s="182" t="str">
        <f>IF(OR(IFERROR(SEARCH("DMZ",tblSegmentationZones[[#This Row],[comment]])&gt;0,FALSE),IFERROR(SEARCH("DMZ",tblSegmentationZones[[#This Row],[SegmentationZone]])&gt;0,FALSE)),"Yes","No")</f>
        <v>No</v>
      </c>
    </row>
    <row r="2347" spans="1:10" x14ac:dyDescent="0.3">
      <c r="A2347" t="s">
        <v>6643</v>
      </c>
      <c r="B2347" t="s">
        <v>6673</v>
      </c>
      <c r="C2347">
        <v>843</v>
      </c>
      <c r="D2347" t="s">
        <v>465</v>
      </c>
      <c r="E2347" t="s">
        <v>5075</v>
      </c>
      <c r="F2347" t="b">
        <v>0</v>
      </c>
      <c r="G2347">
        <v>511848704</v>
      </c>
      <c r="H2347">
        <v>511848959</v>
      </c>
      <c r="I2347" t="s">
        <v>6674</v>
      </c>
      <c r="J2347" s="182" t="str">
        <f>IF(OR(IFERROR(SEARCH("DMZ",tblSegmentationZones[[#This Row],[comment]])&gt;0,FALSE),IFERROR(SEARCH("DMZ",tblSegmentationZones[[#This Row],[SegmentationZone]])&gt;0,FALSE)),"Yes","No")</f>
        <v>No</v>
      </c>
    </row>
    <row r="2348" spans="1:10" x14ac:dyDescent="0.3">
      <c r="A2348" t="s">
        <v>6675</v>
      </c>
      <c r="B2348" t="s">
        <v>6676</v>
      </c>
      <c r="C2348">
        <v>845</v>
      </c>
      <c r="D2348" t="s">
        <v>465</v>
      </c>
      <c r="E2348" t="s">
        <v>5075</v>
      </c>
      <c r="F2348" t="b">
        <v>0</v>
      </c>
      <c r="G2348">
        <v>511848960</v>
      </c>
      <c r="H2348">
        <v>511849215</v>
      </c>
      <c r="I2348" t="s">
        <v>6677</v>
      </c>
      <c r="J2348" s="182" t="str">
        <f>IF(OR(IFERROR(SEARCH("DMZ",tblSegmentationZones[[#This Row],[comment]])&gt;0,FALSE),IFERROR(SEARCH("DMZ",tblSegmentationZones[[#This Row],[SegmentationZone]])&gt;0,FALSE)),"Yes","No")</f>
        <v>No</v>
      </c>
    </row>
    <row r="2349" spans="1:10" x14ac:dyDescent="0.3">
      <c r="A2349" t="s">
        <v>6643</v>
      </c>
      <c r="B2349" t="s">
        <v>6678</v>
      </c>
      <c r="C2349">
        <v>847</v>
      </c>
      <c r="D2349" t="s">
        <v>608</v>
      </c>
      <c r="E2349" t="s">
        <v>5075</v>
      </c>
      <c r="F2349" t="b">
        <v>1</v>
      </c>
      <c r="G2349">
        <v>511849216</v>
      </c>
      <c r="H2349">
        <v>511849471</v>
      </c>
      <c r="I2349" t="s">
        <v>6679</v>
      </c>
      <c r="J2349" s="182" t="str">
        <f>IF(OR(IFERROR(SEARCH("DMZ",tblSegmentationZones[[#This Row],[comment]])&gt;0,FALSE),IFERROR(SEARCH("DMZ",tblSegmentationZones[[#This Row],[SegmentationZone]])&gt;0,FALSE)),"Yes","No")</f>
        <v>No</v>
      </c>
    </row>
    <row r="2350" spans="1:10" x14ac:dyDescent="0.3">
      <c r="A2350" t="s">
        <v>6643</v>
      </c>
      <c r="B2350" t="s">
        <v>6680</v>
      </c>
      <c r="C2350">
        <v>848</v>
      </c>
      <c r="D2350" t="s">
        <v>465</v>
      </c>
      <c r="E2350" t="s">
        <v>5075</v>
      </c>
      <c r="F2350" t="b">
        <v>0</v>
      </c>
      <c r="G2350">
        <v>511849472</v>
      </c>
      <c r="H2350">
        <v>511849727</v>
      </c>
      <c r="I2350" t="s">
        <v>6681</v>
      </c>
      <c r="J2350" s="182" t="str">
        <f>IF(OR(IFERROR(SEARCH("DMZ",tblSegmentationZones[[#This Row],[comment]])&gt;0,FALSE),IFERROR(SEARCH("DMZ",tblSegmentationZones[[#This Row],[SegmentationZone]])&gt;0,FALSE)),"Yes","No")</f>
        <v>No</v>
      </c>
    </row>
    <row r="2351" spans="1:10" x14ac:dyDescent="0.3">
      <c r="A2351" t="s">
        <v>6643</v>
      </c>
      <c r="B2351" t="s">
        <v>6682</v>
      </c>
      <c r="C2351">
        <v>849</v>
      </c>
      <c r="D2351" t="s">
        <v>465</v>
      </c>
      <c r="E2351" t="s">
        <v>5075</v>
      </c>
      <c r="F2351" t="b">
        <v>0</v>
      </c>
      <c r="G2351">
        <v>511849728</v>
      </c>
      <c r="H2351">
        <v>511849983</v>
      </c>
      <c r="I2351" t="s">
        <v>6683</v>
      </c>
      <c r="J2351" s="182" t="str">
        <f>IF(OR(IFERROR(SEARCH("DMZ",tblSegmentationZones[[#This Row],[comment]])&gt;0,FALSE),IFERROR(SEARCH("DMZ",tblSegmentationZones[[#This Row],[SegmentationZone]])&gt;0,FALSE)),"Yes","No")</f>
        <v>No</v>
      </c>
    </row>
    <row r="2352" spans="1:10" x14ac:dyDescent="0.3">
      <c r="A2352" t="s">
        <v>6684</v>
      </c>
      <c r="B2352" t="s">
        <v>6685</v>
      </c>
      <c r="C2352">
        <v>2000</v>
      </c>
      <c r="D2352" t="s">
        <v>5771</v>
      </c>
      <c r="E2352" t="s">
        <v>6686</v>
      </c>
      <c r="F2352" t="b">
        <v>0</v>
      </c>
      <c r="G2352">
        <v>511967232</v>
      </c>
      <c r="H2352">
        <v>511967487</v>
      </c>
      <c r="I2352" t="s">
        <v>6687</v>
      </c>
      <c r="J2352" s="182" t="str">
        <f>IF(OR(IFERROR(SEARCH("DMZ",tblSegmentationZones[[#This Row],[comment]])&gt;0,FALSE),IFERROR(SEARCH("DMZ",tblSegmentationZones[[#This Row],[SegmentationZone]])&gt;0,FALSE)),"Yes","No")</f>
        <v>No</v>
      </c>
    </row>
    <row r="2353" spans="1:10" x14ac:dyDescent="0.3">
      <c r="A2353" t="s">
        <v>6684</v>
      </c>
      <c r="B2353" t="s">
        <v>6685</v>
      </c>
      <c r="C2353">
        <v>2000</v>
      </c>
      <c r="D2353" t="s">
        <v>5768</v>
      </c>
      <c r="E2353" t="s">
        <v>6686</v>
      </c>
      <c r="F2353" t="b">
        <v>0</v>
      </c>
      <c r="G2353">
        <v>511967232</v>
      </c>
      <c r="H2353">
        <v>511967487</v>
      </c>
      <c r="I2353" t="s">
        <v>6687</v>
      </c>
      <c r="J2353" s="182" t="str">
        <f>IF(OR(IFERROR(SEARCH("DMZ",tblSegmentationZones[[#This Row],[comment]])&gt;0,FALSE),IFERROR(SEARCH("DMZ",tblSegmentationZones[[#This Row],[SegmentationZone]])&gt;0,FALSE)),"Yes","No")</f>
        <v>Yes</v>
      </c>
    </row>
    <row r="2354" spans="1:10" x14ac:dyDescent="0.3">
      <c r="A2354" t="s">
        <v>5726</v>
      </c>
      <c r="B2354" t="s">
        <v>6688</v>
      </c>
      <c r="C2354">
        <v>2010</v>
      </c>
      <c r="D2354" t="s">
        <v>5726</v>
      </c>
      <c r="E2354" t="s">
        <v>6686</v>
      </c>
      <c r="F2354" t="b">
        <v>1</v>
      </c>
      <c r="G2354">
        <v>511969792</v>
      </c>
      <c r="H2354">
        <v>511970047</v>
      </c>
      <c r="I2354" t="s">
        <v>6689</v>
      </c>
      <c r="J2354" s="182" t="str">
        <f>IF(OR(IFERROR(SEARCH("DMZ",tblSegmentationZones[[#This Row],[comment]])&gt;0,FALSE),IFERROR(SEARCH("DMZ",tblSegmentationZones[[#This Row],[SegmentationZone]])&gt;0,FALSE)),"Yes","No")</f>
        <v>No</v>
      </c>
    </row>
    <row r="2355" spans="1:10" x14ac:dyDescent="0.3">
      <c r="A2355" t="s">
        <v>6690</v>
      </c>
      <c r="B2355" t="s">
        <v>6691</v>
      </c>
      <c r="C2355">
        <v>2011</v>
      </c>
      <c r="D2355" t="s">
        <v>5768</v>
      </c>
      <c r="E2355" t="s">
        <v>6686</v>
      </c>
      <c r="F2355" t="b">
        <v>0</v>
      </c>
      <c r="G2355">
        <v>511970048</v>
      </c>
      <c r="H2355">
        <v>511970303</v>
      </c>
      <c r="I2355" t="s">
        <v>6692</v>
      </c>
      <c r="J2355" s="182" t="str">
        <f>IF(OR(IFERROR(SEARCH("DMZ",tblSegmentationZones[[#This Row],[comment]])&gt;0,FALSE),IFERROR(SEARCH("DMZ",tblSegmentationZones[[#This Row],[SegmentationZone]])&gt;0,FALSE)),"Yes","No")</f>
        <v>Yes</v>
      </c>
    </row>
    <row r="2356" spans="1:10" x14ac:dyDescent="0.3">
      <c r="A2356" t="s">
        <v>6690</v>
      </c>
      <c r="B2356" t="s">
        <v>6691</v>
      </c>
      <c r="C2356">
        <v>2011</v>
      </c>
      <c r="D2356" t="s">
        <v>5771</v>
      </c>
      <c r="E2356" t="s">
        <v>6686</v>
      </c>
      <c r="F2356" t="b">
        <v>0</v>
      </c>
      <c r="G2356">
        <v>511970048</v>
      </c>
      <c r="H2356">
        <v>511970303</v>
      </c>
      <c r="I2356" t="s">
        <v>6692</v>
      </c>
      <c r="J2356" s="182" t="str">
        <f>IF(OR(IFERROR(SEARCH("DMZ",tblSegmentationZones[[#This Row],[comment]])&gt;0,FALSE),IFERROR(SEARCH("DMZ",tblSegmentationZones[[#This Row],[SegmentationZone]])&gt;0,FALSE)),"Yes","No")</f>
        <v>No</v>
      </c>
    </row>
    <row r="2357" spans="1:10" x14ac:dyDescent="0.3">
      <c r="A2357" t="s">
        <v>6317</v>
      </c>
      <c r="B2357" t="s">
        <v>6693</v>
      </c>
      <c r="C2357" t="s">
        <v>464</v>
      </c>
      <c r="D2357" t="s">
        <v>465</v>
      </c>
      <c r="E2357" t="s">
        <v>6686</v>
      </c>
      <c r="F2357" t="b">
        <v>1</v>
      </c>
      <c r="G2357">
        <v>511996928</v>
      </c>
      <c r="H2357">
        <v>511997183</v>
      </c>
      <c r="I2357" t="s">
        <v>6694</v>
      </c>
      <c r="J2357" s="182" t="str">
        <f>IF(OR(IFERROR(SEARCH("DMZ",tblSegmentationZones[[#This Row],[comment]])&gt;0,FALSE),IFERROR(SEARCH("DMZ",tblSegmentationZones[[#This Row],[SegmentationZone]])&gt;0,FALSE)),"Yes","No")</f>
        <v>No</v>
      </c>
    </row>
    <row r="2358" spans="1:10" x14ac:dyDescent="0.3">
      <c r="A2358" t="s">
        <v>6695</v>
      </c>
      <c r="B2358" t="s">
        <v>6696</v>
      </c>
      <c r="C2358">
        <v>2012</v>
      </c>
      <c r="D2358" t="s">
        <v>5768</v>
      </c>
      <c r="E2358" t="s">
        <v>6686</v>
      </c>
      <c r="F2358" t="b">
        <v>0</v>
      </c>
      <c r="G2358">
        <v>511970304</v>
      </c>
      <c r="H2358">
        <v>511970559</v>
      </c>
      <c r="I2358" t="s">
        <v>6697</v>
      </c>
      <c r="J2358" s="182" t="str">
        <f>IF(OR(IFERROR(SEARCH("DMZ",tblSegmentationZones[[#This Row],[comment]])&gt;0,FALSE),IFERROR(SEARCH("DMZ",tblSegmentationZones[[#This Row],[SegmentationZone]])&gt;0,FALSE)),"Yes","No")</f>
        <v>Yes</v>
      </c>
    </row>
    <row r="2359" spans="1:10" x14ac:dyDescent="0.3">
      <c r="A2359" t="s">
        <v>6695</v>
      </c>
      <c r="B2359" t="s">
        <v>6696</v>
      </c>
      <c r="C2359">
        <v>2012</v>
      </c>
      <c r="D2359" t="s">
        <v>5771</v>
      </c>
      <c r="E2359" t="s">
        <v>6686</v>
      </c>
      <c r="F2359" t="b">
        <v>0</v>
      </c>
      <c r="G2359">
        <v>511970304</v>
      </c>
      <c r="H2359">
        <v>511970559</v>
      </c>
      <c r="I2359" t="s">
        <v>6697</v>
      </c>
      <c r="J2359" s="182" t="str">
        <f>IF(OR(IFERROR(SEARCH("DMZ",tblSegmentationZones[[#This Row],[comment]])&gt;0,FALSE),IFERROR(SEARCH("DMZ",tblSegmentationZones[[#This Row],[SegmentationZone]])&gt;0,FALSE)),"Yes","No")</f>
        <v>No</v>
      </c>
    </row>
    <row r="2360" spans="1:10" x14ac:dyDescent="0.3">
      <c r="A2360" t="s">
        <v>6695</v>
      </c>
      <c r="B2360" t="s">
        <v>6696</v>
      </c>
      <c r="C2360">
        <v>2012</v>
      </c>
      <c r="D2360" t="s">
        <v>5726</v>
      </c>
      <c r="E2360" t="s">
        <v>6686</v>
      </c>
      <c r="F2360" t="b">
        <v>0</v>
      </c>
      <c r="G2360">
        <v>511970304</v>
      </c>
      <c r="H2360">
        <v>511970559</v>
      </c>
      <c r="I2360" t="s">
        <v>6697</v>
      </c>
      <c r="J2360" s="182" t="str">
        <f>IF(OR(IFERROR(SEARCH("DMZ",tblSegmentationZones[[#This Row],[comment]])&gt;0,FALSE),IFERROR(SEARCH("DMZ",tblSegmentationZones[[#This Row],[SegmentationZone]])&gt;0,FALSE)),"Yes","No")</f>
        <v>No</v>
      </c>
    </row>
    <row r="2361" spans="1:10" x14ac:dyDescent="0.3">
      <c r="A2361" t="s">
        <v>6698</v>
      </c>
      <c r="B2361" t="s">
        <v>6699</v>
      </c>
      <c r="C2361">
        <v>2128</v>
      </c>
      <c r="D2361" t="s">
        <v>465</v>
      </c>
      <c r="E2361" t="s">
        <v>6686</v>
      </c>
      <c r="F2361" t="b">
        <v>1</v>
      </c>
      <c r="G2361">
        <v>512000000</v>
      </c>
      <c r="H2361">
        <v>512000255</v>
      </c>
      <c r="I2361" t="s">
        <v>6700</v>
      </c>
      <c r="J2361" s="182" t="str">
        <f>IF(OR(IFERROR(SEARCH("DMZ",tblSegmentationZones[[#This Row],[comment]])&gt;0,FALSE),IFERROR(SEARCH("DMZ",tblSegmentationZones[[#This Row],[SegmentationZone]])&gt;0,FALSE)),"Yes","No")</f>
        <v>No</v>
      </c>
    </row>
    <row r="2362" spans="1:10" x14ac:dyDescent="0.3">
      <c r="A2362" t="s">
        <v>6701</v>
      </c>
      <c r="B2362" t="s">
        <v>6702</v>
      </c>
      <c r="C2362" t="s">
        <v>464</v>
      </c>
      <c r="D2362" t="s">
        <v>465</v>
      </c>
      <c r="E2362" t="s">
        <v>6686</v>
      </c>
      <c r="F2362" t="b">
        <v>1</v>
      </c>
      <c r="G2362">
        <v>512000256</v>
      </c>
      <c r="H2362">
        <v>512000511</v>
      </c>
      <c r="I2362" t="s">
        <v>6703</v>
      </c>
      <c r="J2362" s="182" t="str">
        <f>IF(OR(IFERROR(SEARCH("DMZ",tblSegmentationZones[[#This Row],[comment]])&gt;0,FALSE),IFERROR(SEARCH("DMZ",tblSegmentationZones[[#This Row],[SegmentationZone]])&gt;0,FALSE)),"Yes","No")</f>
        <v>No</v>
      </c>
    </row>
    <row r="2363" spans="1:10" x14ac:dyDescent="0.3">
      <c r="A2363" t="s">
        <v>6695</v>
      </c>
      <c r="B2363" t="s">
        <v>6704</v>
      </c>
      <c r="C2363">
        <v>2013</v>
      </c>
      <c r="D2363" t="s">
        <v>5768</v>
      </c>
      <c r="E2363" t="s">
        <v>6686</v>
      </c>
      <c r="F2363" t="b">
        <v>1</v>
      </c>
      <c r="G2363">
        <v>511970560</v>
      </c>
      <c r="H2363">
        <v>511970815</v>
      </c>
      <c r="I2363" t="s">
        <v>6705</v>
      </c>
      <c r="J2363" s="182" t="str">
        <f>IF(OR(IFERROR(SEARCH("DMZ",tblSegmentationZones[[#This Row],[comment]])&gt;0,FALSE),IFERROR(SEARCH("DMZ",tblSegmentationZones[[#This Row],[SegmentationZone]])&gt;0,FALSE)),"Yes","No")</f>
        <v>Yes</v>
      </c>
    </row>
    <row r="2364" spans="1:10" x14ac:dyDescent="0.3">
      <c r="A2364" t="s">
        <v>6695</v>
      </c>
      <c r="B2364" t="s">
        <v>6704</v>
      </c>
      <c r="C2364">
        <v>2013</v>
      </c>
      <c r="D2364" t="s">
        <v>5771</v>
      </c>
      <c r="E2364" t="s">
        <v>6686</v>
      </c>
      <c r="F2364" t="b">
        <v>1</v>
      </c>
      <c r="G2364">
        <v>511970560</v>
      </c>
      <c r="H2364">
        <v>511970815</v>
      </c>
      <c r="I2364" t="s">
        <v>6705</v>
      </c>
      <c r="J2364" s="182" t="str">
        <f>IF(OR(IFERROR(SEARCH("DMZ",tblSegmentationZones[[#This Row],[comment]])&gt;0,FALSE),IFERROR(SEARCH("DMZ",tblSegmentationZones[[#This Row],[SegmentationZone]])&gt;0,FALSE)),"Yes","No")</f>
        <v>No</v>
      </c>
    </row>
    <row r="2365" spans="1:10" x14ac:dyDescent="0.3">
      <c r="A2365" t="s">
        <v>6695</v>
      </c>
      <c r="B2365" t="s">
        <v>6706</v>
      </c>
      <c r="C2365">
        <v>2014</v>
      </c>
      <c r="D2365" t="s">
        <v>5768</v>
      </c>
      <c r="E2365" t="s">
        <v>6686</v>
      </c>
      <c r="F2365" t="b">
        <v>0</v>
      </c>
      <c r="G2365">
        <v>511970816</v>
      </c>
      <c r="H2365">
        <v>511971071</v>
      </c>
      <c r="I2365" t="s">
        <v>6707</v>
      </c>
      <c r="J2365" s="182" t="str">
        <f>IF(OR(IFERROR(SEARCH("DMZ",tblSegmentationZones[[#This Row],[comment]])&gt;0,FALSE),IFERROR(SEARCH("DMZ",tblSegmentationZones[[#This Row],[SegmentationZone]])&gt;0,FALSE)),"Yes","No")</f>
        <v>Yes</v>
      </c>
    </row>
    <row r="2366" spans="1:10" x14ac:dyDescent="0.3">
      <c r="A2366" t="s">
        <v>6695</v>
      </c>
      <c r="B2366" t="s">
        <v>6706</v>
      </c>
      <c r="C2366">
        <v>2014</v>
      </c>
      <c r="D2366" t="s">
        <v>5771</v>
      </c>
      <c r="E2366" t="s">
        <v>6686</v>
      </c>
      <c r="F2366" t="b">
        <v>0</v>
      </c>
      <c r="G2366">
        <v>511970816</v>
      </c>
      <c r="H2366">
        <v>511971071</v>
      </c>
      <c r="I2366" t="s">
        <v>6707</v>
      </c>
      <c r="J2366" s="182" t="str">
        <f>IF(OR(IFERROR(SEARCH("DMZ",tblSegmentationZones[[#This Row],[comment]])&gt;0,FALSE),IFERROR(SEARCH("DMZ",tblSegmentationZones[[#This Row],[SegmentationZone]])&gt;0,FALSE)),"Yes","No")</f>
        <v>No</v>
      </c>
    </row>
    <row r="2367" spans="1:10" x14ac:dyDescent="0.3">
      <c r="A2367" t="s">
        <v>6695</v>
      </c>
      <c r="B2367" t="s">
        <v>6708</v>
      </c>
      <c r="C2367">
        <v>2015</v>
      </c>
      <c r="D2367" t="s">
        <v>5768</v>
      </c>
      <c r="E2367" t="s">
        <v>6686</v>
      </c>
      <c r="F2367" t="b">
        <v>0</v>
      </c>
      <c r="G2367">
        <v>511971072</v>
      </c>
      <c r="H2367">
        <v>511971327</v>
      </c>
      <c r="I2367" t="s">
        <v>6709</v>
      </c>
      <c r="J2367" s="182" t="str">
        <f>IF(OR(IFERROR(SEARCH("DMZ",tblSegmentationZones[[#This Row],[comment]])&gt;0,FALSE),IFERROR(SEARCH("DMZ",tblSegmentationZones[[#This Row],[SegmentationZone]])&gt;0,FALSE)),"Yes","No")</f>
        <v>Yes</v>
      </c>
    </row>
    <row r="2368" spans="1:10" x14ac:dyDescent="0.3">
      <c r="A2368" t="s">
        <v>6695</v>
      </c>
      <c r="B2368" t="s">
        <v>6708</v>
      </c>
      <c r="C2368">
        <v>2015</v>
      </c>
      <c r="D2368" t="s">
        <v>5771</v>
      </c>
      <c r="E2368" t="s">
        <v>6686</v>
      </c>
      <c r="F2368" t="b">
        <v>0</v>
      </c>
      <c r="G2368">
        <v>511971072</v>
      </c>
      <c r="H2368">
        <v>511971327</v>
      </c>
      <c r="I2368" t="s">
        <v>6709</v>
      </c>
      <c r="J2368" s="182" t="str">
        <f>IF(OR(IFERROR(SEARCH("DMZ",tblSegmentationZones[[#This Row],[comment]])&gt;0,FALSE),IFERROR(SEARCH("DMZ",tblSegmentationZones[[#This Row],[SegmentationZone]])&gt;0,FALSE)),"Yes","No")</f>
        <v>No</v>
      </c>
    </row>
    <row r="2369" spans="1:10" x14ac:dyDescent="0.3">
      <c r="A2369" t="s">
        <v>6710</v>
      </c>
      <c r="B2369" t="s">
        <v>6711</v>
      </c>
      <c r="C2369">
        <v>2016</v>
      </c>
      <c r="D2369" t="s">
        <v>465</v>
      </c>
      <c r="E2369" t="s">
        <v>6686</v>
      </c>
      <c r="F2369" t="b">
        <v>1</v>
      </c>
      <c r="G2369">
        <v>511971328</v>
      </c>
      <c r="H2369">
        <v>511971583</v>
      </c>
      <c r="I2369" t="s">
        <v>6712</v>
      </c>
      <c r="J2369" s="182" t="str">
        <f>IF(OR(IFERROR(SEARCH("DMZ",tblSegmentationZones[[#This Row],[comment]])&gt;0,FALSE),IFERROR(SEARCH("DMZ",tblSegmentationZones[[#This Row],[SegmentationZone]])&gt;0,FALSE)),"Yes","No")</f>
        <v>No</v>
      </c>
    </row>
    <row r="2370" spans="1:10" x14ac:dyDescent="0.3">
      <c r="A2370" t="s">
        <v>6713</v>
      </c>
      <c r="B2370" t="s">
        <v>6714</v>
      </c>
      <c r="C2370">
        <v>2017</v>
      </c>
      <c r="D2370" t="s">
        <v>465</v>
      </c>
      <c r="E2370" t="s">
        <v>6686</v>
      </c>
      <c r="F2370" t="b">
        <v>1</v>
      </c>
      <c r="G2370">
        <v>511971584</v>
      </c>
      <c r="H2370">
        <v>511971839</v>
      </c>
      <c r="I2370" t="s">
        <v>6715</v>
      </c>
      <c r="J2370" s="182" t="str">
        <f>IF(OR(IFERROR(SEARCH("DMZ",tblSegmentationZones[[#This Row],[comment]])&gt;0,FALSE),IFERROR(SEARCH("DMZ",tblSegmentationZones[[#This Row],[SegmentationZone]])&gt;0,FALSE)),"Yes","No")</f>
        <v>No</v>
      </c>
    </row>
    <row r="2371" spans="1:10" x14ac:dyDescent="0.3">
      <c r="A2371" t="s">
        <v>6716</v>
      </c>
      <c r="B2371" t="s">
        <v>6717</v>
      </c>
      <c r="C2371">
        <v>2018</v>
      </c>
      <c r="D2371" t="s">
        <v>465</v>
      </c>
      <c r="E2371" t="s">
        <v>6686</v>
      </c>
      <c r="F2371" t="b">
        <v>1</v>
      </c>
      <c r="G2371">
        <v>511971840</v>
      </c>
      <c r="H2371">
        <v>511972095</v>
      </c>
      <c r="I2371" t="s">
        <v>6718</v>
      </c>
      <c r="J2371" s="182" t="str">
        <f>IF(OR(IFERROR(SEARCH("DMZ",tblSegmentationZones[[#This Row],[comment]])&gt;0,FALSE),IFERROR(SEARCH("DMZ",tblSegmentationZones[[#This Row],[SegmentationZone]])&gt;0,FALSE)),"Yes","No")</f>
        <v>No</v>
      </c>
    </row>
    <row r="2372" spans="1:10" x14ac:dyDescent="0.3">
      <c r="A2372" t="s">
        <v>5509</v>
      </c>
      <c r="B2372" t="s">
        <v>6719</v>
      </c>
      <c r="C2372">
        <v>909</v>
      </c>
      <c r="D2372" t="s">
        <v>5511</v>
      </c>
      <c r="E2372" t="s">
        <v>6686</v>
      </c>
      <c r="F2372" t="b">
        <v>0</v>
      </c>
      <c r="G2372">
        <v>512015360</v>
      </c>
      <c r="H2372">
        <v>512015423</v>
      </c>
      <c r="I2372" t="s">
        <v>6720</v>
      </c>
      <c r="J2372" s="182" t="str">
        <f>IF(OR(IFERROR(SEARCH("DMZ",tblSegmentationZones[[#This Row],[comment]])&gt;0,FALSE),IFERROR(SEARCH("DMZ",tblSegmentationZones[[#This Row],[SegmentationZone]])&gt;0,FALSE)),"Yes","No")</f>
        <v>No</v>
      </c>
    </row>
    <row r="2373" spans="1:10" x14ac:dyDescent="0.3">
      <c r="A2373" t="s">
        <v>5513</v>
      </c>
      <c r="B2373" t="s">
        <v>6721</v>
      </c>
      <c r="C2373">
        <v>2288</v>
      </c>
      <c r="D2373" t="s">
        <v>5515</v>
      </c>
      <c r="E2373" t="s">
        <v>6686</v>
      </c>
      <c r="F2373" t="b">
        <v>1</v>
      </c>
      <c r="G2373">
        <v>512015616</v>
      </c>
      <c r="H2373">
        <v>512015679</v>
      </c>
      <c r="I2373" t="s">
        <v>6722</v>
      </c>
      <c r="J2373" s="182" t="str">
        <f>IF(OR(IFERROR(SEARCH("DMZ",tblSegmentationZones[[#This Row],[comment]])&gt;0,FALSE),IFERROR(SEARCH("DMZ",tblSegmentationZones[[#This Row],[SegmentationZone]])&gt;0,FALSE)),"Yes","No")</f>
        <v>No</v>
      </c>
    </row>
    <row r="2374" spans="1:10" x14ac:dyDescent="0.3">
      <c r="A2374" t="s">
        <v>5517</v>
      </c>
      <c r="B2374" t="s">
        <v>6723</v>
      </c>
      <c r="C2374">
        <v>2289</v>
      </c>
      <c r="D2374" t="s">
        <v>5519</v>
      </c>
      <c r="E2374" t="s">
        <v>6686</v>
      </c>
      <c r="F2374" t="b">
        <v>1</v>
      </c>
      <c r="G2374">
        <v>512015744</v>
      </c>
      <c r="H2374">
        <v>512015807</v>
      </c>
      <c r="I2374" t="s">
        <v>6724</v>
      </c>
      <c r="J2374" s="182" t="str">
        <f>IF(OR(IFERROR(SEARCH("DMZ",tblSegmentationZones[[#This Row],[comment]])&gt;0,FALSE),IFERROR(SEARCH("DMZ",tblSegmentationZones[[#This Row],[SegmentationZone]])&gt;0,FALSE)),"Yes","No")</f>
        <v>No</v>
      </c>
    </row>
    <row r="2375" spans="1:10" x14ac:dyDescent="0.3">
      <c r="A2375" t="s">
        <v>5521</v>
      </c>
      <c r="B2375" t="s">
        <v>6725</v>
      </c>
      <c r="C2375" t="s">
        <v>464</v>
      </c>
      <c r="D2375" t="s">
        <v>5521</v>
      </c>
      <c r="E2375" t="s">
        <v>6686</v>
      </c>
      <c r="F2375" t="b">
        <v>1</v>
      </c>
      <c r="G2375">
        <v>512015808</v>
      </c>
      <c r="H2375">
        <v>512015871</v>
      </c>
      <c r="I2375" t="s">
        <v>6726</v>
      </c>
      <c r="J2375" s="182" t="str">
        <f>IF(OR(IFERROR(SEARCH("DMZ",tblSegmentationZones[[#This Row],[comment]])&gt;0,FALSE),IFERROR(SEARCH("DMZ",tblSegmentationZones[[#This Row],[SegmentationZone]])&gt;0,FALSE)),"Yes","No")</f>
        <v>No</v>
      </c>
    </row>
    <row r="2376" spans="1:10" x14ac:dyDescent="0.3">
      <c r="A2376" t="s">
        <v>6727</v>
      </c>
      <c r="B2376" t="s">
        <v>6728</v>
      </c>
      <c r="C2376">
        <v>2003</v>
      </c>
      <c r="D2376" t="s">
        <v>5768</v>
      </c>
      <c r="E2376" t="s">
        <v>6686</v>
      </c>
      <c r="F2376" t="b">
        <v>0</v>
      </c>
      <c r="G2376">
        <v>511967744</v>
      </c>
      <c r="H2376">
        <v>511967999</v>
      </c>
      <c r="I2376" t="s">
        <v>6729</v>
      </c>
      <c r="J2376" s="182" t="str">
        <f>IF(OR(IFERROR(SEARCH("DMZ",tblSegmentationZones[[#This Row],[comment]])&gt;0,FALSE),IFERROR(SEARCH("DMZ",tblSegmentationZones[[#This Row],[SegmentationZone]])&gt;0,FALSE)),"Yes","No")</f>
        <v>Yes</v>
      </c>
    </row>
    <row r="2377" spans="1:10" x14ac:dyDescent="0.3">
      <c r="A2377" t="s">
        <v>6727</v>
      </c>
      <c r="B2377" t="s">
        <v>6728</v>
      </c>
      <c r="C2377">
        <v>2003</v>
      </c>
      <c r="D2377" t="s">
        <v>5771</v>
      </c>
      <c r="E2377" t="s">
        <v>6686</v>
      </c>
      <c r="F2377" t="b">
        <v>0</v>
      </c>
      <c r="G2377">
        <v>511967744</v>
      </c>
      <c r="H2377">
        <v>511967999</v>
      </c>
      <c r="I2377" t="s">
        <v>6729</v>
      </c>
      <c r="J2377" s="182" t="str">
        <f>IF(OR(IFERROR(SEARCH("DMZ",tblSegmentationZones[[#This Row],[comment]])&gt;0,FALSE),IFERROR(SEARCH("DMZ",tblSegmentationZones[[#This Row],[SegmentationZone]])&gt;0,FALSE)),"Yes","No")</f>
        <v>No</v>
      </c>
    </row>
    <row r="2378" spans="1:10" x14ac:dyDescent="0.3">
      <c r="A2378" t="s">
        <v>6730</v>
      </c>
      <c r="B2378" t="s">
        <v>6731</v>
      </c>
      <c r="C2378" t="s">
        <v>464</v>
      </c>
      <c r="D2378" t="s">
        <v>465</v>
      </c>
      <c r="E2378" t="s">
        <v>6686</v>
      </c>
      <c r="F2378" t="b">
        <v>1</v>
      </c>
      <c r="G2378">
        <v>512019200</v>
      </c>
      <c r="H2378">
        <v>512019455</v>
      </c>
      <c r="I2378" t="s">
        <v>6732</v>
      </c>
      <c r="J2378" s="182" t="str">
        <f>IF(OR(IFERROR(SEARCH("DMZ",tblSegmentationZones[[#This Row],[comment]])&gt;0,FALSE),IFERROR(SEARCH("DMZ",tblSegmentationZones[[#This Row],[SegmentationZone]])&gt;0,FALSE)),"Yes","No")</f>
        <v>No</v>
      </c>
    </row>
    <row r="2379" spans="1:10" x14ac:dyDescent="0.3">
      <c r="A2379" t="s">
        <v>6733</v>
      </c>
      <c r="B2379" t="s">
        <v>6734</v>
      </c>
      <c r="C2379">
        <v>1229</v>
      </c>
      <c r="D2379" t="s">
        <v>5528</v>
      </c>
      <c r="E2379" t="s">
        <v>6686</v>
      </c>
      <c r="F2379" t="b">
        <v>1</v>
      </c>
      <c r="G2379">
        <v>512020224</v>
      </c>
      <c r="H2379">
        <v>512020287</v>
      </c>
      <c r="I2379" t="s">
        <v>6735</v>
      </c>
      <c r="J2379" s="182" t="str">
        <f>IF(OR(IFERROR(SEARCH("DMZ",tblSegmentationZones[[#This Row],[comment]])&gt;0,FALSE),IFERROR(SEARCH("DMZ",tblSegmentationZones[[#This Row],[SegmentationZone]])&gt;0,FALSE)),"Yes","No")</f>
        <v>No</v>
      </c>
    </row>
    <row r="2380" spans="1:10" x14ac:dyDescent="0.3">
      <c r="A2380" t="s">
        <v>6428</v>
      </c>
      <c r="B2380" t="s">
        <v>6736</v>
      </c>
      <c r="C2380">
        <v>2209</v>
      </c>
      <c r="D2380" t="s">
        <v>608</v>
      </c>
      <c r="E2380" t="s">
        <v>6686</v>
      </c>
      <c r="F2380" t="b">
        <v>1</v>
      </c>
      <c r="G2380">
        <v>512020736</v>
      </c>
      <c r="H2380">
        <v>512020991</v>
      </c>
      <c r="I2380" t="s">
        <v>6737</v>
      </c>
      <c r="J2380" s="182" t="str">
        <f>IF(OR(IFERROR(SEARCH("DMZ",tblSegmentationZones[[#This Row],[comment]])&gt;0,FALSE),IFERROR(SEARCH("DMZ",tblSegmentationZones[[#This Row],[SegmentationZone]])&gt;0,FALSE)),"Yes","No")</f>
        <v>No</v>
      </c>
    </row>
    <row r="2381" spans="1:10" x14ac:dyDescent="0.3">
      <c r="A2381" t="s">
        <v>6738</v>
      </c>
      <c r="B2381" t="s">
        <v>6739</v>
      </c>
      <c r="C2381" t="s">
        <v>464</v>
      </c>
      <c r="D2381" t="s">
        <v>465</v>
      </c>
      <c r="E2381" t="s">
        <v>6686</v>
      </c>
      <c r="F2381" t="b">
        <v>1</v>
      </c>
      <c r="G2381">
        <v>511972608</v>
      </c>
      <c r="H2381">
        <v>511972863</v>
      </c>
      <c r="I2381" t="s">
        <v>6740</v>
      </c>
      <c r="J2381" s="182" t="str">
        <f>IF(OR(IFERROR(SEARCH("DMZ",tblSegmentationZones[[#This Row],[comment]])&gt;0,FALSE),IFERROR(SEARCH("DMZ",tblSegmentationZones[[#This Row],[SegmentationZone]])&gt;0,FALSE)),"Yes","No")</f>
        <v>No</v>
      </c>
    </row>
    <row r="2382" spans="1:10" x14ac:dyDescent="0.3">
      <c r="A2382" t="s">
        <v>6428</v>
      </c>
      <c r="B2382" t="s">
        <v>6741</v>
      </c>
      <c r="C2382" t="s">
        <v>464</v>
      </c>
      <c r="D2382" t="s">
        <v>608</v>
      </c>
      <c r="E2382" t="s">
        <v>6686</v>
      </c>
      <c r="F2382" t="b">
        <v>1</v>
      </c>
      <c r="G2382">
        <v>512020992</v>
      </c>
      <c r="H2382">
        <v>512021247</v>
      </c>
      <c r="I2382" t="s">
        <v>6742</v>
      </c>
      <c r="J2382" s="182" t="str">
        <f>IF(OR(IFERROR(SEARCH("DMZ",tblSegmentationZones[[#This Row],[comment]])&gt;0,FALSE),IFERROR(SEARCH("DMZ",tblSegmentationZones[[#This Row],[SegmentationZone]])&gt;0,FALSE)),"Yes","No")</f>
        <v>No</v>
      </c>
    </row>
    <row r="2383" spans="1:10" x14ac:dyDescent="0.3">
      <c r="A2383" t="s">
        <v>6743</v>
      </c>
      <c r="B2383" t="s">
        <v>6744</v>
      </c>
      <c r="C2383">
        <v>2224</v>
      </c>
      <c r="D2383" t="s">
        <v>733</v>
      </c>
      <c r="E2383" t="s">
        <v>6686</v>
      </c>
      <c r="F2383" t="b">
        <v>1</v>
      </c>
      <c r="G2383">
        <v>512024576</v>
      </c>
      <c r="H2383">
        <v>512026623</v>
      </c>
      <c r="I2383" t="s">
        <v>6745</v>
      </c>
      <c r="J2383" s="182" t="str">
        <f>IF(OR(IFERROR(SEARCH("DMZ",tblSegmentationZones[[#This Row],[comment]])&gt;0,FALSE),IFERROR(SEARCH("DMZ",tblSegmentationZones[[#This Row],[SegmentationZone]])&gt;0,FALSE)),"Yes","No")</f>
        <v>No</v>
      </c>
    </row>
    <row r="2384" spans="1:10" x14ac:dyDescent="0.3">
      <c r="A2384" t="s">
        <v>5575</v>
      </c>
      <c r="B2384" t="s">
        <v>6746</v>
      </c>
      <c r="C2384">
        <v>1221</v>
      </c>
      <c r="D2384" t="s">
        <v>5575</v>
      </c>
      <c r="E2384" t="s">
        <v>6686</v>
      </c>
      <c r="F2384" t="b">
        <v>0</v>
      </c>
      <c r="G2384">
        <v>512030464</v>
      </c>
      <c r="H2384">
        <v>512030527</v>
      </c>
      <c r="I2384" t="s">
        <v>6747</v>
      </c>
      <c r="J2384" s="182" t="str">
        <f>IF(OR(IFERROR(SEARCH("DMZ",tblSegmentationZones[[#This Row],[comment]])&gt;0,FALSE),IFERROR(SEARCH("DMZ",tblSegmentationZones[[#This Row],[SegmentationZone]])&gt;0,FALSE)),"Yes","No")</f>
        <v>No</v>
      </c>
    </row>
    <row r="2385" spans="1:10" x14ac:dyDescent="0.3">
      <c r="A2385" t="s">
        <v>5579</v>
      </c>
      <c r="B2385" t="s">
        <v>6748</v>
      </c>
      <c r="C2385">
        <v>1223</v>
      </c>
      <c r="D2385" t="s">
        <v>5579</v>
      </c>
      <c r="E2385" t="s">
        <v>6686</v>
      </c>
      <c r="F2385" t="b">
        <v>0</v>
      </c>
      <c r="G2385">
        <v>512030592</v>
      </c>
      <c r="H2385">
        <v>512030655</v>
      </c>
      <c r="I2385" t="s">
        <v>6749</v>
      </c>
      <c r="J2385" s="182" t="str">
        <f>IF(OR(IFERROR(SEARCH("DMZ",tblSegmentationZones[[#This Row],[comment]])&gt;0,FALSE),IFERROR(SEARCH("DMZ",tblSegmentationZones[[#This Row],[SegmentationZone]])&gt;0,FALSE)),"Yes","No")</f>
        <v>No</v>
      </c>
    </row>
    <row r="2386" spans="1:10" x14ac:dyDescent="0.3">
      <c r="A2386" t="s">
        <v>5553</v>
      </c>
      <c r="B2386" t="s">
        <v>6750</v>
      </c>
      <c r="C2386">
        <v>1224</v>
      </c>
      <c r="D2386" t="s">
        <v>5553</v>
      </c>
      <c r="E2386" t="s">
        <v>6686</v>
      </c>
      <c r="F2386" t="b">
        <v>0</v>
      </c>
      <c r="G2386">
        <v>512030656</v>
      </c>
      <c r="H2386">
        <v>512030719</v>
      </c>
      <c r="I2386" t="s">
        <v>6751</v>
      </c>
      <c r="J2386" s="182" t="str">
        <f>IF(OR(IFERROR(SEARCH("DMZ",tblSegmentationZones[[#This Row],[comment]])&gt;0,FALSE),IFERROR(SEARCH("DMZ",tblSegmentationZones[[#This Row],[SegmentationZone]])&gt;0,FALSE)),"Yes","No")</f>
        <v>No</v>
      </c>
    </row>
    <row r="2387" spans="1:10" x14ac:dyDescent="0.3">
      <c r="A2387" t="s">
        <v>5586</v>
      </c>
      <c r="B2387" t="s">
        <v>6752</v>
      </c>
      <c r="C2387">
        <v>1222</v>
      </c>
      <c r="D2387" t="s">
        <v>5586</v>
      </c>
      <c r="E2387" t="s">
        <v>6686</v>
      </c>
      <c r="F2387" t="b">
        <v>0</v>
      </c>
      <c r="G2387">
        <v>512030528</v>
      </c>
      <c r="H2387">
        <v>512030591</v>
      </c>
      <c r="I2387" t="s">
        <v>6753</v>
      </c>
      <c r="J2387" s="182" t="str">
        <f>IF(OR(IFERROR(SEARCH("DMZ",tblSegmentationZones[[#This Row],[comment]])&gt;0,FALSE),IFERROR(SEARCH("DMZ",tblSegmentationZones[[#This Row],[SegmentationZone]])&gt;0,FALSE)),"Yes","No")</f>
        <v>No</v>
      </c>
    </row>
    <row r="2388" spans="1:10" x14ac:dyDescent="0.3">
      <c r="A2388" t="s">
        <v>6754</v>
      </c>
      <c r="B2388" t="s">
        <v>6755</v>
      </c>
      <c r="C2388" t="s">
        <v>464</v>
      </c>
      <c r="D2388" t="s">
        <v>5575</v>
      </c>
      <c r="E2388" t="s">
        <v>6686</v>
      </c>
      <c r="F2388" t="b">
        <v>1</v>
      </c>
      <c r="G2388">
        <v>512030720</v>
      </c>
      <c r="H2388">
        <v>512030783</v>
      </c>
      <c r="I2388" t="s">
        <v>6756</v>
      </c>
      <c r="J2388" s="182" t="str">
        <f>IF(OR(IFERROR(SEARCH("DMZ",tblSegmentationZones[[#This Row],[comment]])&gt;0,FALSE),IFERROR(SEARCH("DMZ",tblSegmentationZones[[#This Row],[SegmentationZone]])&gt;0,FALSE)),"Yes","No")</f>
        <v>No</v>
      </c>
    </row>
    <row r="2389" spans="1:10" x14ac:dyDescent="0.3">
      <c r="A2389" t="s">
        <v>6754</v>
      </c>
      <c r="B2389" t="s">
        <v>6757</v>
      </c>
      <c r="C2389" t="s">
        <v>464</v>
      </c>
      <c r="D2389" t="s">
        <v>5579</v>
      </c>
      <c r="E2389" t="s">
        <v>6686</v>
      </c>
      <c r="F2389" t="b">
        <v>1</v>
      </c>
      <c r="G2389">
        <v>512030848</v>
      </c>
      <c r="H2389">
        <v>512030911</v>
      </c>
      <c r="I2389" t="s">
        <v>6758</v>
      </c>
      <c r="J2389" s="182" t="str">
        <f>IF(OR(IFERROR(SEARCH("DMZ",tblSegmentationZones[[#This Row],[comment]])&gt;0,FALSE),IFERROR(SEARCH("DMZ",tblSegmentationZones[[#This Row],[SegmentationZone]])&gt;0,FALSE)),"Yes","No")</f>
        <v>No</v>
      </c>
    </row>
    <row r="2390" spans="1:10" x14ac:dyDescent="0.3">
      <c r="A2390" t="s">
        <v>6754</v>
      </c>
      <c r="B2390" t="s">
        <v>6759</v>
      </c>
      <c r="C2390" t="s">
        <v>464</v>
      </c>
      <c r="D2390" t="s">
        <v>5553</v>
      </c>
      <c r="E2390" t="s">
        <v>6686</v>
      </c>
      <c r="F2390" t="b">
        <v>1</v>
      </c>
      <c r="G2390">
        <v>512030912</v>
      </c>
      <c r="H2390">
        <v>512030975</v>
      </c>
      <c r="I2390" t="s">
        <v>6760</v>
      </c>
      <c r="J2390" s="182" t="str">
        <f>IF(OR(IFERROR(SEARCH("DMZ",tblSegmentationZones[[#This Row],[comment]])&gt;0,FALSE),IFERROR(SEARCH("DMZ",tblSegmentationZones[[#This Row],[SegmentationZone]])&gt;0,FALSE)),"Yes","No")</f>
        <v>No</v>
      </c>
    </row>
    <row r="2391" spans="1:10" x14ac:dyDescent="0.3">
      <c r="A2391" t="s">
        <v>6754</v>
      </c>
      <c r="B2391" t="s">
        <v>6761</v>
      </c>
      <c r="C2391" t="s">
        <v>464</v>
      </c>
      <c r="D2391" t="s">
        <v>5586</v>
      </c>
      <c r="E2391" t="s">
        <v>6686</v>
      </c>
      <c r="F2391" t="b">
        <v>1</v>
      </c>
      <c r="G2391">
        <v>512030784</v>
      </c>
      <c r="H2391">
        <v>512030847</v>
      </c>
      <c r="I2391" t="s">
        <v>6762</v>
      </c>
      <c r="J2391" s="182" t="str">
        <f>IF(OR(IFERROR(SEARCH("DMZ",tblSegmentationZones[[#This Row],[comment]])&gt;0,FALSE),IFERROR(SEARCH("DMZ",tblSegmentationZones[[#This Row],[SegmentationZone]])&gt;0,FALSE)),"Yes","No")</f>
        <v>No</v>
      </c>
    </row>
    <row r="2392" spans="1:10" x14ac:dyDescent="0.3">
      <c r="A2392" t="s">
        <v>6763</v>
      </c>
      <c r="B2392" t="s">
        <v>6764</v>
      </c>
      <c r="C2392">
        <v>2003</v>
      </c>
      <c r="D2392" t="s">
        <v>5768</v>
      </c>
      <c r="E2392" t="s">
        <v>6686</v>
      </c>
      <c r="F2392" t="b">
        <v>0</v>
      </c>
      <c r="G2392">
        <v>511968000</v>
      </c>
      <c r="H2392">
        <v>511968255</v>
      </c>
      <c r="I2392" t="s">
        <v>6765</v>
      </c>
      <c r="J2392" s="182" t="str">
        <f>IF(OR(IFERROR(SEARCH("DMZ",tblSegmentationZones[[#This Row],[comment]])&gt;0,FALSE),IFERROR(SEARCH("DMZ",tblSegmentationZones[[#This Row],[SegmentationZone]])&gt;0,FALSE)),"Yes","No")</f>
        <v>Yes</v>
      </c>
    </row>
    <row r="2393" spans="1:10" x14ac:dyDescent="0.3">
      <c r="A2393" t="s">
        <v>6763</v>
      </c>
      <c r="B2393" t="s">
        <v>6764</v>
      </c>
      <c r="C2393">
        <v>2003</v>
      </c>
      <c r="D2393" t="s">
        <v>5771</v>
      </c>
      <c r="E2393" t="s">
        <v>6686</v>
      </c>
      <c r="F2393" t="b">
        <v>0</v>
      </c>
      <c r="G2393">
        <v>511968000</v>
      </c>
      <c r="H2393">
        <v>511968255</v>
      </c>
      <c r="I2393" t="s">
        <v>6765</v>
      </c>
      <c r="J2393" s="182" t="str">
        <f>IF(OR(IFERROR(SEARCH("DMZ",tblSegmentationZones[[#This Row],[comment]])&gt;0,FALSE),IFERROR(SEARCH("DMZ",tblSegmentationZones[[#This Row],[SegmentationZone]])&gt;0,FALSE)),"Yes","No")</f>
        <v>No</v>
      </c>
    </row>
    <row r="2394" spans="1:10" x14ac:dyDescent="0.3">
      <c r="A2394" t="s">
        <v>6766</v>
      </c>
      <c r="B2394" t="s">
        <v>6767</v>
      </c>
      <c r="C2394">
        <v>2032</v>
      </c>
      <c r="D2394" t="s">
        <v>608</v>
      </c>
      <c r="E2394" t="s">
        <v>6686</v>
      </c>
      <c r="F2394" t="b">
        <v>1</v>
      </c>
      <c r="G2394">
        <v>511975424</v>
      </c>
      <c r="H2394">
        <v>511975679</v>
      </c>
      <c r="I2394" t="s">
        <v>6768</v>
      </c>
      <c r="J2394" s="182" t="str">
        <f>IF(OR(IFERROR(SEARCH("DMZ",tblSegmentationZones[[#This Row],[comment]])&gt;0,FALSE),IFERROR(SEARCH("DMZ",tblSegmentationZones[[#This Row],[SegmentationZone]])&gt;0,FALSE)),"Yes","No")</f>
        <v>No</v>
      </c>
    </row>
    <row r="2395" spans="1:10" x14ac:dyDescent="0.3">
      <c r="A2395" t="s">
        <v>6769</v>
      </c>
      <c r="B2395" t="s">
        <v>6770</v>
      </c>
      <c r="C2395">
        <v>2033</v>
      </c>
      <c r="D2395" t="s">
        <v>608</v>
      </c>
      <c r="E2395" t="s">
        <v>6686</v>
      </c>
      <c r="F2395" t="b">
        <v>1</v>
      </c>
      <c r="G2395">
        <v>511975680</v>
      </c>
      <c r="H2395">
        <v>511975935</v>
      </c>
      <c r="I2395" t="s">
        <v>6771</v>
      </c>
      <c r="J2395" s="182" t="str">
        <f>IF(OR(IFERROR(SEARCH("DMZ",tblSegmentationZones[[#This Row],[comment]])&gt;0,FALSE),IFERROR(SEARCH("DMZ",tblSegmentationZones[[#This Row],[SegmentationZone]])&gt;0,FALSE)),"Yes","No")</f>
        <v>No</v>
      </c>
    </row>
    <row r="2396" spans="1:10" x14ac:dyDescent="0.3">
      <c r="A2396" t="s">
        <v>6772</v>
      </c>
      <c r="B2396" t="s">
        <v>6773</v>
      </c>
      <c r="C2396">
        <v>2048</v>
      </c>
      <c r="D2396" t="s">
        <v>465</v>
      </c>
      <c r="E2396" t="s">
        <v>6686</v>
      </c>
      <c r="F2396" t="b">
        <v>1</v>
      </c>
      <c r="G2396">
        <v>511979520</v>
      </c>
      <c r="H2396">
        <v>511979775</v>
      </c>
      <c r="I2396" t="s">
        <v>6774</v>
      </c>
      <c r="J2396" s="182" t="str">
        <f>IF(OR(IFERROR(SEARCH("DMZ",tblSegmentationZones[[#This Row],[comment]])&gt;0,FALSE),IFERROR(SEARCH("DMZ",tblSegmentationZones[[#This Row],[SegmentationZone]])&gt;0,FALSE)),"Yes","No")</f>
        <v>No</v>
      </c>
    </row>
    <row r="2397" spans="1:10" x14ac:dyDescent="0.3">
      <c r="A2397" t="s">
        <v>6775</v>
      </c>
      <c r="B2397" t="s">
        <v>6776</v>
      </c>
      <c r="C2397" t="s">
        <v>464</v>
      </c>
      <c r="D2397" t="s">
        <v>465</v>
      </c>
      <c r="E2397" t="s">
        <v>6686</v>
      </c>
      <c r="F2397" t="b">
        <v>1</v>
      </c>
      <c r="G2397">
        <v>511980032</v>
      </c>
      <c r="H2397">
        <v>511980287</v>
      </c>
      <c r="I2397" t="s">
        <v>6777</v>
      </c>
      <c r="J2397" s="182" t="str">
        <f>IF(OR(IFERROR(SEARCH("DMZ",tblSegmentationZones[[#This Row],[comment]])&gt;0,FALSE),IFERROR(SEARCH("DMZ",tblSegmentationZones[[#This Row],[SegmentationZone]])&gt;0,FALSE)),"Yes","No")</f>
        <v>No</v>
      </c>
    </row>
    <row r="2398" spans="1:10" x14ac:dyDescent="0.3">
      <c r="A2398" t="s">
        <v>6778</v>
      </c>
      <c r="B2398" t="s">
        <v>6779</v>
      </c>
      <c r="C2398" t="s">
        <v>464</v>
      </c>
      <c r="D2398" t="s">
        <v>608</v>
      </c>
      <c r="E2398" t="s">
        <v>6686</v>
      </c>
      <c r="F2398" t="b">
        <v>0</v>
      </c>
      <c r="G2398">
        <v>511980544</v>
      </c>
      <c r="H2398">
        <v>511980799</v>
      </c>
      <c r="I2398" t="s">
        <v>6780</v>
      </c>
      <c r="J2398" s="182" t="str">
        <f>IF(OR(IFERROR(SEARCH("DMZ",tblSegmentationZones[[#This Row],[comment]])&gt;0,FALSE),IFERROR(SEARCH("DMZ",tblSegmentationZones[[#This Row],[SegmentationZone]])&gt;0,FALSE)),"Yes","No")</f>
        <v>No</v>
      </c>
    </row>
    <row r="2399" spans="1:10" x14ac:dyDescent="0.3">
      <c r="A2399" t="s">
        <v>6781</v>
      </c>
      <c r="B2399" t="s">
        <v>6782</v>
      </c>
      <c r="C2399">
        <v>2065</v>
      </c>
      <c r="D2399" t="s">
        <v>465</v>
      </c>
      <c r="E2399" t="s">
        <v>6686</v>
      </c>
      <c r="F2399" t="b">
        <v>1</v>
      </c>
      <c r="G2399">
        <v>511983872</v>
      </c>
      <c r="H2399">
        <v>511984127</v>
      </c>
      <c r="I2399" t="s">
        <v>6783</v>
      </c>
      <c r="J2399" s="182" t="str">
        <f>IF(OR(IFERROR(SEARCH("DMZ",tblSegmentationZones[[#This Row],[comment]])&gt;0,FALSE),IFERROR(SEARCH("DMZ",tblSegmentationZones[[#This Row],[SegmentationZone]])&gt;0,FALSE)),"Yes","No")</f>
        <v>No</v>
      </c>
    </row>
    <row r="2400" spans="1:10" x14ac:dyDescent="0.3">
      <c r="A2400" t="s">
        <v>6784</v>
      </c>
      <c r="B2400" t="s">
        <v>6785</v>
      </c>
      <c r="C2400">
        <v>2068</v>
      </c>
      <c r="D2400" t="s">
        <v>6218</v>
      </c>
      <c r="E2400" t="s">
        <v>6686</v>
      </c>
      <c r="F2400" t="b">
        <v>1</v>
      </c>
      <c r="G2400">
        <v>511984640</v>
      </c>
      <c r="H2400">
        <v>511984895</v>
      </c>
      <c r="I2400" t="s">
        <v>6786</v>
      </c>
      <c r="J2400" s="182" t="str">
        <f>IF(OR(IFERROR(SEARCH("DMZ",tblSegmentationZones[[#This Row],[comment]])&gt;0,FALSE),IFERROR(SEARCH("DMZ",tblSegmentationZones[[#This Row],[SegmentationZone]])&gt;0,FALSE)),"Yes","No")</f>
        <v>No</v>
      </c>
    </row>
    <row r="2401" spans="1:10" x14ac:dyDescent="0.3">
      <c r="A2401" t="s">
        <v>6527</v>
      </c>
      <c r="B2401" t="s">
        <v>6787</v>
      </c>
      <c r="C2401">
        <v>2007</v>
      </c>
      <c r="D2401" t="s">
        <v>5594</v>
      </c>
      <c r="E2401" t="s">
        <v>6686</v>
      </c>
      <c r="F2401" t="b">
        <v>1</v>
      </c>
      <c r="G2401">
        <v>511969024</v>
      </c>
      <c r="H2401">
        <v>511969279</v>
      </c>
      <c r="I2401" t="s">
        <v>6788</v>
      </c>
      <c r="J2401" s="182" t="str">
        <f>IF(OR(IFERROR(SEARCH("DMZ",tblSegmentationZones[[#This Row],[comment]])&gt;0,FALSE),IFERROR(SEARCH("DMZ",tblSegmentationZones[[#This Row],[SegmentationZone]])&gt;0,FALSE)),"Yes","No")</f>
        <v>No</v>
      </c>
    </row>
    <row r="2402" spans="1:10" x14ac:dyDescent="0.3">
      <c r="A2402" t="s">
        <v>6789</v>
      </c>
      <c r="B2402" t="s">
        <v>6790</v>
      </c>
      <c r="C2402">
        <v>2500</v>
      </c>
      <c r="D2402" t="s">
        <v>5768</v>
      </c>
      <c r="E2402" t="s">
        <v>6686</v>
      </c>
      <c r="F2402" t="b">
        <v>0</v>
      </c>
      <c r="G2402">
        <v>512032768</v>
      </c>
      <c r="H2402">
        <v>512033023</v>
      </c>
      <c r="I2402" t="s">
        <v>6791</v>
      </c>
      <c r="J2402" s="182" t="str">
        <f>IF(OR(IFERROR(SEARCH("DMZ",tblSegmentationZones[[#This Row],[comment]])&gt;0,FALSE),IFERROR(SEARCH("DMZ",tblSegmentationZones[[#This Row],[SegmentationZone]])&gt;0,FALSE)),"Yes","No")</f>
        <v>Yes</v>
      </c>
    </row>
    <row r="2403" spans="1:10" x14ac:dyDescent="0.3">
      <c r="A2403" t="s">
        <v>6792</v>
      </c>
      <c r="B2403" t="s">
        <v>6793</v>
      </c>
      <c r="C2403">
        <v>2501</v>
      </c>
      <c r="D2403" t="s">
        <v>5686</v>
      </c>
      <c r="E2403" t="s">
        <v>6686</v>
      </c>
      <c r="F2403" t="b">
        <v>1</v>
      </c>
      <c r="G2403">
        <v>512033024</v>
      </c>
      <c r="H2403">
        <v>512033279</v>
      </c>
      <c r="I2403" t="s">
        <v>6794</v>
      </c>
      <c r="J2403" s="182" t="str">
        <f>IF(OR(IFERROR(SEARCH("DMZ",tblSegmentationZones[[#This Row],[comment]])&gt;0,FALSE),IFERROR(SEARCH("DMZ",tblSegmentationZones[[#This Row],[SegmentationZone]])&gt;0,FALSE)),"Yes","No")</f>
        <v>No</v>
      </c>
    </row>
    <row r="2404" spans="1:10" x14ac:dyDescent="0.3">
      <c r="A2404" t="s">
        <v>6565</v>
      </c>
      <c r="B2404" t="s">
        <v>6795</v>
      </c>
      <c r="C2404">
        <v>2630</v>
      </c>
      <c r="D2404" t="s">
        <v>5690</v>
      </c>
      <c r="E2404" t="s">
        <v>6686</v>
      </c>
      <c r="F2404" t="b">
        <v>1</v>
      </c>
      <c r="G2404">
        <v>512066048</v>
      </c>
      <c r="H2404">
        <v>512066303</v>
      </c>
      <c r="I2404" t="s">
        <v>6796</v>
      </c>
      <c r="J2404" s="182" t="str">
        <f>IF(OR(IFERROR(SEARCH("DMZ",tblSegmentationZones[[#This Row],[comment]])&gt;0,FALSE),IFERROR(SEARCH("DMZ",tblSegmentationZones[[#This Row],[SegmentationZone]])&gt;0,FALSE)),"Yes","No")</f>
        <v>No</v>
      </c>
    </row>
    <row r="2405" spans="1:10" x14ac:dyDescent="0.3">
      <c r="A2405" t="s">
        <v>6797</v>
      </c>
      <c r="B2405" t="s">
        <v>6798</v>
      </c>
      <c r="C2405">
        <v>2731</v>
      </c>
      <c r="D2405" t="s">
        <v>5709</v>
      </c>
      <c r="E2405" t="s">
        <v>6686</v>
      </c>
      <c r="F2405" t="b">
        <v>0</v>
      </c>
      <c r="G2405">
        <v>512066304</v>
      </c>
      <c r="H2405">
        <v>512066559</v>
      </c>
      <c r="I2405" t="s">
        <v>6799</v>
      </c>
      <c r="J2405" s="182" t="str">
        <f>IF(OR(IFERROR(SEARCH("DMZ",tblSegmentationZones[[#This Row],[comment]])&gt;0,FALSE),IFERROR(SEARCH("DMZ",tblSegmentationZones[[#This Row],[SegmentationZone]])&gt;0,FALSE)),"Yes","No")</f>
        <v>Yes</v>
      </c>
    </row>
    <row r="2406" spans="1:10" x14ac:dyDescent="0.3">
      <c r="A2406" t="s">
        <v>6797</v>
      </c>
      <c r="B2406" t="s">
        <v>6798</v>
      </c>
      <c r="C2406">
        <v>2731</v>
      </c>
      <c r="D2406" t="s">
        <v>5690</v>
      </c>
      <c r="E2406" t="s">
        <v>6686</v>
      </c>
      <c r="F2406" t="b">
        <v>0</v>
      </c>
      <c r="G2406">
        <v>512066304</v>
      </c>
      <c r="H2406">
        <v>512066559</v>
      </c>
      <c r="I2406" t="s">
        <v>6799</v>
      </c>
      <c r="J2406" s="182" t="str">
        <f>IF(OR(IFERROR(SEARCH("DMZ",tblSegmentationZones[[#This Row],[comment]])&gt;0,FALSE),IFERROR(SEARCH("DMZ",tblSegmentationZones[[#This Row],[SegmentationZone]])&gt;0,FALSE)),"Yes","No")</f>
        <v>No</v>
      </c>
    </row>
    <row r="2407" spans="1:10" x14ac:dyDescent="0.3">
      <c r="A2407" t="s">
        <v>6574</v>
      </c>
      <c r="B2407" t="s">
        <v>6800</v>
      </c>
      <c r="C2407">
        <v>2634</v>
      </c>
      <c r="D2407" t="s">
        <v>475</v>
      </c>
      <c r="E2407" t="s">
        <v>6686</v>
      </c>
      <c r="F2407" t="b">
        <v>1</v>
      </c>
      <c r="G2407">
        <v>512067072</v>
      </c>
      <c r="H2407">
        <v>512067327</v>
      </c>
      <c r="I2407" t="s">
        <v>6801</v>
      </c>
      <c r="J2407" s="182" t="str">
        <f>IF(OR(IFERROR(SEARCH("DMZ",tblSegmentationZones[[#This Row],[comment]])&gt;0,FALSE),IFERROR(SEARCH("DMZ",tblSegmentationZones[[#This Row],[SegmentationZone]])&gt;0,FALSE)),"Yes","No")</f>
        <v>No</v>
      </c>
    </row>
    <row r="2408" spans="1:10" x14ac:dyDescent="0.3">
      <c r="A2408" t="s">
        <v>5774</v>
      </c>
      <c r="B2408" t="s">
        <v>6802</v>
      </c>
      <c r="C2408">
        <v>2515</v>
      </c>
      <c r="D2408" t="s">
        <v>5706</v>
      </c>
      <c r="E2408" t="s">
        <v>6686</v>
      </c>
      <c r="F2408" t="b">
        <v>1</v>
      </c>
      <c r="G2408">
        <v>512036608</v>
      </c>
      <c r="H2408">
        <v>512036863</v>
      </c>
      <c r="I2408" t="s">
        <v>6803</v>
      </c>
      <c r="J2408" s="182" t="str">
        <f>IF(OR(IFERROR(SEARCH("DMZ",tblSegmentationZones[[#This Row],[comment]])&gt;0,FALSE),IFERROR(SEARCH("DMZ",tblSegmentationZones[[#This Row],[SegmentationZone]])&gt;0,FALSE)),"Yes","No")</f>
        <v>No</v>
      </c>
    </row>
    <row r="2409" spans="1:10" x14ac:dyDescent="0.3">
      <c r="A2409" t="s">
        <v>6804</v>
      </c>
      <c r="B2409" t="s">
        <v>6805</v>
      </c>
      <c r="C2409">
        <v>2949</v>
      </c>
      <c r="D2409" t="s">
        <v>5700</v>
      </c>
      <c r="E2409" t="s">
        <v>6686</v>
      </c>
      <c r="F2409" t="b">
        <v>1</v>
      </c>
      <c r="G2409">
        <v>512096512</v>
      </c>
      <c r="H2409">
        <v>512096767</v>
      </c>
      <c r="I2409" t="s">
        <v>6806</v>
      </c>
      <c r="J2409" s="182" t="str">
        <f>IF(OR(IFERROR(SEARCH("DMZ",tblSegmentationZones[[#This Row],[comment]])&gt;0,FALSE),IFERROR(SEARCH("DMZ",tblSegmentationZones[[#This Row],[SegmentationZone]])&gt;0,FALSE)),"Yes","No")</f>
        <v>No</v>
      </c>
    </row>
    <row r="2410" spans="1:10" x14ac:dyDescent="0.3">
      <c r="A2410" t="s">
        <v>5844</v>
      </c>
      <c r="B2410" t="s">
        <v>6807</v>
      </c>
      <c r="C2410">
        <v>2750</v>
      </c>
      <c r="D2410" t="s">
        <v>5695</v>
      </c>
      <c r="E2410" t="s">
        <v>6686</v>
      </c>
      <c r="F2410" t="b">
        <v>1</v>
      </c>
      <c r="G2410">
        <v>512096768</v>
      </c>
      <c r="H2410">
        <v>512097023</v>
      </c>
      <c r="I2410" t="s">
        <v>6808</v>
      </c>
      <c r="J2410" s="182" t="str">
        <f>IF(OR(IFERROR(SEARCH("DMZ",tblSegmentationZones[[#This Row],[comment]])&gt;0,FALSE),IFERROR(SEARCH("DMZ",tblSegmentationZones[[#This Row],[SegmentationZone]])&gt;0,FALSE)),"Yes","No")</f>
        <v>Yes</v>
      </c>
    </row>
    <row r="2411" spans="1:10" x14ac:dyDescent="0.3">
      <c r="A2411" t="s">
        <v>6809</v>
      </c>
      <c r="B2411" t="s">
        <v>6810</v>
      </c>
      <c r="C2411">
        <v>2751</v>
      </c>
      <c r="D2411" t="s">
        <v>4106</v>
      </c>
      <c r="E2411" t="s">
        <v>6686</v>
      </c>
      <c r="F2411" t="b">
        <v>1</v>
      </c>
      <c r="G2411">
        <v>512097024</v>
      </c>
      <c r="H2411">
        <v>512097279</v>
      </c>
      <c r="I2411" t="s">
        <v>6811</v>
      </c>
      <c r="J2411" s="182" t="str">
        <f>IF(OR(IFERROR(SEARCH("DMZ",tblSegmentationZones[[#This Row],[comment]])&gt;0,FALSE),IFERROR(SEARCH("DMZ",tblSegmentationZones[[#This Row],[SegmentationZone]])&gt;0,FALSE)),"Yes","No")</f>
        <v>No</v>
      </c>
    </row>
    <row r="2412" spans="1:10" x14ac:dyDescent="0.3">
      <c r="A2412" t="s">
        <v>6812</v>
      </c>
      <c r="B2412" t="s">
        <v>6813</v>
      </c>
      <c r="C2412">
        <v>2503</v>
      </c>
      <c r="D2412" t="s">
        <v>5738</v>
      </c>
      <c r="E2412" t="s">
        <v>6686</v>
      </c>
      <c r="F2412" t="b">
        <v>1</v>
      </c>
      <c r="G2412">
        <v>512033536</v>
      </c>
      <c r="H2412">
        <v>512033791</v>
      </c>
      <c r="I2412" t="s">
        <v>6814</v>
      </c>
      <c r="J2412" s="182" t="str">
        <f>IF(OR(IFERROR(SEARCH("DMZ",tblSegmentationZones[[#This Row],[comment]])&gt;0,FALSE),IFERROR(SEARCH("DMZ",tblSegmentationZones[[#This Row],[SegmentationZone]])&gt;0,FALSE)),"Yes","No")</f>
        <v>Yes</v>
      </c>
    </row>
    <row r="2413" spans="1:10" x14ac:dyDescent="0.3">
      <c r="A2413" t="s">
        <v>5900</v>
      </c>
      <c r="B2413" t="s">
        <v>6815</v>
      </c>
      <c r="C2413">
        <v>2433</v>
      </c>
      <c r="D2413" t="s">
        <v>5692</v>
      </c>
      <c r="E2413" t="s">
        <v>6686</v>
      </c>
      <c r="F2413" t="b">
        <v>1</v>
      </c>
      <c r="G2413">
        <v>512041216</v>
      </c>
      <c r="H2413">
        <v>512041471</v>
      </c>
      <c r="I2413" t="s">
        <v>6816</v>
      </c>
      <c r="J2413" s="182" t="str">
        <f>IF(OR(IFERROR(SEARCH("DMZ",tblSegmentationZones[[#This Row],[comment]])&gt;0,FALSE),IFERROR(SEARCH("DMZ",tblSegmentationZones[[#This Row],[SegmentationZone]])&gt;0,FALSE)),"Yes","No")</f>
        <v>No</v>
      </c>
    </row>
    <row r="2414" spans="1:10" x14ac:dyDescent="0.3">
      <c r="A2414" t="s">
        <v>5903</v>
      </c>
      <c r="B2414" t="s">
        <v>6817</v>
      </c>
      <c r="C2414">
        <v>2734</v>
      </c>
      <c r="D2414" t="s">
        <v>5905</v>
      </c>
      <c r="E2414" t="s">
        <v>6686</v>
      </c>
      <c r="F2414" t="b">
        <v>1</v>
      </c>
      <c r="G2414">
        <v>512041472</v>
      </c>
      <c r="H2414">
        <v>512041727</v>
      </c>
      <c r="I2414" t="s">
        <v>6818</v>
      </c>
      <c r="J2414" s="182" t="str">
        <f>IF(OR(IFERROR(SEARCH("DMZ",tblSegmentationZones[[#This Row],[comment]])&gt;0,FALSE),IFERROR(SEARCH("DMZ",tblSegmentationZones[[#This Row],[SegmentationZone]])&gt;0,FALSE)),"Yes","No")</f>
        <v>No</v>
      </c>
    </row>
    <row r="2415" spans="1:10" x14ac:dyDescent="0.3">
      <c r="A2415" t="s">
        <v>5907</v>
      </c>
      <c r="B2415" t="s">
        <v>6819</v>
      </c>
      <c r="C2415">
        <v>2036</v>
      </c>
      <c r="D2415" t="s">
        <v>5907</v>
      </c>
      <c r="E2415" t="s">
        <v>6686</v>
      </c>
      <c r="F2415" t="b">
        <v>1</v>
      </c>
      <c r="G2415">
        <v>512041728</v>
      </c>
      <c r="H2415">
        <v>512041983</v>
      </c>
      <c r="I2415" t="s">
        <v>6820</v>
      </c>
      <c r="J2415" s="182" t="str">
        <f>IF(OR(IFERROR(SEARCH("DMZ",tblSegmentationZones[[#This Row],[comment]])&gt;0,FALSE),IFERROR(SEARCH("DMZ",tblSegmentationZones[[#This Row],[SegmentationZone]])&gt;0,FALSE)),"Yes","No")</f>
        <v>No</v>
      </c>
    </row>
    <row r="2416" spans="1:10" x14ac:dyDescent="0.3">
      <c r="A2416" t="s">
        <v>6821</v>
      </c>
      <c r="B2416" t="s">
        <v>6822</v>
      </c>
      <c r="C2416">
        <v>2504</v>
      </c>
      <c r="D2416" t="s">
        <v>5424</v>
      </c>
      <c r="E2416" t="s">
        <v>6686</v>
      </c>
      <c r="F2416" t="b">
        <v>1</v>
      </c>
      <c r="G2416">
        <v>512033792</v>
      </c>
      <c r="H2416">
        <v>512034047</v>
      </c>
      <c r="I2416" t="s">
        <v>6823</v>
      </c>
      <c r="J2416" s="182" t="str">
        <f>IF(OR(IFERROR(SEARCH("DMZ",tblSegmentationZones[[#This Row],[comment]])&gt;0,FALSE),IFERROR(SEARCH("DMZ",tblSegmentationZones[[#This Row],[SegmentationZone]])&gt;0,FALSE)),"Yes","No")</f>
        <v>No</v>
      </c>
    </row>
    <row r="2417" spans="1:10" x14ac:dyDescent="0.3">
      <c r="A2417" t="s">
        <v>6824</v>
      </c>
      <c r="B2417" t="s">
        <v>6825</v>
      </c>
      <c r="C2417">
        <v>2548</v>
      </c>
      <c r="D2417" t="s">
        <v>5709</v>
      </c>
      <c r="E2417" t="s">
        <v>6686</v>
      </c>
      <c r="F2417" t="b">
        <v>1</v>
      </c>
      <c r="G2417">
        <v>512045056</v>
      </c>
      <c r="H2417">
        <v>512045311</v>
      </c>
      <c r="I2417" t="s">
        <v>6826</v>
      </c>
      <c r="J2417" s="182" t="str">
        <f>IF(OR(IFERROR(SEARCH("DMZ",tblSegmentationZones[[#This Row],[comment]])&gt;0,FALSE),IFERROR(SEARCH("DMZ",tblSegmentationZones[[#This Row],[SegmentationZone]])&gt;0,FALSE)),"Yes","No")</f>
        <v>Yes</v>
      </c>
    </row>
    <row r="2418" spans="1:10" x14ac:dyDescent="0.3">
      <c r="A2418" t="s">
        <v>6827</v>
      </c>
      <c r="B2418" t="s">
        <v>6828</v>
      </c>
      <c r="C2418">
        <v>2549</v>
      </c>
      <c r="D2418" t="s">
        <v>5598</v>
      </c>
      <c r="E2418" t="s">
        <v>6686</v>
      </c>
      <c r="F2418" t="b">
        <v>1</v>
      </c>
      <c r="G2418">
        <v>512045312</v>
      </c>
      <c r="H2418">
        <v>512045567</v>
      </c>
      <c r="I2418" t="s">
        <v>6829</v>
      </c>
      <c r="J2418" s="182" t="str">
        <f>IF(OR(IFERROR(SEARCH("DMZ",tblSegmentationZones[[#This Row],[comment]])&gt;0,FALSE),IFERROR(SEARCH("DMZ",tblSegmentationZones[[#This Row],[SegmentationZone]])&gt;0,FALSE)),"Yes","No")</f>
        <v>Yes</v>
      </c>
    </row>
    <row r="2419" spans="1:10" x14ac:dyDescent="0.3">
      <c r="A2419" t="s">
        <v>6830</v>
      </c>
      <c r="B2419" t="s">
        <v>6831</v>
      </c>
      <c r="C2419">
        <v>2505</v>
      </c>
      <c r="D2419" t="s">
        <v>5424</v>
      </c>
      <c r="E2419" t="s">
        <v>6686</v>
      </c>
      <c r="F2419" t="b">
        <v>0</v>
      </c>
      <c r="G2419">
        <v>512034048</v>
      </c>
      <c r="H2419">
        <v>512034303</v>
      </c>
      <c r="I2419" t="s">
        <v>6832</v>
      </c>
      <c r="J2419" s="182" t="str">
        <f>IF(OR(IFERROR(SEARCH("DMZ",tblSegmentationZones[[#This Row],[comment]])&gt;0,FALSE),IFERROR(SEARCH("DMZ",tblSegmentationZones[[#This Row],[SegmentationZone]])&gt;0,FALSE)),"Yes","No")</f>
        <v>No</v>
      </c>
    </row>
    <row r="2420" spans="1:10" x14ac:dyDescent="0.3">
      <c r="A2420" t="s">
        <v>6833</v>
      </c>
      <c r="B2420" t="s">
        <v>6834</v>
      </c>
      <c r="C2420">
        <v>2552</v>
      </c>
      <c r="D2420" t="s">
        <v>5731</v>
      </c>
      <c r="E2420" t="s">
        <v>6686</v>
      </c>
      <c r="F2420" t="b">
        <v>1</v>
      </c>
      <c r="G2420">
        <v>512046080</v>
      </c>
      <c r="H2420">
        <v>512046335</v>
      </c>
      <c r="I2420" t="s">
        <v>6835</v>
      </c>
      <c r="J2420" s="182" t="str">
        <f>IF(OR(IFERROR(SEARCH("DMZ",tblSegmentationZones[[#This Row],[comment]])&gt;0,FALSE),IFERROR(SEARCH("DMZ",tblSegmentationZones[[#This Row],[SegmentationZone]])&gt;0,FALSE)),"Yes","No")</f>
        <v>No</v>
      </c>
    </row>
    <row r="2421" spans="1:10" x14ac:dyDescent="0.3">
      <c r="A2421" t="s">
        <v>6836</v>
      </c>
      <c r="B2421" t="s">
        <v>6837</v>
      </c>
      <c r="C2421">
        <v>2506</v>
      </c>
      <c r="D2421" t="s">
        <v>5745</v>
      </c>
      <c r="E2421" t="s">
        <v>6686</v>
      </c>
      <c r="F2421" t="b">
        <v>1</v>
      </c>
      <c r="G2421">
        <v>512034304</v>
      </c>
      <c r="H2421">
        <v>512034559</v>
      </c>
      <c r="I2421" t="s">
        <v>6838</v>
      </c>
      <c r="J2421" s="182" t="str">
        <f>IF(OR(IFERROR(SEARCH("DMZ",tblSegmentationZones[[#This Row],[comment]])&gt;0,FALSE),IFERROR(SEARCH("DMZ",tblSegmentationZones[[#This Row],[SegmentationZone]])&gt;0,FALSE)),"Yes","No")</f>
        <v>No</v>
      </c>
    </row>
    <row r="2422" spans="1:10" x14ac:dyDescent="0.3">
      <c r="A2422" t="s">
        <v>6839</v>
      </c>
      <c r="B2422" t="s">
        <v>6840</v>
      </c>
      <c r="C2422">
        <v>2507</v>
      </c>
      <c r="D2422" t="s">
        <v>5745</v>
      </c>
      <c r="E2422" t="s">
        <v>6686</v>
      </c>
      <c r="F2422" t="b">
        <v>0</v>
      </c>
      <c r="G2422">
        <v>512034560</v>
      </c>
      <c r="H2422">
        <v>512034815</v>
      </c>
      <c r="I2422" t="s">
        <v>6841</v>
      </c>
      <c r="J2422" s="182" t="str">
        <f>IF(OR(IFERROR(SEARCH("DMZ",tblSegmentationZones[[#This Row],[comment]])&gt;0,FALSE),IFERROR(SEARCH("DMZ",tblSegmentationZones[[#This Row],[SegmentationZone]])&gt;0,FALSE)),"Yes","No")</f>
        <v>No</v>
      </c>
    </row>
    <row r="2423" spans="1:10" x14ac:dyDescent="0.3">
      <c r="A2423" t="s">
        <v>6842</v>
      </c>
      <c r="B2423" t="s">
        <v>6843</v>
      </c>
      <c r="C2423">
        <v>2105</v>
      </c>
      <c r="D2423" t="s">
        <v>465</v>
      </c>
      <c r="E2423" t="s">
        <v>5099</v>
      </c>
      <c r="F2423" t="b">
        <v>0</v>
      </c>
      <c r="G2423">
        <v>512190720</v>
      </c>
      <c r="H2423">
        <v>512190975</v>
      </c>
      <c r="I2423" t="s">
        <v>6844</v>
      </c>
      <c r="J2423" s="182" t="str">
        <f>IF(OR(IFERROR(SEARCH("DMZ",tblSegmentationZones[[#This Row],[comment]])&gt;0,FALSE),IFERROR(SEARCH("DMZ",tblSegmentationZones[[#This Row],[SegmentationZone]])&gt;0,FALSE)),"Yes","No")</f>
        <v>No</v>
      </c>
    </row>
    <row r="2424" spans="1:10" x14ac:dyDescent="0.3">
      <c r="A2424" t="s">
        <v>6842</v>
      </c>
      <c r="B2424" t="s">
        <v>6845</v>
      </c>
      <c r="C2424">
        <v>2106</v>
      </c>
      <c r="D2424" t="s">
        <v>465</v>
      </c>
      <c r="E2424" t="s">
        <v>5099</v>
      </c>
      <c r="F2424" t="b">
        <v>0</v>
      </c>
      <c r="G2424">
        <v>512190976</v>
      </c>
      <c r="H2424">
        <v>512191231</v>
      </c>
      <c r="I2424" t="s">
        <v>6846</v>
      </c>
      <c r="J2424" s="182" t="str">
        <f>IF(OR(IFERROR(SEARCH("DMZ",tblSegmentationZones[[#This Row],[comment]])&gt;0,FALSE),IFERROR(SEARCH("DMZ",tblSegmentationZones[[#This Row],[SegmentationZone]])&gt;0,FALSE)),"Yes","No")</f>
        <v>No</v>
      </c>
    </row>
    <row r="2425" spans="1:10" x14ac:dyDescent="0.3">
      <c r="A2425" t="s">
        <v>6847</v>
      </c>
      <c r="B2425" t="s">
        <v>6848</v>
      </c>
      <c r="C2425">
        <v>2107</v>
      </c>
      <c r="D2425" t="s">
        <v>465</v>
      </c>
      <c r="E2425" t="s">
        <v>5099</v>
      </c>
      <c r="F2425" t="b">
        <v>0</v>
      </c>
      <c r="G2425">
        <v>512191232</v>
      </c>
      <c r="H2425">
        <v>512191487</v>
      </c>
      <c r="I2425" t="s">
        <v>6849</v>
      </c>
      <c r="J2425" s="182" t="str">
        <f>IF(OR(IFERROR(SEARCH("DMZ",tblSegmentationZones[[#This Row],[comment]])&gt;0,FALSE),IFERROR(SEARCH("DMZ",tblSegmentationZones[[#This Row],[SegmentationZone]])&gt;0,FALSE)),"Yes","No")</f>
        <v>No</v>
      </c>
    </row>
    <row r="2426" spans="1:10" x14ac:dyDescent="0.3">
      <c r="A2426" t="s">
        <v>4111</v>
      </c>
      <c r="B2426" t="s">
        <v>6850</v>
      </c>
      <c r="C2426">
        <v>2108</v>
      </c>
      <c r="D2426" t="s">
        <v>465</v>
      </c>
      <c r="E2426" t="s">
        <v>5099</v>
      </c>
      <c r="F2426" t="b">
        <v>0</v>
      </c>
      <c r="G2426">
        <v>512191488</v>
      </c>
      <c r="H2426">
        <v>512191495</v>
      </c>
      <c r="I2426" t="s">
        <v>6851</v>
      </c>
      <c r="J2426" s="182" t="str">
        <f>IF(OR(IFERROR(SEARCH("DMZ",tblSegmentationZones[[#This Row],[comment]])&gt;0,FALSE),IFERROR(SEARCH("DMZ",tblSegmentationZones[[#This Row],[SegmentationZone]])&gt;0,FALSE)),"Yes","No")</f>
        <v>No</v>
      </c>
    </row>
    <row r="2427" spans="1:10" x14ac:dyDescent="0.3">
      <c r="A2427" t="s">
        <v>6852</v>
      </c>
      <c r="B2427" t="s">
        <v>6853</v>
      </c>
      <c r="C2427">
        <v>11</v>
      </c>
      <c r="D2427" t="s">
        <v>465</v>
      </c>
      <c r="E2427" t="s">
        <v>5099</v>
      </c>
      <c r="F2427" t="b">
        <v>0</v>
      </c>
      <c r="G2427">
        <v>512166656</v>
      </c>
      <c r="H2427">
        <v>512166911</v>
      </c>
      <c r="I2427" t="s">
        <v>6854</v>
      </c>
      <c r="J2427" s="182" t="str">
        <f>IF(OR(IFERROR(SEARCH("DMZ",tblSegmentationZones[[#This Row],[comment]])&gt;0,FALSE),IFERROR(SEARCH("DMZ",tblSegmentationZones[[#This Row],[SegmentationZone]])&gt;0,FALSE)),"Yes","No")</f>
        <v>No</v>
      </c>
    </row>
    <row r="2428" spans="1:10" x14ac:dyDescent="0.3">
      <c r="A2428" t="s">
        <v>6855</v>
      </c>
      <c r="B2428" t="s">
        <v>6856</v>
      </c>
      <c r="C2428">
        <v>3114</v>
      </c>
      <c r="D2428" t="s">
        <v>6857</v>
      </c>
      <c r="E2428" t="s">
        <v>5099</v>
      </c>
      <c r="F2428" t="b">
        <v>1</v>
      </c>
      <c r="G2428">
        <v>512193024</v>
      </c>
      <c r="H2428">
        <v>512193279</v>
      </c>
      <c r="I2428" t="s">
        <v>6858</v>
      </c>
      <c r="J2428" s="182" t="str">
        <f>IF(OR(IFERROR(SEARCH("DMZ",tblSegmentationZones[[#This Row],[comment]])&gt;0,FALSE),IFERROR(SEARCH("DMZ",tblSegmentationZones[[#This Row],[SegmentationZone]])&gt;0,FALSE)),"Yes","No")</f>
        <v>No</v>
      </c>
    </row>
    <row r="2429" spans="1:10" x14ac:dyDescent="0.3">
      <c r="A2429" t="s">
        <v>6852</v>
      </c>
      <c r="B2429" t="s">
        <v>6859</v>
      </c>
      <c r="C2429">
        <v>12</v>
      </c>
      <c r="D2429" t="s">
        <v>465</v>
      </c>
      <c r="E2429" t="s">
        <v>5099</v>
      </c>
      <c r="F2429" t="b">
        <v>0</v>
      </c>
      <c r="G2429">
        <v>512166912</v>
      </c>
      <c r="H2429">
        <v>512167167</v>
      </c>
      <c r="I2429" t="s">
        <v>6860</v>
      </c>
      <c r="J2429" s="182" t="str">
        <f>IF(OR(IFERROR(SEARCH("DMZ",tblSegmentationZones[[#This Row],[comment]])&gt;0,FALSE),IFERROR(SEARCH("DMZ",tblSegmentationZones[[#This Row],[SegmentationZone]])&gt;0,FALSE)),"Yes","No")</f>
        <v>No</v>
      </c>
    </row>
    <row r="2430" spans="1:10" x14ac:dyDescent="0.3">
      <c r="A2430" t="s">
        <v>6861</v>
      </c>
      <c r="B2430" t="s">
        <v>6862</v>
      </c>
      <c r="C2430">
        <v>3128</v>
      </c>
      <c r="D2430" t="s">
        <v>6861</v>
      </c>
      <c r="E2430" t="s">
        <v>5099</v>
      </c>
      <c r="F2430" t="b">
        <v>1</v>
      </c>
      <c r="G2430">
        <v>512196608</v>
      </c>
      <c r="H2430">
        <v>512196863</v>
      </c>
      <c r="I2430" t="s">
        <v>6863</v>
      </c>
      <c r="J2430" s="182" t="str">
        <f>IF(OR(IFERROR(SEARCH("DMZ",tblSegmentationZones[[#This Row],[comment]])&gt;0,FALSE),IFERROR(SEARCH("DMZ",tblSegmentationZones[[#This Row],[SegmentationZone]])&gt;0,FALSE)),"Yes","No")</f>
        <v>No</v>
      </c>
    </row>
    <row r="2431" spans="1:10" x14ac:dyDescent="0.3">
      <c r="A2431" t="s">
        <v>6864</v>
      </c>
      <c r="B2431" t="s">
        <v>6865</v>
      </c>
      <c r="C2431" t="s">
        <v>464</v>
      </c>
      <c r="D2431" t="s">
        <v>1591</v>
      </c>
      <c r="E2431" t="s">
        <v>5099</v>
      </c>
      <c r="F2431" t="b">
        <v>1</v>
      </c>
      <c r="G2431">
        <v>512198912</v>
      </c>
      <c r="H2431">
        <v>512199167</v>
      </c>
      <c r="I2431" t="s">
        <v>6866</v>
      </c>
      <c r="J2431" s="182" t="str">
        <f>IF(OR(IFERROR(SEARCH("DMZ",tblSegmentationZones[[#This Row],[comment]])&gt;0,FALSE),IFERROR(SEARCH("DMZ",tblSegmentationZones[[#This Row],[SegmentationZone]])&gt;0,FALSE)),"Yes","No")</f>
        <v>No</v>
      </c>
    </row>
    <row r="2432" spans="1:10" x14ac:dyDescent="0.3">
      <c r="A2432" t="s">
        <v>6867</v>
      </c>
      <c r="B2432" t="s">
        <v>6868</v>
      </c>
      <c r="C2432">
        <v>139</v>
      </c>
      <c r="D2432" t="s">
        <v>465</v>
      </c>
      <c r="E2432" t="s">
        <v>5099</v>
      </c>
      <c r="F2432" t="b">
        <v>1</v>
      </c>
      <c r="G2432">
        <v>512199424</v>
      </c>
      <c r="H2432">
        <v>512199679</v>
      </c>
      <c r="I2432" t="s">
        <v>6869</v>
      </c>
      <c r="J2432" s="182" t="str">
        <f>IF(OR(IFERROR(SEARCH("DMZ",tblSegmentationZones[[#This Row],[comment]])&gt;0,FALSE),IFERROR(SEARCH("DMZ",tblSegmentationZones[[#This Row],[SegmentationZone]])&gt;0,FALSE)),"Yes","No")</f>
        <v>No</v>
      </c>
    </row>
    <row r="2433" spans="1:10" x14ac:dyDescent="0.3">
      <c r="A2433" t="s">
        <v>6317</v>
      </c>
      <c r="B2433" t="s">
        <v>6870</v>
      </c>
      <c r="C2433">
        <v>3160</v>
      </c>
      <c r="D2433" t="s">
        <v>465</v>
      </c>
      <c r="E2433" t="s">
        <v>5099</v>
      </c>
      <c r="F2433" t="b">
        <v>0</v>
      </c>
      <c r="G2433">
        <v>512204800</v>
      </c>
      <c r="H2433">
        <v>512205055</v>
      </c>
      <c r="I2433" t="s">
        <v>6871</v>
      </c>
      <c r="J2433" s="182" t="str">
        <f>IF(OR(IFERROR(SEARCH("DMZ",tblSegmentationZones[[#This Row],[comment]])&gt;0,FALSE),IFERROR(SEARCH("DMZ",tblSegmentationZones[[#This Row],[SegmentationZone]])&gt;0,FALSE)),"Yes","No")</f>
        <v>No</v>
      </c>
    </row>
    <row r="2434" spans="1:10" x14ac:dyDescent="0.3">
      <c r="A2434" t="s">
        <v>6317</v>
      </c>
      <c r="B2434" t="s">
        <v>6872</v>
      </c>
      <c r="C2434">
        <v>3161</v>
      </c>
      <c r="D2434" t="s">
        <v>465</v>
      </c>
      <c r="E2434" t="s">
        <v>5099</v>
      </c>
      <c r="F2434" t="b">
        <v>0</v>
      </c>
      <c r="G2434">
        <v>512205056</v>
      </c>
      <c r="H2434">
        <v>512205311</v>
      </c>
      <c r="I2434" t="s">
        <v>6873</v>
      </c>
      <c r="J2434" s="182" t="str">
        <f>IF(OR(IFERROR(SEARCH("DMZ",tblSegmentationZones[[#This Row],[comment]])&gt;0,FALSE),IFERROR(SEARCH("DMZ",tblSegmentationZones[[#This Row],[SegmentationZone]])&gt;0,FALSE)),"Yes","No")</f>
        <v>No</v>
      </c>
    </row>
    <row r="2435" spans="1:10" x14ac:dyDescent="0.3">
      <c r="A2435" t="s">
        <v>6317</v>
      </c>
      <c r="B2435" t="s">
        <v>6874</v>
      </c>
      <c r="C2435">
        <v>3162</v>
      </c>
      <c r="D2435" t="s">
        <v>465</v>
      </c>
      <c r="E2435" t="s">
        <v>5099</v>
      </c>
      <c r="F2435" t="b">
        <v>0</v>
      </c>
      <c r="G2435">
        <v>512205312</v>
      </c>
      <c r="H2435">
        <v>512205567</v>
      </c>
      <c r="I2435" t="s">
        <v>6875</v>
      </c>
      <c r="J2435" s="182" t="str">
        <f>IF(OR(IFERROR(SEARCH("DMZ",tblSegmentationZones[[#This Row],[comment]])&gt;0,FALSE),IFERROR(SEARCH("DMZ",tblSegmentationZones[[#This Row],[SegmentationZone]])&gt;0,FALSE)),"Yes","No")</f>
        <v>No</v>
      </c>
    </row>
    <row r="2436" spans="1:10" x14ac:dyDescent="0.3">
      <c r="A2436" t="s">
        <v>6317</v>
      </c>
      <c r="B2436" t="s">
        <v>6876</v>
      </c>
      <c r="C2436">
        <v>3163</v>
      </c>
      <c r="D2436" t="s">
        <v>465</v>
      </c>
      <c r="E2436" t="s">
        <v>5099</v>
      </c>
      <c r="F2436" t="b">
        <v>0</v>
      </c>
      <c r="G2436">
        <v>512205568</v>
      </c>
      <c r="H2436">
        <v>512205823</v>
      </c>
      <c r="I2436" t="s">
        <v>6877</v>
      </c>
      <c r="J2436" s="182" t="str">
        <f>IF(OR(IFERROR(SEARCH("DMZ",tblSegmentationZones[[#This Row],[comment]])&gt;0,FALSE),IFERROR(SEARCH("DMZ",tblSegmentationZones[[#This Row],[SegmentationZone]])&gt;0,FALSE)),"Yes","No")</f>
        <v>No</v>
      </c>
    </row>
    <row r="2437" spans="1:10" x14ac:dyDescent="0.3">
      <c r="A2437" t="s">
        <v>6317</v>
      </c>
      <c r="B2437" t="s">
        <v>6878</v>
      </c>
      <c r="C2437">
        <v>3164</v>
      </c>
      <c r="D2437" t="s">
        <v>465</v>
      </c>
      <c r="E2437" t="s">
        <v>5099</v>
      </c>
      <c r="F2437" t="b">
        <v>0</v>
      </c>
      <c r="G2437">
        <v>512205824</v>
      </c>
      <c r="H2437">
        <v>512206079</v>
      </c>
      <c r="I2437" t="s">
        <v>6879</v>
      </c>
      <c r="J2437" s="182" t="str">
        <f>IF(OR(IFERROR(SEARCH("DMZ",tblSegmentationZones[[#This Row],[comment]])&gt;0,FALSE),IFERROR(SEARCH("DMZ",tblSegmentationZones[[#This Row],[SegmentationZone]])&gt;0,FALSE)),"Yes","No")</f>
        <v>No</v>
      </c>
    </row>
    <row r="2438" spans="1:10" x14ac:dyDescent="0.3">
      <c r="A2438" t="s">
        <v>6317</v>
      </c>
      <c r="B2438" t="s">
        <v>6880</v>
      </c>
      <c r="C2438">
        <v>3165</v>
      </c>
      <c r="D2438" t="s">
        <v>465</v>
      </c>
      <c r="E2438" t="s">
        <v>5099</v>
      </c>
      <c r="F2438" t="b">
        <v>0</v>
      </c>
      <c r="G2438">
        <v>512206080</v>
      </c>
      <c r="H2438">
        <v>512206335</v>
      </c>
      <c r="I2438" t="s">
        <v>6881</v>
      </c>
      <c r="J2438" s="182" t="str">
        <f>IF(OR(IFERROR(SEARCH("DMZ",tblSegmentationZones[[#This Row],[comment]])&gt;0,FALSE),IFERROR(SEARCH("DMZ",tblSegmentationZones[[#This Row],[SegmentationZone]])&gt;0,FALSE)),"Yes","No")</f>
        <v>No</v>
      </c>
    </row>
    <row r="2439" spans="1:10" x14ac:dyDescent="0.3">
      <c r="A2439" t="s">
        <v>6317</v>
      </c>
      <c r="B2439" t="s">
        <v>6882</v>
      </c>
      <c r="C2439">
        <v>3166</v>
      </c>
      <c r="D2439" t="s">
        <v>465</v>
      </c>
      <c r="E2439" t="s">
        <v>5099</v>
      </c>
      <c r="F2439" t="b">
        <v>0</v>
      </c>
      <c r="G2439">
        <v>512206336</v>
      </c>
      <c r="H2439">
        <v>512206591</v>
      </c>
      <c r="I2439" t="s">
        <v>6883</v>
      </c>
      <c r="J2439" s="182" t="str">
        <f>IF(OR(IFERROR(SEARCH("DMZ",tblSegmentationZones[[#This Row],[comment]])&gt;0,FALSE),IFERROR(SEARCH("DMZ",tblSegmentationZones[[#This Row],[SegmentationZone]])&gt;0,FALSE)),"Yes","No")</f>
        <v>No</v>
      </c>
    </row>
    <row r="2440" spans="1:10" x14ac:dyDescent="0.3">
      <c r="A2440" t="s">
        <v>6317</v>
      </c>
      <c r="B2440" t="s">
        <v>6884</v>
      </c>
      <c r="C2440">
        <v>3167</v>
      </c>
      <c r="D2440" t="s">
        <v>465</v>
      </c>
      <c r="E2440" t="s">
        <v>5099</v>
      </c>
      <c r="F2440" t="b">
        <v>0</v>
      </c>
      <c r="G2440">
        <v>512206592</v>
      </c>
      <c r="H2440">
        <v>512206847</v>
      </c>
      <c r="I2440" t="s">
        <v>6885</v>
      </c>
      <c r="J2440" s="182" t="str">
        <f>IF(OR(IFERROR(SEARCH("DMZ",tblSegmentationZones[[#This Row],[comment]])&gt;0,FALSE),IFERROR(SEARCH("DMZ",tblSegmentationZones[[#This Row],[SegmentationZone]])&gt;0,FALSE)),"Yes","No")</f>
        <v>No</v>
      </c>
    </row>
    <row r="2441" spans="1:10" x14ac:dyDescent="0.3">
      <c r="A2441" t="s">
        <v>6886</v>
      </c>
      <c r="B2441" t="s">
        <v>6887</v>
      </c>
      <c r="C2441">
        <v>3192</v>
      </c>
      <c r="D2441" t="s">
        <v>6277</v>
      </c>
      <c r="E2441" t="s">
        <v>5099</v>
      </c>
      <c r="F2441" t="b">
        <v>1</v>
      </c>
      <c r="G2441">
        <v>512212992</v>
      </c>
      <c r="H2441">
        <v>512213247</v>
      </c>
      <c r="I2441" t="s">
        <v>6888</v>
      </c>
      <c r="J2441" s="182" t="str">
        <f>IF(OR(IFERROR(SEARCH("DMZ",tblSegmentationZones[[#This Row],[comment]])&gt;0,FALSE),IFERROR(SEARCH("DMZ",tblSegmentationZones[[#This Row],[SegmentationZone]])&gt;0,FALSE)),"Yes","No")</f>
        <v>No</v>
      </c>
    </row>
    <row r="2442" spans="1:10" x14ac:dyDescent="0.3">
      <c r="A2442" t="s">
        <v>6889</v>
      </c>
      <c r="B2442" t="s">
        <v>6890</v>
      </c>
      <c r="C2442">
        <v>3193</v>
      </c>
      <c r="D2442" t="s">
        <v>6277</v>
      </c>
      <c r="E2442" t="s">
        <v>5099</v>
      </c>
      <c r="F2442" t="b">
        <v>1</v>
      </c>
      <c r="G2442">
        <v>512213248</v>
      </c>
      <c r="H2442">
        <v>512213503</v>
      </c>
      <c r="I2442" t="s">
        <v>6891</v>
      </c>
      <c r="J2442" s="182" t="str">
        <f>IF(OR(IFERROR(SEARCH("DMZ",tblSegmentationZones[[#This Row],[comment]])&gt;0,FALSE),IFERROR(SEARCH("DMZ",tblSegmentationZones[[#This Row],[SegmentationZone]])&gt;0,FALSE)),"Yes","No")</f>
        <v>No</v>
      </c>
    </row>
    <row r="2443" spans="1:10" x14ac:dyDescent="0.3">
      <c r="A2443" t="s">
        <v>6892</v>
      </c>
      <c r="B2443" t="s">
        <v>6893</v>
      </c>
      <c r="C2443">
        <v>3194</v>
      </c>
      <c r="D2443" t="s">
        <v>6277</v>
      </c>
      <c r="E2443" t="s">
        <v>5099</v>
      </c>
      <c r="F2443" t="b">
        <v>1</v>
      </c>
      <c r="G2443">
        <v>512213504</v>
      </c>
      <c r="H2443">
        <v>512213759</v>
      </c>
      <c r="I2443" t="s">
        <v>6894</v>
      </c>
      <c r="J2443" s="182" t="str">
        <f>IF(OR(IFERROR(SEARCH("DMZ",tblSegmentationZones[[#This Row],[comment]])&gt;0,FALSE),IFERROR(SEARCH("DMZ",tblSegmentationZones[[#This Row],[SegmentationZone]])&gt;0,FALSE)),"Yes","No")</f>
        <v>No</v>
      </c>
    </row>
    <row r="2444" spans="1:10" x14ac:dyDescent="0.3">
      <c r="A2444" t="s">
        <v>6895</v>
      </c>
      <c r="B2444" t="s">
        <v>6896</v>
      </c>
      <c r="C2444">
        <v>3195</v>
      </c>
      <c r="D2444" t="s">
        <v>6277</v>
      </c>
      <c r="E2444" t="s">
        <v>5099</v>
      </c>
      <c r="F2444" t="b">
        <v>1</v>
      </c>
      <c r="G2444">
        <v>512213760</v>
      </c>
      <c r="H2444">
        <v>512214015</v>
      </c>
      <c r="I2444" t="s">
        <v>6897</v>
      </c>
      <c r="J2444" s="182" t="str">
        <f>IF(OR(IFERROR(SEARCH("DMZ",tblSegmentationZones[[#This Row],[comment]])&gt;0,FALSE),IFERROR(SEARCH("DMZ",tblSegmentationZones[[#This Row],[SegmentationZone]])&gt;0,FALSE)),"Yes","No")</f>
        <v>No</v>
      </c>
    </row>
    <row r="2445" spans="1:10" x14ac:dyDescent="0.3">
      <c r="A2445" t="s">
        <v>6898</v>
      </c>
      <c r="B2445" t="s">
        <v>6899</v>
      </c>
      <c r="C2445">
        <v>3196</v>
      </c>
      <c r="D2445" t="s">
        <v>6277</v>
      </c>
      <c r="E2445" t="s">
        <v>5099</v>
      </c>
      <c r="F2445" t="b">
        <v>1</v>
      </c>
      <c r="G2445">
        <v>512214016</v>
      </c>
      <c r="H2445">
        <v>512214271</v>
      </c>
      <c r="I2445" t="s">
        <v>6900</v>
      </c>
      <c r="J2445" s="182" t="str">
        <f>IF(OR(IFERROR(SEARCH("DMZ",tblSegmentationZones[[#This Row],[comment]])&gt;0,FALSE),IFERROR(SEARCH("DMZ",tblSegmentationZones[[#This Row],[SegmentationZone]])&gt;0,FALSE)),"Yes","No")</f>
        <v>No</v>
      </c>
    </row>
    <row r="2446" spans="1:10" x14ac:dyDescent="0.3">
      <c r="A2446" t="s">
        <v>6901</v>
      </c>
      <c r="B2446" t="s">
        <v>6902</v>
      </c>
      <c r="C2446">
        <v>3197</v>
      </c>
      <c r="D2446" t="s">
        <v>6277</v>
      </c>
      <c r="E2446" t="s">
        <v>5099</v>
      </c>
      <c r="F2446" t="b">
        <v>1</v>
      </c>
      <c r="G2446">
        <v>512214272</v>
      </c>
      <c r="H2446">
        <v>512214527</v>
      </c>
      <c r="I2446" t="s">
        <v>6903</v>
      </c>
      <c r="J2446" s="182" t="str">
        <f>IF(OR(IFERROR(SEARCH("DMZ",tblSegmentationZones[[#This Row],[comment]])&gt;0,FALSE),IFERROR(SEARCH("DMZ",tblSegmentationZones[[#This Row],[SegmentationZone]])&gt;0,FALSE)),"Yes","No")</f>
        <v>No</v>
      </c>
    </row>
    <row r="2447" spans="1:10" x14ac:dyDescent="0.3">
      <c r="A2447" t="s">
        <v>6904</v>
      </c>
      <c r="B2447" t="s">
        <v>6905</v>
      </c>
      <c r="C2447">
        <v>3198</v>
      </c>
      <c r="D2447" t="s">
        <v>6277</v>
      </c>
      <c r="E2447" t="s">
        <v>5099</v>
      </c>
      <c r="F2447" t="b">
        <v>1</v>
      </c>
      <c r="G2447">
        <v>512214528</v>
      </c>
      <c r="H2447">
        <v>512214783</v>
      </c>
      <c r="I2447" t="s">
        <v>6906</v>
      </c>
      <c r="J2447" s="182" t="str">
        <f>IF(OR(IFERROR(SEARCH("DMZ",tblSegmentationZones[[#This Row],[comment]])&gt;0,FALSE),IFERROR(SEARCH("DMZ",tblSegmentationZones[[#This Row],[SegmentationZone]])&gt;0,FALSE)),"Yes","No")</f>
        <v>No</v>
      </c>
    </row>
    <row r="2448" spans="1:10" x14ac:dyDescent="0.3">
      <c r="A2448" t="s">
        <v>6907</v>
      </c>
      <c r="B2448" t="s">
        <v>6908</v>
      </c>
      <c r="C2448">
        <v>3199</v>
      </c>
      <c r="D2448" t="s">
        <v>6277</v>
      </c>
      <c r="E2448" t="s">
        <v>5099</v>
      </c>
      <c r="F2448" t="b">
        <v>1</v>
      </c>
      <c r="G2448">
        <v>512214784</v>
      </c>
      <c r="H2448">
        <v>512215039</v>
      </c>
      <c r="I2448" t="s">
        <v>6909</v>
      </c>
      <c r="J2448" s="182" t="str">
        <f>IF(OR(IFERROR(SEARCH("DMZ",tblSegmentationZones[[#This Row],[comment]])&gt;0,FALSE),IFERROR(SEARCH("DMZ",tblSegmentationZones[[#This Row],[SegmentationZone]])&gt;0,FALSE)),"Yes","No")</f>
        <v>No</v>
      </c>
    </row>
    <row r="2449" spans="1:10" x14ac:dyDescent="0.3">
      <c r="A2449" t="s">
        <v>6910</v>
      </c>
      <c r="B2449" t="s">
        <v>6911</v>
      </c>
      <c r="C2449">
        <v>3002</v>
      </c>
      <c r="D2449" t="s">
        <v>5771</v>
      </c>
      <c r="E2449" t="s">
        <v>5099</v>
      </c>
      <c r="F2449" t="b">
        <v>1</v>
      </c>
      <c r="G2449">
        <v>512164352</v>
      </c>
      <c r="H2449">
        <v>512164607</v>
      </c>
      <c r="I2449" t="s">
        <v>6912</v>
      </c>
      <c r="J2449" s="182" t="str">
        <f>IF(OR(IFERROR(SEARCH("DMZ",tblSegmentationZones[[#This Row],[comment]])&gt;0,FALSE),IFERROR(SEARCH("DMZ",tblSegmentationZones[[#This Row],[SegmentationZone]])&gt;0,FALSE)),"Yes","No")</f>
        <v>No</v>
      </c>
    </row>
    <row r="2450" spans="1:10" x14ac:dyDescent="0.3">
      <c r="A2450" t="s">
        <v>6852</v>
      </c>
      <c r="B2450" t="s">
        <v>6913</v>
      </c>
      <c r="C2450">
        <v>20</v>
      </c>
      <c r="D2450" t="s">
        <v>465</v>
      </c>
      <c r="E2450" t="s">
        <v>5099</v>
      </c>
      <c r="F2450" t="b">
        <v>0</v>
      </c>
      <c r="G2450">
        <v>512168960</v>
      </c>
      <c r="H2450">
        <v>512169215</v>
      </c>
      <c r="I2450" t="s">
        <v>6914</v>
      </c>
      <c r="J2450" s="182" t="str">
        <f>IF(OR(IFERROR(SEARCH("DMZ",tblSegmentationZones[[#This Row],[comment]])&gt;0,FALSE),IFERROR(SEARCH("DMZ",tblSegmentationZones[[#This Row],[SegmentationZone]])&gt;0,FALSE)),"Yes","No")</f>
        <v>No</v>
      </c>
    </row>
    <row r="2451" spans="1:10" x14ac:dyDescent="0.3">
      <c r="A2451" t="s">
        <v>6915</v>
      </c>
      <c r="B2451" t="s">
        <v>6916</v>
      </c>
      <c r="C2451">
        <v>3200</v>
      </c>
      <c r="D2451" t="s">
        <v>6277</v>
      </c>
      <c r="E2451" t="s">
        <v>5099</v>
      </c>
      <c r="F2451" t="b">
        <v>1</v>
      </c>
      <c r="G2451">
        <v>512215040</v>
      </c>
      <c r="H2451">
        <v>512215295</v>
      </c>
      <c r="I2451" t="s">
        <v>6917</v>
      </c>
      <c r="J2451" s="182" t="str">
        <f>IF(OR(IFERROR(SEARCH("DMZ",tblSegmentationZones[[#This Row],[comment]])&gt;0,FALSE),IFERROR(SEARCH("DMZ",tblSegmentationZones[[#This Row],[SegmentationZone]])&gt;0,FALSE)),"Yes","No")</f>
        <v>No</v>
      </c>
    </row>
    <row r="2452" spans="1:10" x14ac:dyDescent="0.3">
      <c r="A2452" t="s">
        <v>6918</v>
      </c>
      <c r="B2452" t="s">
        <v>6919</v>
      </c>
      <c r="C2452">
        <v>3201</v>
      </c>
      <c r="D2452" t="s">
        <v>6277</v>
      </c>
      <c r="E2452" t="s">
        <v>5099</v>
      </c>
      <c r="F2452" t="b">
        <v>1</v>
      </c>
      <c r="G2452">
        <v>512215296</v>
      </c>
      <c r="H2452">
        <v>512215551</v>
      </c>
      <c r="I2452" t="s">
        <v>6920</v>
      </c>
      <c r="J2452" s="182" t="str">
        <f>IF(OR(IFERROR(SEARCH("DMZ",tblSegmentationZones[[#This Row],[comment]])&gt;0,FALSE),IFERROR(SEARCH("DMZ",tblSegmentationZones[[#This Row],[SegmentationZone]])&gt;0,FALSE)),"Yes","No")</f>
        <v>No</v>
      </c>
    </row>
    <row r="2453" spans="1:10" x14ac:dyDescent="0.3">
      <c r="A2453" t="s">
        <v>6921</v>
      </c>
      <c r="B2453" t="s">
        <v>6922</v>
      </c>
      <c r="C2453">
        <v>3202</v>
      </c>
      <c r="D2453" t="s">
        <v>6277</v>
      </c>
      <c r="E2453" t="s">
        <v>5099</v>
      </c>
      <c r="F2453" t="b">
        <v>1</v>
      </c>
      <c r="G2453">
        <v>512215552</v>
      </c>
      <c r="H2453">
        <v>512215807</v>
      </c>
      <c r="I2453" t="s">
        <v>6923</v>
      </c>
      <c r="J2453" s="182" t="str">
        <f>IF(OR(IFERROR(SEARCH("DMZ",tblSegmentationZones[[#This Row],[comment]])&gt;0,FALSE),IFERROR(SEARCH("DMZ",tblSegmentationZones[[#This Row],[SegmentationZone]])&gt;0,FALSE)),"Yes","No")</f>
        <v>No</v>
      </c>
    </row>
    <row r="2454" spans="1:10" x14ac:dyDescent="0.3">
      <c r="A2454" t="s">
        <v>6924</v>
      </c>
      <c r="B2454" t="s">
        <v>6925</v>
      </c>
      <c r="C2454">
        <v>3203</v>
      </c>
      <c r="D2454" t="s">
        <v>6277</v>
      </c>
      <c r="E2454" t="s">
        <v>5099</v>
      </c>
      <c r="F2454" t="b">
        <v>1</v>
      </c>
      <c r="G2454">
        <v>512215808</v>
      </c>
      <c r="H2454">
        <v>512216063</v>
      </c>
      <c r="I2454" t="s">
        <v>6926</v>
      </c>
      <c r="J2454" s="182" t="str">
        <f>IF(OR(IFERROR(SEARCH("DMZ",tblSegmentationZones[[#This Row],[comment]])&gt;0,FALSE),IFERROR(SEARCH("DMZ",tblSegmentationZones[[#This Row],[SegmentationZone]])&gt;0,FALSE)),"Yes","No")</f>
        <v>No</v>
      </c>
    </row>
    <row r="2455" spans="1:10" x14ac:dyDescent="0.3">
      <c r="A2455" t="s">
        <v>6927</v>
      </c>
      <c r="B2455" t="s">
        <v>6928</v>
      </c>
      <c r="C2455">
        <v>3204</v>
      </c>
      <c r="D2455" t="s">
        <v>6277</v>
      </c>
      <c r="E2455" t="s">
        <v>5099</v>
      </c>
      <c r="F2455" t="b">
        <v>1</v>
      </c>
      <c r="G2455">
        <v>512216064</v>
      </c>
      <c r="H2455">
        <v>512216319</v>
      </c>
      <c r="I2455" t="s">
        <v>6929</v>
      </c>
      <c r="J2455" s="182" t="str">
        <f>IF(OR(IFERROR(SEARCH("DMZ",tblSegmentationZones[[#This Row],[comment]])&gt;0,FALSE),IFERROR(SEARCH("DMZ",tblSegmentationZones[[#This Row],[SegmentationZone]])&gt;0,FALSE)),"Yes","No")</f>
        <v>No</v>
      </c>
    </row>
    <row r="2456" spans="1:10" x14ac:dyDescent="0.3">
      <c r="A2456" t="s">
        <v>6930</v>
      </c>
      <c r="B2456" t="s">
        <v>6931</v>
      </c>
      <c r="C2456">
        <v>3205</v>
      </c>
      <c r="D2456" t="s">
        <v>6277</v>
      </c>
      <c r="E2456" t="s">
        <v>5099</v>
      </c>
      <c r="F2456" t="b">
        <v>1</v>
      </c>
      <c r="G2456">
        <v>512216320</v>
      </c>
      <c r="H2456">
        <v>512216575</v>
      </c>
      <c r="I2456" t="s">
        <v>6932</v>
      </c>
      <c r="J2456" s="182" t="str">
        <f>IF(OR(IFERROR(SEARCH("DMZ",tblSegmentationZones[[#This Row],[comment]])&gt;0,FALSE),IFERROR(SEARCH("DMZ",tblSegmentationZones[[#This Row],[SegmentationZone]])&gt;0,FALSE)),"Yes","No")</f>
        <v>No</v>
      </c>
    </row>
    <row r="2457" spans="1:10" x14ac:dyDescent="0.3">
      <c r="A2457" t="s">
        <v>6933</v>
      </c>
      <c r="B2457" t="s">
        <v>6934</v>
      </c>
      <c r="C2457">
        <v>3206</v>
      </c>
      <c r="D2457" t="s">
        <v>6277</v>
      </c>
      <c r="E2457" t="s">
        <v>5099</v>
      </c>
      <c r="F2457" t="b">
        <v>1</v>
      </c>
      <c r="G2457">
        <v>512216576</v>
      </c>
      <c r="H2457">
        <v>512216831</v>
      </c>
      <c r="I2457" t="s">
        <v>6935</v>
      </c>
      <c r="J2457" s="182" t="str">
        <f>IF(OR(IFERROR(SEARCH("DMZ",tblSegmentationZones[[#This Row],[comment]])&gt;0,FALSE),IFERROR(SEARCH("DMZ",tblSegmentationZones[[#This Row],[SegmentationZone]])&gt;0,FALSE)),"Yes","No")</f>
        <v>No</v>
      </c>
    </row>
    <row r="2458" spans="1:10" x14ac:dyDescent="0.3">
      <c r="A2458" t="s">
        <v>6936</v>
      </c>
      <c r="B2458" t="s">
        <v>6937</v>
      </c>
      <c r="C2458">
        <v>3207</v>
      </c>
      <c r="D2458" t="s">
        <v>6277</v>
      </c>
      <c r="E2458" t="s">
        <v>5099</v>
      </c>
      <c r="F2458" t="b">
        <v>1</v>
      </c>
      <c r="G2458">
        <v>512216832</v>
      </c>
      <c r="H2458">
        <v>512217087</v>
      </c>
      <c r="I2458" t="s">
        <v>6938</v>
      </c>
      <c r="J2458" s="182" t="str">
        <f>IF(OR(IFERROR(SEARCH("DMZ",tblSegmentationZones[[#This Row],[comment]])&gt;0,FALSE),IFERROR(SEARCH("DMZ",tblSegmentationZones[[#This Row],[SegmentationZone]])&gt;0,FALSE)),"Yes","No")</f>
        <v>No</v>
      </c>
    </row>
    <row r="2459" spans="1:10" x14ac:dyDescent="0.3">
      <c r="A2459" t="s">
        <v>6428</v>
      </c>
      <c r="B2459" t="s">
        <v>6939</v>
      </c>
      <c r="C2459" t="s">
        <v>464</v>
      </c>
      <c r="D2459" t="s">
        <v>608</v>
      </c>
      <c r="E2459" t="s">
        <v>5099</v>
      </c>
      <c r="F2459" t="b">
        <v>1</v>
      </c>
      <c r="G2459">
        <v>512217344</v>
      </c>
      <c r="H2459">
        <v>512217599</v>
      </c>
      <c r="I2459" t="s">
        <v>6940</v>
      </c>
      <c r="J2459" s="182" t="str">
        <f>IF(OR(IFERROR(SEARCH("DMZ",tblSegmentationZones[[#This Row],[comment]])&gt;0,FALSE),IFERROR(SEARCH("DMZ",tblSegmentationZones[[#This Row],[SegmentationZone]])&gt;0,FALSE)),"Yes","No")</f>
        <v>No</v>
      </c>
    </row>
    <row r="2460" spans="1:10" x14ac:dyDescent="0.3">
      <c r="A2460" t="s">
        <v>6941</v>
      </c>
      <c r="B2460" t="s">
        <v>6942</v>
      </c>
      <c r="C2460">
        <v>21</v>
      </c>
      <c r="D2460" t="s">
        <v>465</v>
      </c>
      <c r="E2460" t="s">
        <v>5099</v>
      </c>
      <c r="F2460" t="b">
        <v>0</v>
      </c>
      <c r="G2460">
        <v>512169216</v>
      </c>
      <c r="H2460">
        <v>512169471</v>
      </c>
      <c r="I2460" t="s">
        <v>6943</v>
      </c>
      <c r="J2460" s="182" t="str">
        <f>IF(OR(IFERROR(SEARCH("DMZ",tblSegmentationZones[[#This Row],[comment]])&gt;0,FALSE),IFERROR(SEARCH("DMZ",tblSegmentationZones[[#This Row],[SegmentationZone]])&gt;0,FALSE)),"Yes","No")</f>
        <v>No</v>
      </c>
    </row>
    <row r="2461" spans="1:10" x14ac:dyDescent="0.3">
      <c r="A2461" t="s">
        <v>6428</v>
      </c>
      <c r="B2461" t="s">
        <v>6944</v>
      </c>
      <c r="C2461" t="s">
        <v>464</v>
      </c>
      <c r="D2461" t="s">
        <v>608</v>
      </c>
      <c r="E2461" t="s">
        <v>5099</v>
      </c>
      <c r="F2461" t="b">
        <v>1</v>
      </c>
      <c r="G2461">
        <v>512217600</v>
      </c>
      <c r="H2461">
        <v>512217855</v>
      </c>
      <c r="I2461" t="s">
        <v>6945</v>
      </c>
      <c r="J2461" s="182" t="str">
        <f>IF(OR(IFERROR(SEARCH("DMZ",tblSegmentationZones[[#This Row],[comment]])&gt;0,FALSE),IFERROR(SEARCH("DMZ",tblSegmentationZones[[#This Row],[SegmentationZone]])&gt;0,FALSE)),"Yes","No")</f>
        <v>No</v>
      </c>
    </row>
    <row r="2462" spans="1:10" x14ac:dyDescent="0.3">
      <c r="A2462" t="s">
        <v>6852</v>
      </c>
      <c r="B2462" t="s">
        <v>6946</v>
      </c>
      <c r="C2462">
        <v>22</v>
      </c>
      <c r="D2462" t="s">
        <v>465</v>
      </c>
      <c r="E2462" t="s">
        <v>5099</v>
      </c>
      <c r="F2462" t="b">
        <v>0</v>
      </c>
      <c r="G2462">
        <v>512169472</v>
      </c>
      <c r="H2462">
        <v>512169727</v>
      </c>
      <c r="I2462" t="s">
        <v>6947</v>
      </c>
      <c r="J2462" s="182" t="str">
        <f>IF(OR(IFERROR(SEARCH("DMZ",tblSegmentationZones[[#This Row],[comment]])&gt;0,FALSE),IFERROR(SEARCH("DMZ",tblSegmentationZones[[#This Row],[SegmentationZone]])&gt;0,FALSE)),"Yes","No")</f>
        <v>No</v>
      </c>
    </row>
    <row r="2463" spans="1:10" x14ac:dyDescent="0.3">
      <c r="A2463" t="s">
        <v>6948</v>
      </c>
      <c r="B2463" t="s">
        <v>6949</v>
      </c>
      <c r="C2463">
        <v>3224</v>
      </c>
      <c r="D2463" t="s">
        <v>733</v>
      </c>
      <c r="E2463" t="s">
        <v>5099</v>
      </c>
      <c r="F2463" t="b">
        <v>1</v>
      </c>
      <c r="G2463">
        <v>512221184</v>
      </c>
      <c r="H2463">
        <v>512223231</v>
      </c>
      <c r="I2463" t="s">
        <v>6950</v>
      </c>
      <c r="J2463" s="182" t="str">
        <f>IF(OR(IFERROR(SEARCH("DMZ",tblSegmentationZones[[#This Row],[comment]])&gt;0,FALSE),IFERROR(SEARCH("DMZ",tblSegmentationZones[[#This Row],[SegmentationZone]])&gt;0,FALSE)),"Yes","No")</f>
        <v>No</v>
      </c>
    </row>
    <row r="2464" spans="1:10" x14ac:dyDescent="0.3">
      <c r="A2464" t="s">
        <v>5538</v>
      </c>
      <c r="B2464" t="s">
        <v>6951</v>
      </c>
      <c r="C2464">
        <v>3421</v>
      </c>
      <c r="D2464" t="s">
        <v>5538</v>
      </c>
      <c r="E2464" t="s">
        <v>5099</v>
      </c>
      <c r="F2464" t="b">
        <v>1</v>
      </c>
      <c r="G2464">
        <v>512223488</v>
      </c>
      <c r="H2464">
        <v>512223743</v>
      </c>
      <c r="I2464" t="s">
        <v>6952</v>
      </c>
      <c r="J2464" s="182" t="str">
        <f>IF(OR(IFERROR(SEARCH("DMZ",tblSegmentationZones[[#This Row],[comment]])&gt;0,FALSE),IFERROR(SEARCH("DMZ",tblSegmentationZones[[#This Row],[SegmentationZone]])&gt;0,FALSE)),"Yes","No")</f>
        <v>No</v>
      </c>
    </row>
    <row r="2465" spans="1:10" x14ac:dyDescent="0.3">
      <c r="A2465" t="s">
        <v>6953</v>
      </c>
      <c r="B2465" t="s">
        <v>6954</v>
      </c>
      <c r="C2465">
        <v>3029</v>
      </c>
      <c r="D2465" t="s">
        <v>608</v>
      </c>
      <c r="E2465" t="s">
        <v>5099</v>
      </c>
      <c r="F2465" t="b">
        <v>1</v>
      </c>
      <c r="G2465">
        <v>512171264</v>
      </c>
      <c r="H2465">
        <v>512171519</v>
      </c>
      <c r="I2465" t="s">
        <v>6955</v>
      </c>
      <c r="J2465" s="182" t="str">
        <f>IF(OR(IFERROR(SEARCH("DMZ",tblSegmentationZones[[#This Row],[comment]])&gt;0,FALSE),IFERROR(SEARCH("DMZ",tblSegmentationZones[[#This Row],[SegmentationZone]])&gt;0,FALSE)),"Yes","No")</f>
        <v>No</v>
      </c>
    </row>
    <row r="2466" spans="1:10" x14ac:dyDescent="0.3">
      <c r="A2466" t="s">
        <v>6956</v>
      </c>
      <c r="B2466" t="s">
        <v>6957</v>
      </c>
      <c r="C2466">
        <v>3003</v>
      </c>
      <c r="D2466" t="s">
        <v>5771</v>
      </c>
      <c r="E2466" t="s">
        <v>5099</v>
      </c>
      <c r="F2466" t="b">
        <v>0</v>
      </c>
      <c r="G2466">
        <v>512164608</v>
      </c>
      <c r="H2466">
        <v>512164863</v>
      </c>
      <c r="I2466" t="s">
        <v>6958</v>
      </c>
      <c r="J2466" s="182" t="str">
        <f>IF(OR(IFERROR(SEARCH("DMZ",tblSegmentationZones[[#This Row],[comment]])&gt;0,FALSE),IFERROR(SEARCH("DMZ",tblSegmentationZones[[#This Row],[SegmentationZone]])&gt;0,FALSE)),"Yes","No")</f>
        <v>No</v>
      </c>
    </row>
    <row r="2467" spans="1:10" x14ac:dyDescent="0.3">
      <c r="A2467" t="s">
        <v>5692</v>
      </c>
      <c r="B2467" t="s">
        <v>6959</v>
      </c>
      <c r="C2467" t="s">
        <v>464</v>
      </c>
      <c r="D2467" t="s">
        <v>5692</v>
      </c>
      <c r="E2467" t="s">
        <v>5099</v>
      </c>
      <c r="F2467" t="b">
        <v>1</v>
      </c>
      <c r="G2467">
        <v>512171520</v>
      </c>
      <c r="H2467">
        <v>512171775</v>
      </c>
      <c r="I2467" t="s">
        <v>6960</v>
      </c>
      <c r="J2467" s="182" t="str">
        <f>IF(OR(IFERROR(SEARCH("DMZ",tblSegmentationZones[[#This Row],[comment]])&gt;0,FALSE),IFERROR(SEARCH("DMZ",tblSegmentationZones[[#This Row],[SegmentationZone]])&gt;0,FALSE)),"Yes","No")</f>
        <v>No</v>
      </c>
    </row>
    <row r="2468" spans="1:10" x14ac:dyDescent="0.3">
      <c r="A2468" t="s">
        <v>6961</v>
      </c>
      <c r="B2468" t="s">
        <v>6962</v>
      </c>
      <c r="C2468" t="s">
        <v>464</v>
      </c>
      <c r="D2468" t="s">
        <v>608</v>
      </c>
      <c r="E2468" t="s">
        <v>5099</v>
      </c>
      <c r="F2468" t="b">
        <v>1</v>
      </c>
      <c r="G2468">
        <v>512172544</v>
      </c>
      <c r="H2468">
        <v>512172799</v>
      </c>
      <c r="I2468" t="s">
        <v>6963</v>
      </c>
      <c r="J2468" s="182" t="str">
        <f>IF(OR(IFERROR(SEARCH("DMZ",tblSegmentationZones[[#This Row],[comment]])&gt;0,FALSE),IFERROR(SEARCH("DMZ",tblSegmentationZones[[#This Row],[SegmentationZone]])&gt;0,FALSE)),"Yes","No")</f>
        <v>No</v>
      </c>
    </row>
    <row r="2469" spans="1:10" x14ac:dyDescent="0.3">
      <c r="A2469" t="s">
        <v>6961</v>
      </c>
      <c r="B2469" t="s">
        <v>6964</v>
      </c>
      <c r="C2469" t="s">
        <v>464</v>
      </c>
      <c r="D2469" t="s">
        <v>608</v>
      </c>
      <c r="E2469" t="s">
        <v>5099</v>
      </c>
      <c r="F2469" t="b">
        <v>0</v>
      </c>
      <c r="G2469">
        <v>512173056</v>
      </c>
      <c r="H2469">
        <v>512173311</v>
      </c>
      <c r="I2469" t="s">
        <v>6965</v>
      </c>
      <c r="J2469" s="182" t="str">
        <f>IF(OR(IFERROR(SEARCH("DMZ",tblSegmentationZones[[#This Row],[comment]])&gt;0,FALSE),IFERROR(SEARCH("DMZ",tblSegmentationZones[[#This Row],[SegmentationZone]])&gt;0,FALSE)),"Yes","No")</f>
        <v>No</v>
      </c>
    </row>
    <row r="2470" spans="1:10" x14ac:dyDescent="0.3">
      <c r="A2470" t="s">
        <v>6852</v>
      </c>
      <c r="B2470" t="s">
        <v>6966</v>
      </c>
      <c r="C2470">
        <v>39</v>
      </c>
      <c r="D2470" t="s">
        <v>465</v>
      </c>
      <c r="E2470" t="s">
        <v>5099</v>
      </c>
      <c r="F2470" t="b">
        <v>0</v>
      </c>
      <c r="G2470">
        <v>512173824</v>
      </c>
      <c r="H2470">
        <v>512174079</v>
      </c>
      <c r="I2470" t="s">
        <v>6967</v>
      </c>
      <c r="J2470" s="182" t="str">
        <f>IF(OR(IFERROR(SEARCH("DMZ",tblSegmentationZones[[#This Row],[comment]])&gt;0,FALSE),IFERROR(SEARCH("DMZ",tblSegmentationZones[[#This Row],[SegmentationZone]])&gt;0,FALSE)),"Yes","No")</f>
        <v>No</v>
      </c>
    </row>
    <row r="2471" spans="1:10" x14ac:dyDescent="0.3">
      <c r="A2471" t="s">
        <v>6968</v>
      </c>
      <c r="B2471" t="s">
        <v>6969</v>
      </c>
      <c r="C2471">
        <v>3004</v>
      </c>
      <c r="D2471" t="s">
        <v>5771</v>
      </c>
      <c r="E2471" t="s">
        <v>5099</v>
      </c>
      <c r="F2471" t="b">
        <v>0</v>
      </c>
      <c r="G2471">
        <v>512164864</v>
      </c>
      <c r="H2471">
        <v>512165119</v>
      </c>
      <c r="I2471" t="s">
        <v>6970</v>
      </c>
      <c r="J2471" s="182" t="str">
        <f>IF(OR(IFERROR(SEARCH("DMZ",tblSegmentationZones[[#This Row],[comment]])&gt;0,FALSE),IFERROR(SEARCH("DMZ",tblSegmentationZones[[#This Row],[SegmentationZone]])&gt;0,FALSE)),"Yes","No")</f>
        <v>No</v>
      </c>
    </row>
    <row r="2472" spans="1:10" x14ac:dyDescent="0.3">
      <c r="A2472" t="s">
        <v>6971</v>
      </c>
      <c r="B2472" t="s">
        <v>6972</v>
      </c>
      <c r="C2472">
        <v>2043</v>
      </c>
      <c r="D2472" t="s">
        <v>465</v>
      </c>
      <c r="E2472" t="s">
        <v>5099</v>
      </c>
      <c r="F2472" t="b">
        <v>0</v>
      </c>
      <c r="G2472">
        <v>512174848</v>
      </c>
      <c r="H2472">
        <v>512175103</v>
      </c>
      <c r="I2472" t="s">
        <v>6973</v>
      </c>
      <c r="J2472" s="182" t="str">
        <f>IF(OR(IFERROR(SEARCH("DMZ",tblSegmentationZones[[#This Row],[comment]])&gt;0,FALSE),IFERROR(SEARCH("DMZ",tblSegmentationZones[[#This Row],[SegmentationZone]])&gt;0,FALSE)),"Yes","No")</f>
        <v>No</v>
      </c>
    </row>
    <row r="2473" spans="1:10" x14ac:dyDescent="0.3">
      <c r="A2473" t="s">
        <v>6974</v>
      </c>
      <c r="B2473" t="s">
        <v>6975</v>
      </c>
      <c r="C2473">
        <v>2044</v>
      </c>
      <c r="D2473" t="s">
        <v>465</v>
      </c>
      <c r="E2473" t="s">
        <v>5099</v>
      </c>
      <c r="F2473" t="b">
        <v>0</v>
      </c>
      <c r="G2473">
        <v>512175104</v>
      </c>
      <c r="H2473">
        <v>512175359</v>
      </c>
      <c r="I2473" t="s">
        <v>6976</v>
      </c>
      <c r="J2473" s="182" t="str">
        <f>IF(OR(IFERROR(SEARCH("DMZ",tblSegmentationZones[[#This Row],[comment]])&gt;0,FALSE),IFERROR(SEARCH("DMZ",tblSegmentationZones[[#This Row],[SegmentationZone]])&gt;0,FALSE)),"Yes","No")</f>
        <v>No</v>
      </c>
    </row>
    <row r="2474" spans="1:10" x14ac:dyDescent="0.3">
      <c r="A2474" t="s">
        <v>6977</v>
      </c>
      <c r="B2474" t="s">
        <v>6978</v>
      </c>
      <c r="C2474">
        <v>2064</v>
      </c>
      <c r="D2474" t="s">
        <v>465</v>
      </c>
      <c r="E2474" t="s">
        <v>5099</v>
      </c>
      <c r="F2474" t="b">
        <v>0</v>
      </c>
      <c r="G2474">
        <v>512180224</v>
      </c>
      <c r="H2474">
        <v>512180479</v>
      </c>
      <c r="I2474" t="s">
        <v>6979</v>
      </c>
      <c r="J2474" s="182" t="str">
        <f>IF(OR(IFERROR(SEARCH("DMZ",tblSegmentationZones[[#This Row],[comment]])&gt;0,FALSE),IFERROR(SEARCH("DMZ",tblSegmentationZones[[#This Row],[SegmentationZone]])&gt;0,FALSE)),"Yes","No")</f>
        <v>No</v>
      </c>
    </row>
    <row r="2475" spans="1:10" x14ac:dyDescent="0.3">
      <c r="A2475" t="s">
        <v>6980</v>
      </c>
      <c r="B2475" t="s">
        <v>6981</v>
      </c>
      <c r="C2475">
        <v>2065</v>
      </c>
      <c r="D2475" t="s">
        <v>465</v>
      </c>
      <c r="E2475" t="s">
        <v>5099</v>
      </c>
      <c r="F2475" t="b">
        <v>0</v>
      </c>
      <c r="G2475">
        <v>512180480</v>
      </c>
      <c r="H2475">
        <v>512180735</v>
      </c>
      <c r="I2475" t="s">
        <v>6982</v>
      </c>
      <c r="J2475" s="182" t="str">
        <f>IF(OR(IFERROR(SEARCH("DMZ",tblSegmentationZones[[#This Row],[comment]])&gt;0,FALSE),IFERROR(SEARCH("DMZ",tblSegmentationZones[[#This Row],[SegmentationZone]])&gt;0,FALSE)),"Yes","No")</f>
        <v>No</v>
      </c>
    </row>
    <row r="2476" spans="1:10" x14ac:dyDescent="0.3">
      <c r="A2476" t="s">
        <v>6527</v>
      </c>
      <c r="B2476" t="s">
        <v>6983</v>
      </c>
      <c r="C2476">
        <v>3007</v>
      </c>
      <c r="D2476" t="s">
        <v>5598</v>
      </c>
      <c r="E2476" t="s">
        <v>5099</v>
      </c>
      <c r="F2476" t="b">
        <v>1</v>
      </c>
      <c r="G2476">
        <v>512165632</v>
      </c>
      <c r="H2476">
        <v>512165887</v>
      </c>
      <c r="I2476" t="s">
        <v>6984</v>
      </c>
      <c r="J2476" s="182" t="str">
        <f>IF(OR(IFERROR(SEARCH("DMZ",tblSegmentationZones[[#This Row],[comment]])&gt;0,FALSE),IFERROR(SEARCH("DMZ",tblSegmentationZones[[#This Row],[SegmentationZone]])&gt;0,FALSE)),"Yes","No")</f>
        <v>Yes</v>
      </c>
    </row>
    <row r="2477" spans="1:10" x14ac:dyDescent="0.3">
      <c r="A2477" t="s">
        <v>6527</v>
      </c>
      <c r="B2477" t="s">
        <v>6983</v>
      </c>
      <c r="C2477">
        <v>3007</v>
      </c>
      <c r="D2477" t="s">
        <v>5594</v>
      </c>
      <c r="E2477" t="s">
        <v>5099</v>
      </c>
      <c r="F2477" t="b">
        <v>1</v>
      </c>
      <c r="G2477">
        <v>512165632</v>
      </c>
      <c r="H2477">
        <v>512165887</v>
      </c>
      <c r="I2477" t="s">
        <v>6984</v>
      </c>
      <c r="J2477" s="182" t="str">
        <f>IF(OR(IFERROR(SEARCH("DMZ",tblSegmentationZones[[#This Row],[comment]])&gt;0,FALSE),IFERROR(SEARCH("DMZ",tblSegmentationZones[[#This Row],[SegmentationZone]])&gt;0,FALSE)),"Yes","No")</f>
        <v>No</v>
      </c>
    </row>
    <row r="2478" spans="1:10" x14ac:dyDescent="0.3">
      <c r="A2478" t="s">
        <v>6985</v>
      </c>
      <c r="B2478" t="s">
        <v>6986</v>
      </c>
      <c r="C2478">
        <v>2087</v>
      </c>
      <c r="D2478" t="s">
        <v>608</v>
      </c>
      <c r="E2478" t="s">
        <v>5099</v>
      </c>
      <c r="F2478" t="b">
        <v>1</v>
      </c>
      <c r="G2478">
        <v>512186112</v>
      </c>
      <c r="H2478">
        <v>512186367</v>
      </c>
      <c r="I2478" t="s">
        <v>6987</v>
      </c>
      <c r="J2478" s="182" t="str">
        <f>IF(OR(IFERROR(SEARCH("DMZ",tblSegmentationZones[[#This Row],[comment]])&gt;0,FALSE),IFERROR(SEARCH("DMZ",tblSegmentationZones[[#This Row],[SegmentationZone]])&gt;0,FALSE)),"Yes","No")</f>
        <v>No</v>
      </c>
    </row>
    <row r="2479" spans="1:10" x14ac:dyDescent="0.3">
      <c r="A2479" t="s">
        <v>6988</v>
      </c>
      <c r="B2479" t="s">
        <v>6989</v>
      </c>
      <c r="C2479">
        <v>2088</v>
      </c>
      <c r="D2479" t="s">
        <v>608</v>
      </c>
      <c r="E2479" t="s">
        <v>5099</v>
      </c>
      <c r="F2479" t="b">
        <v>1</v>
      </c>
      <c r="G2479">
        <v>512186368</v>
      </c>
      <c r="H2479">
        <v>512186623</v>
      </c>
      <c r="I2479" t="s">
        <v>6990</v>
      </c>
      <c r="J2479" s="182" t="str">
        <f>IF(OR(IFERROR(SEARCH("DMZ",tblSegmentationZones[[#This Row],[comment]])&gt;0,FALSE),IFERROR(SEARCH("DMZ",tblSegmentationZones[[#This Row],[SegmentationZone]])&gt;0,FALSE)),"Yes","No")</f>
        <v>No</v>
      </c>
    </row>
    <row r="2480" spans="1:10" x14ac:dyDescent="0.3">
      <c r="A2480" t="s">
        <v>6991</v>
      </c>
      <c r="B2480" t="s">
        <v>6992</v>
      </c>
      <c r="C2480">
        <v>2089</v>
      </c>
      <c r="D2480" t="s">
        <v>608</v>
      </c>
      <c r="E2480" t="s">
        <v>5099</v>
      </c>
      <c r="F2480" t="b">
        <v>1</v>
      </c>
      <c r="G2480">
        <v>512186624</v>
      </c>
      <c r="H2480">
        <v>512186879</v>
      </c>
      <c r="I2480" t="s">
        <v>6993</v>
      </c>
      <c r="J2480" s="182" t="str">
        <f>IF(OR(IFERROR(SEARCH("DMZ",tblSegmentationZones[[#This Row],[comment]])&gt;0,FALSE),IFERROR(SEARCH("DMZ",tblSegmentationZones[[#This Row],[SegmentationZone]])&gt;0,FALSE)),"Yes","No")</f>
        <v>No</v>
      </c>
    </row>
    <row r="2481" spans="1:10" x14ac:dyDescent="0.3">
      <c r="A2481" t="s">
        <v>6994</v>
      </c>
      <c r="B2481" t="s">
        <v>6995</v>
      </c>
      <c r="C2481">
        <v>2090</v>
      </c>
      <c r="D2481" t="s">
        <v>608</v>
      </c>
      <c r="E2481" t="s">
        <v>5099</v>
      </c>
      <c r="F2481" t="b">
        <v>1</v>
      </c>
      <c r="G2481">
        <v>512186880</v>
      </c>
      <c r="H2481">
        <v>512187135</v>
      </c>
      <c r="I2481" t="s">
        <v>6996</v>
      </c>
      <c r="J2481" s="182" t="str">
        <f>IF(OR(IFERROR(SEARCH("DMZ",tblSegmentationZones[[#This Row],[comment]])&gt;0,FALSE),IFERROR(SEARCH("DMZ",tblSegmentationZones[[#This Row],[SegmentationZone]])&gt;0,FALSE)),"Yes","No")</f>
        <v>No</v>
      </c>
    </row>
    <row r="2482" spans="1:10" x14ac:dyDescent="0.3">
      <c r="A2482" t="s">
        <v>6997</v>
      </c>
      <c r="B2482" t="s">
        <v>6998</v>
      </c>
      <c r="C2482">
        <v>2091</v>
      </c>
      <c r="D2482" t="s">
        <v>608</v>
      </c>
      <c r="E2482" t="s">
        <v>5099</v>
      </c>
      <c r="F2482" t="b">
        <v>1</v>
      </c>
      <c r="G2482">
        <v>512187136</v>
      </c>
      <c r="H2482">
        <v>512187391</v>
      </c>
      <c r="I2482" t="s">
        <v>6999</v>
      </c>
      <c r="J2482" s="182" t="str">
        <f>IF(OR(IFERROR(SEARCH("DMZ",tblSegmentationZones[[#This Row],[comment]])&gt;0,FALSE),IFERROR(SEARCH("DMZ",tblSegmentationZones[[#This Row],[SegmentationZone]])&gt;0,FALSE)),"Yes","No")</f>
        <v>No</v>
      </c>
    </row>
    <row r="2483" spans="1:10" x14ac:dyDescent="0.3">
      <c r="A2483" t="s">
        <v>7000</v>
      </c>
      <c r="B2483" t="s">
        <v>7001</v>
      </c>
      <c r="C2483">
        <v>3092</v>
      </c>
      <c r="D2483" t="s">
        <v>608</v>
      </c>
      <c r="E2483" t="s">
        <v>5099</v>
      </c>
      <c r="F2483" t="b">
        <v>1</v>
      </c>
      <c r="G2483">
        <v>512187392</v>
      </c>
      <c r="H2483">
        <v>512187647</v>
      </c>
      <c r="I2483" t="s">
        <v>7002</v>
      </c>
      <c r="J2483" s="182" t="str">
        <f>IF(OR(IFERROR(SEARCH("DMZ",tblSegmentationZones[[#This Row],[comment]])&gt;0,FALSE),IFERROR(SEARCH("DMZ",tblSegmentationZones[[#This Row],[SegmentationZone]])&gt;0,FALSE)),"Yes","No")</f>
        <v>No</v>
      </c>
    </row>
    <row r="2484" spans="1:10" x14ac:dyDescent="0.3">
      <c r="A2484" t="s">
        <v>7003</v>
      </c>
      <c r="B2484" t="s">
        <v>7004</v>
      </c>
      <c r="C2484">
        <v>2095</v>
      </c>
      <c r="D2484" t="s">
        <v>608</v>
      </c>
      <c r="E2484" t="s">
        <v>5099</v>
      </c>
      <c r="F2484" t="b">
        <v>1</v>
      </c>
      <c r="G2484">
        <v>512188160</v>
      </c>
      <c r="H2484">
        <v>512188415</v>
      </c>
      <c r="I2484" t="s">
        <v>7005</v>
      </c>
      <c r="J2484" s="182" t="str">
        <f>IF(OR(IFERROR(SEARCH("DMZ",tblSegmentationZones[[#This Row],[comment]])&gt;0,FALSE),IFERROR(SEARCH("DMZ",tblSegmentationZones[[#This Row],[SegmentationZone]])&gt;0,FALSE)),"Yes","No")</f>
        <v>No</v>
      </c>
    </row>
    <row r="2485" spans="1:10" x14ac:dyDescent="0.3">
      <c r="A2485" t="s">
        <v>7006</v>
      </c>
      <c r="B2485" t="s">
        <v>7007</v>
      </c>
      <c r="C2485" t="s">
        <v>464</v>
      </c>
      <c r="D2485" t="s">
        <v>608</v>
      </c>
      <c r="E2485" t="s">
        <v>5075</v>
      </c>
      <c r="F2485" t="b">
        <v>1</v>
      </c>
      <c r="G2485">
        <v>512261888</v>
      </c>
      <c r="H2485">
        <v>512262143</v>
      </c>
      <c r="I2485" t="s">
        <v>7008</v>
      </c>
      <c r="J2485" s="182" t="str">
        <f>IF(OR(IFERROR(SEARCH("DMZ",tblSegmentationZones[[#This Row],[comment]])&gt;0,FALSE),IFERROR(SEARCH("DMZ",tblSegmentationZones[[#This Row],[SegmentationZone]])&gt;0,FALSE)),"Yes","No")</f>
        <v>No</v>
      </c>
    </row>
    <row r="2486" spans="1:10" x14ac:dyDescent="0.3">
      <c r="A2486" t="s">
        <v>7009</v>
      </c>
      <c r="B2486" t="s">
        <v>7010</v>
      </c>
      <c r="C2486">
        <v>3660</v>
      </c>
      <c r="D2486" t="s">
        <v>597</v>
      </c>
      <c r="E2486" t="s">
        <v>5075</v>
      </c>
      <c r="F2486" t="b">
        <v>0</v>
      </c>
      <c r="G2486">
        <v>512244736</v>
      </c>
      <c r="H2486">
        <v>512244991</v>
      </c>
      <c r="I2486" t="s">
        <v>7011</v>
      </c>
      <c r="J2486" s="182" t="str">
        <f>IF(OR(IFERROR(SEARCH("DMZ",tblSegmentationZones[[#This Row],[comment]])&gt;0,FALSE),IFERROR(SEARCH("DMZ",tblSegmentationZones[[#This Row],[SegmentationZone]])&gt;0,FALSE)),"Yes","No")</f>
        <v>No</v>
      </c>
    </row>
    <row r="2487" spans="1:10" x14ac:dyDescent="0.3">
      <c r="A2487" t="s">
        <v>7012</v>
      </c>
      <c r="B2487" t="s">
        <v>7013</v>
      </c>
      <c r="C2487">
        <v>3662</v>
      </c>
      <c r="D2487" t="s">
        <v>597</v>
      </c>
      <c r="E2487" t="s">
        <v>5075</v>
      </c>
      <c r="F2487" t="b">
        <v>1</v>
      </c>
      <c r="G2487">
        <v>512245248</v>
      </c>
      <c r="H2487">
        <v>512245503</v>
      </c>
      <c r="I2487" t="s">
        <v>7014</v>
      </c>
      <c r="J2487" s="182" t="str">
        <f>IF(OR(IFERROR(SEARCH("DMZ",tblSegmentationZones[[#This Row],[comment]])&gt;0,FALSE),IFERROR(SEARCH("DMZ",tblSegmentationZones[[#This Row],[SegmentationZone]])&gt;0,FALSE)),"Yes","No")</f>
        <v>No</v>
      </c>
    </row>
    <row r="2488" spans="1:10" x14ac:dyDescent="0.3">
      <c r="A2488" t="s">
        <v>7015</v>
      </c>
      <c r="B2488" t="s">
        <v>7016</v>
      </c>
      <c r="C2488">
        <v>3666</v>
      </c>
      <c r="D2488" t="s">
        <v>7017</v>
      </c>
      <c r="E2488" t="s">
        <v>5075</v>
      </c>
      <c r="F2488" t="b">
        <v>1</v>
      </c>
      <c r="G2488">
        <v>512246272</v>
      </c>
      <c r="H2488">
        <v>512246527</v>
      </c>
      <c r="I2488" t="s">
        <v>7018</v>
      </c>
      <c r="J2488" s="182" t="str">
        <f>IF(OR(IFERROR(SEARCH("DMZ",tblSegmentationZones[[#This Row],[comment]])&gt;0,FALSE),IFERROR(SEARCH("DMZ",tblSegmentationZones[[#This Row],[SegmentationZone]])&gt;0,FALSE)),"Yes","No")</f>
        <v>No</v>
      </c>
    </row>
    <row r="2489" spans="1:10" x14ac:dyDescent="0.3">
      <c r="A2489" t="s">
        <v>7015</v>
      </c>
      <c r="B2489" t="s">
        <v>7016</v>
      </c>
      <c r="C2489">
        <v>3666</v>
      </c>
      <c r="D2489" t="s">
        <v>7019</v>
      </c>
      <c r="E2489" t="s">
        <v>5075</v>
      </c>
      <c r="F2489" t="b">
        <v>1</v>
      </c>
      <c r="G2489">
        <v>512246272</v>
      </c>
      <c r="H2489">
        <v>512246527</v>
      </c>
      <c r="I2489" t="s">
        <v>7018</v>
      </c>
      <c r="J2489" s="182" t="str">
        <f>IF(OR(IFERROR(SEARCH("DMZ",tblSegmentationZones[[#This Row],[comment]])&gt;0,FALSE),IFERROR(SEARCH("DMZ",tblSegmentationZones[[#This Row],[SegmentationZone]])&gt;0,FALSE)),"Yes","No")</f>
        <v>No</v>
      </c>
    </row>
    <row r="2490" spans="1:10" x14ac:dyDescent="0.3">
      <c r="A2490" t="s">
        <v>7015</v>
      </c>
      <c r="B2490" t="s">
        <v>7016</v>
      </c>
      <c r="C2490">
        <v>3666</v>
      </c>
      <c r="D2490" t="s">
        <v>7020</v>
      </c>
      <c r="E2490" t="s">
        <v>5075</v>
      </c>
      <c r="F2490" t="b">
        <v>1</v>
      </c>
      <c r="G2490">
        <v>512246272</v>
      </c>
      <c r="H2490">
        <v>512246527</v>
      </c>
      <c r="I2490" t="s">
        <v>7018</v>
      </c>
      <c r="J2490" s="182" t="str">
        <f>IF(OR(IFERROR(SEARCH("DMZ",tblSegmentationZones[[#This Row],[comment]])&gt;0,FALSE),IFERROR(SEARCH("DMZ",tblSegmentationZones[[#This Row],[SegmentationZone]])&gt;0,FALSE)),"Yes","No")</f>
        <v>No</v>
      </c>
    </row>
    <row r="2491" spans="1:10" x14ac:dyDescent="0.3">
      <c r="A2491" t="s">
        <v>7021</v>
      </c>
      <c r="B2491" t="s">
        <v>7022</v>
      </c>
      <c r="C2491" t="s">
        <v>464</v>
      </c>
      <c r="D2491" t="s">
        <v>7023</v>
      </c>
      <c r="E2491" t="s">
        <v>5075</v>
      </c>
      <c r="F2491" t="b">
        <v>1</v>
      </c>
      <c r="G2491">
        <v>512246528</v>
      </c>
      <c r="H2491">
        <v>512246783</v>
      </c>
      <c r="I2491" t="s">
        <v>7024</v>
      </c>
      <c r="J2491" s="182" t="str">
        <f>IF(OR(IFERROR(SEARCH("DMZ",tblSegmentationZones[[#This Row],[comment]])&gt;0,FALSE),IFERROR(SEARCH("DMZ",tblSegmentationZones[[#This Row],[SegmentationZone]])&gt;0,FALSE)),"Yes","No")</f>
        <v>No</v>
      </c>
    </row>
    <row r="2492" spans="1:10" x14ac:dyDescent="0.3">
      <c r="A2492" t="s">
        <v>7021</v>
      </c>
      <c r="B2492" t="s">
        <v>7022</v>
      </c>
      <c r="C2492" t="s">
        <v>464</v>
      </c>
      <c r="D2492" t="s">
        <v>7025</v>
      </c>
      <c r="E2492" t="s">
        <v>5075</v>
      </c>
      <c r="F2492" t="b">
        <v>1</v>
      </c>
      <c r="G2492">
        <v>512246528</v>
      </c>
      <c r="H2492">
        <v>512246783</v>
      </c>
      <c r="I2492" t="s">
        <v>7024</v>
      </c>
      <c r="J2492" s="182" t="str">
        <f>IF(OR(IFERROR(SEARCH("DMZ",tblSegmentationZones[[#This Row],[comment]])&gt;0,FALSE),IFERROR(SEARCH("DMZ",tblSegmentationZones[[#This Row],[SegmentationZone]])&gt;0,FALSE)),"Yes","No")</f>
        <v>No</v>
      </c>
    </row>
    <row r="2493" spans="1:10" x14ac:dyDescent="0.3">
      <c r="A2493" t="s">
        <v>7026</v>
      </c>
      <c r="B2493" t="s">
        <v>7027</v>
      </c>
      <c r="C2493">
        <v>3668</v>
      </c>
      <c r="D2493" t="s">
        <v>6857</v>
      </c>
      <c r="E2493" t="s">
        <v>5075</v>
      </c>
      <c r="F2493" t="b">
        <v>1</v>
      </c>
      <c r="G2493">
        <v>512246784</v>
      </c>
      <c r="H2493">
        <v>512247039</v>
      </c>
      <c r="I2493" t="s">
        <v>7028</v>
      </c>
      <c r="J2493" s="182" t="str">
        <f>IF(OR(IFERROR(SEARCH("DMZ",tblSegmentationZones[[#This Row],[comment]])&gt;0,FALSE),IFERROR(SEARCH("DMZ",tblSegmentationZones[[#This Row],[SegmentationZone]])&gt;0,FALSE)),"Yes","No")</f>
        <v>No</v>
      </c>
    </row>
    <row r="2494" spans="1:10" x14ac:dyDescent="0.3">
      <c r="A2494" t="s">
        <v>7026</v>
      </c>
      <c r="B2494" t="s">
        <v>7027</v>
      </c>
      <c r="C2494">
        <v>3668</v>
      </c>
      <c r="D2494" t="s">
        <v>7017</v>
      </c>
      <c r="E2494" t="s">
        <v>5075</v>
      </c>
      <c r="F2494" t="b">
        <v>1</v>
      </c>
      <c r="G2494">
        <v>512246784</v>
      </c>
      <c r="H2494">
        <v>512247039</v>
      </c>
      <c r="I2494" t="s">
        <v>7028</v>
      </c>
      <c r="J2494" s="182" t="str">
        <f>IF(OR(IFERROR(SEARCH("DMZ",tblSegmentationZones[[#This Row],[comment]])&gt;0,FALSE),IFERROR(SEARCH("DMZ",tblSegmentationZones[[#This Row],[SegmentationZone]])&gt;0,FALSE)),"Yes","No")</f>
        <v>No</v>
      </c>
    </row>
    <row r="2495" spans="1:10" x14ac:dyDescent="0.3">
      <c r="A2495" t="s">
        <v>7026</v>
      </c>
      <c r="B2495" t="s">
        <v>7027</v>
      </c>
      <c r="C2495">
        <v>3668</v>
      </c>
      <c r="D2495" t="s">
        <v>7029</v>
      </c>
      <c r="E2495" t="s">
        <v>5075</v>
      </c>
      <c r="F2495" t="b">
        <v>1</v>
      </c>
      <c r="G2495">
        <v>512246784</v>
      </c>
      <c r="H2495">
        <v>512247039</v>
      </c>
      <c r="I2495" t="s">
        <v>7028</v>
      </c>
      <c r="J2495" s="182" t="str">
        <f>IF(OR(IFERROR(SEARCH("DMZ",tblSegmentationZones[[#This Row],[comment]])&gt;0,FALSE),IFERROR(SEARCH("DMZ",tblSegmentationZones[[#This Row],[SegmentationZone]])&gt;0,FALSE)),"Yes","No")</f>
        <v>No</v>
      </c>
    </row>
    <row r="2496" spans="1:10" x14ac:dyDescent="0.3">
      <c r="A2496" t="s">
        <v>7030</v>
      </c>
      <c r="B2496" t="s">
        <v>7031</v>
      </c>
      <c r="C2496" t="s">
        <v>464</v>
      </c>
      <c r="D2496" t="s">
        <v>7029</v>
      </c>
      <c r="E2496" t="s">
        <v>5075</v>
      </c>
      <c r="F2496" t="b">
        <v>1</v>
      </c>
      <c r="G2496">
        <v>512247552</v>
      </c>
      <c r="H2496">
        <v>512247807</v>
      </c>
      <c r="I2496" t="s">
        <v>7032</v>
      </c>
      <c r="J2496" s="182" t="str">
        <f>IF(OR(IFERROR(SEARCH("DMZ",tblSegmentationZones[[#This Row],[comment]])&gt;0,FALSE),IFERROR(SEARCH("DMZ",tblSegmentationZones[[#This Row],[SegmentationZone]])&gt;0,FALSE)),"Yes","No")</f>
        <v>No</v>
      </c>
    </row>
    <row r="2497" spans="1:10" x14ac:dyDescent="0.3">
      <c r="A2497" t="s">
        <v>7033</v>
      </c>
      <c r="B2497" t="s">
        <v>7034</v>
      </c>
      <c r="C2497">
        <v>3672</v>
      </c>
      <c r="D2497" t="s">
        <v>7035</v>
      </c>
      <c r="E2497" t="s">
        <v>5075</v>
      </c>
      <c r="F2497" t="b">
        <v>1</v>
      </c>
      <c r="G2497">
        <v>512247808</v>
      </c>
      <c r="H2497">
        <v>512248063</v>
      </c>
      <c r="I2497" t="s">
        <v>7036</v>
      </c>
      <c r="J2497" s="182" t="str">
        <f>IF(OR(IFERROR(SEARCH("DMZ",tblSegmentationZones[[#This Row],[comment]])&gt;0,FALSE),IFERROR(SEARCH("DMZ",tblSegmentationZones[[#This Row],[SegmentationZone]])&gt;0,FALSE)),"Yes","No")</f>
        <v>No</v>
      </c>
    </row>
    <row r="2498" spans="1:10" x14ac:dyDescent="0.3">
      <c r="A2498" t="s">
        <v>7035</v>
      </c>
      <c r="B2498" t="s">
        <v>7037</v>
      </c>
      <c r="C2498">
        <v>3672</v>
      </c>
      <c r="D2498" t="s">
        <v>7035</v>
      </c>
      <c r="E2498" t="s">
        <v>5075</v>
      </c>
      <c r="F2498" t="b">
        <v>0</v>
      </c>
      <c r="G2498">
        <v>512250112</v>
      </c>
      <c r="H2498">
        <v>512250367</v>
      </c>
      <c r="I2498" t="s">
        <v>7038</v>
      </c>
      <c r="J2498" s="182" t="str">
        <f>IF(OR(IFERROR(SEARCH("DMZ",tblSegmentationZones[[#This Row],[comment]])&gt;0,FALSE),IFERROR(SEARCH("DMZ",tblSegmentationZones[[#This Row],[SegmentationZone]])&gt;0,FALSE)),"Yes","No")</f>
        <v>No</v>
      </c>
    </row>
    <row r="2499" spans="1:10" x14ac:dyDescent="0.3">
      <c r="A2499" t="s">
        <v>6857</v>
      </c>
      <c r="B2499" t="s">
        <v>7039</v>
      </c>
      <c r="C2499" t="s">
        <v>464</v>
      </c>
      <c r="D2499" t="s">
        <v>6857</v>
      </c>
      <c r="E2499" t="s">
        <v>5075</v>
      </c>
      <c r="F2499" t="b">
        <v>0</v>
      </c>
      <c r="G2499">
        <v>512250368</v>
      </c>
      <c r="H2499">
        <v>512250623</v>
      </c>
      <c r="I2499" t="s">
        <v>7040</v>
      </c>
      <c r="J2499" s="182" t="str">
        <f>IF(OR(IFERROR(SEARCH("DMZ",tblSegmentationZones[[#This Row],[comment]])&gt;0,FALSE),IFERROR(SEARCH("DMZ",tblSegmentationZones[[#This Row],[SegmentationZone]])&gt;0,FALSE)),"Yes","No")</f>
        <v>No</v>
      </c>
    </row>
    <row r="2500" spans="1:10" x14ac:dyDescent="0.3">
      <c r="A2500" t="s">
        <v>7041</v>
      </c>
      <c r="B2500" t="s">
        <v>7042</v>
      </c>
      <c r="C2500">
        <v>1764</v>
      </c>
      <c r="D2500" t="s">
        <v>7043</v>
      </c>
      <c r="E2500" t="s">
        <v>5075</v>
      </c>
      <c r="F2500" t="b">
        <v>0</v>
      </c>
      <c r="G2500">
        <v>512360448</v>
      </c>
      <c r="H2500">
        <v>512393215</v>
      </c>
      <c r="I2500" t="s">
        <v>7044</v>
      </c>
      <c r="J2500" s="182" t="str">
        <f>IF(OR(IFERROR(SEARCH("DMZ",tblSegmentationZones[[#This Row],[comment]])&gt;0,FALSE),IFERROR(SEARCH("DMZ",tblSegmentationZones[[#This Row],[SegmentationZone]])&gt;0,FALSE)),"Yes","No")</f>
        <v>No</v>
      </c>
    </row>
    <row r="2501" spans="1:10" x14ac:dyDescent="0.3">
      <c r="A2501" t="s">
        <v>7045</v>
      </c>
      <c r="B2501" t="s">
        <v>7046</v>
      </c>
      <c r="C2501">
        <v>3728</v>
      </c>
      <c r="D2501" t="s">
        <v>5440</v>
      </c>
      <c r="E2501" t="s">
        <v>5075</v>
      </c>
      <c r="F2501" t="b">
        <v>1</v>
      </c>
      <c r="G2501">
        <v>512393216</v>
      </c>
      <c r="H2501">
        <v>512393471</v>
      </c>
      <c r="I2501" t="s">
        <v>7047</v>
      </c>
      <c r="J2501" s="182" t="str">
        <f>IF(OR(IFERROR(SEARCH("DMZ",tblSegmentationZones[[#This Row],[comment]])&gt;0,FALSE),IFERROR(SEARCH("DMZ",tblSegmentationZones[[#This Row],[SegmentationZone]])&gt;0,FALSE)),"Yes","No")</f>
        <v>No</v>
      </c>
    </row>
    <row r="2502" spans="1:10" x14ac:dyDescent="0.3">
      <c r="A2502" t="s">
        <v>7048</v>
      </c>
      <c r="B2502" t="s">
        <v>7049</v>
      </c>
      <c r="C2502">
        <v>3729</v>
      </c>
      <c r="D2502" t="s">
        <v>5440</v>
      </c>
      <c r="E2502" t="s">
        <v>5075</v>
      </c>
      <c r="F2502" t="b">
        <v>1</v>
      </c>
      <c r="G2502">
        <v>512393472</v>
      </c>
      <c r="H2502">
        <v>512393727</v>
      </c>
      <c r="I2502" t="s">
        <v>7050</v>
      </c>
      <c r="J2502" s="182" t="str">
        <f>IF(OR(IFERROR(SEARCH("DMZ",tblSegmentationZones[[#This Row],[comment]])&gt;0,FALSE),IFERROR(SEARCH("DMZ",tblSegmentationZones[[#This Row],[SegmentationZone]])&gt;0,FALSE)),"Yes","No")</f>
        <v>No</v>
      </c>
    </row>
    <row r="2503" spans="1:10" x14ac:dyDescent="0.3">
      <c r="A2503" t="s">
        <v>7048</v>
      </c>
      <c r="B2503" t="s">
        <v>7051</v>
      </c>
      <c r="C2503">
        <v>3730</v>
      </c>
      <c r="D2503" t="s">
        <v>5440</v>
      </c>
      <c r="E2503" t="s">
        <v>5075</v>
      </c>
      <c r="F2503" t="b">
        <v>1</v>
      </c>
      <c r="G2503">
        <v>512393728</v>
      </c>
      <c r="H2503">
        <v>512393983</v>
      </c>
      <c r="I2503" t="s">
        <v>7052</v>
      </c>
      <c r="J2503" s="182" t="str">
        <f>IF(OR(IFERROR(SEARCH("DMZ",tblSegmentationZones[[#This Row],[comment]])&gt;0,FALSE),IFERROR(SEARCH("DMZ",tblSegmentationZones[[#This Row],[SegmentationZone]])&gt;0,FALSE)),"Yes","No")</f>
        <v>No</v>
      </c>
    </row>
    <row r="2504" spans="1:10" x14ac:dyDescent="0.3">
      <c r="A2504" t="s">
        <v>7048</v>
      </c>
      <c r="B2504" t="s">
        <v>7053</v>
      </c>
      <c r="C2504">
        <v>3731</v>
      </c>
      <c r="D2504" t="s">
        <v>5440</v>
      </c>
      <c r="E2504" t="s">
        <v>5075</v>
      </c>
      <c r="F2504" t="b">
        <v>1</v>
      </c>
      <c r="G2504">
        <v>512393984</v>
      </c>
      <c r="H2504">
        <v>512394239</v>
      </c>
      <c r="I2504" t="s">
        <v>7054</v>
      </c>
      <c r="J2504" s="182" t="str">
        <f>IF(OR(IFERROR(SEARCH("DMZ",tblSegmentationZones[[#This Row],[comment]])&gt;0,FALSE),IFERROR(SEARCH("DMZ",tblSegmentationZones[[#This Row],[SegmentationZone]])&gt;0,FALSE)),"Yes","No")</f>
        <v>No</v>
      </c>
    </row>
    <row r="2505" spans="1:10" x14ac:dyDescent="0.3">
      <c r="A2505" t="s">
        <v>7048</v>
      </c>
      <c r="B2505" t="s">
        <v>7055</v>
      </c>
      <c r="C2505">
        <v>3732</v>
      </c>
      <c r="D2505" t="s">
        <v>5440</v>
      </c>
      <c r="E2505" t="s">
        <v>5075</v>
      </c>
      <c r="F2505" t="b">
        <v>1</v>
      </c>
      <c r="G2505">
        <v>512394240</v>
      </c>
      <c r="H2505">
        <v>512394495</v>
      </c>
      <c r="I2505" t="s">
        <v>7056</v>
      </c>
      <c r="J2505" s="182" t="str">
        <f>IF(OR(IFERROR(SEARCH("DMZ",tblSegmentationZones[[#This Row],[comment]])&gt;0,FALSE),IFERROR(SEARCH("DMZ",tblSegmentationZones[[#This Row],[SegmentationZone]])&gt;0,FALSE)),"Yes","No")</f>
        <v>No</v>
      </c>
    </row>
    <row r="2506" spans="1:10" x14ac:dyDescent="0.3">
      <c r="A2506" t="s">
        <v>7048</v>
      </c>
      <c r="B2506" t="s">
        <v>7057</v>
      </c>
      <c r="C2506">
        <v>3733</v>
      </c>
      <c r="D2506" t="s">
        <v>5440</v>
      </c>
      <c r="E2506" t="s">
        <v>5075</v>
      </c>
      <c r="F2506" t="b">
        <v>1</v>
      </c>
      <c r="G2506">
        <v>512394496</v>
      </c>
      <c r="H2506">
        <v>512394751</v>
      </c>
      <c r="I2506" t="s">
        <v>7058</v>
      </c>
      <c r="J2506" s="182" t="str">
        <f>IF(OR(IFERROR(SEARCH("DMZ",tblSegmentationZones[[#This Row],[comment]])&gt;0,FALSE),IFERROR(SEARCH("DMZ",tblSegmentationZones[[#This Row],[SegmentationZone]])&gt;0,FALSE)),"Yes","No")</f>
        <v>No</v>
      </c>
    </row>
    <row r="2507" spans="1:10" x14ac:dyDescent="0.3">
      <c r="A2507" t="s">
        <v>7048</v>
      </c>
      <c r="B2507" t="s">
        <v>7059</v>
      </c>
      <c r="C2507">
        <v>3734</v>
      </c>
      <c r="D2507" t="s">
        <v>5440</v>
      </c>
      <c r="E2507" t="s">
        <v>5075</v>
      </c>
      <c r="F2507" t="b">
        <v>1</v>
      </c>
      <c r="G2507">
        <v>512394752</v>
      </c>
      <c r="H2507">
        <v>512395007</v>
      </c>
      <c r="I2507" t="s">
        <v>7060</v>
      </c>
      <c r="J2507" s="182" t="str">
        <f>IF(OR(IFERROR(SEARCH("DMZ",tblSegmentationZones[[#This Row],[comment]])&gt;0,FALSE),IFERROR(SEARCH("DMZ",tblSegmentationZones[[#This Row],[SegmentationZone]])&gt;0,FALSE)),"Yes","No")</f>
        <v>No</v>
      </c>
    </row>
    <row r="2508" spans="1:10" x14ac:dyDescent="0.3">
      <c r="A2508" t="s">
        <v>7048</v>
      </c>
      <c r="B2508" t="s">
        <v>7061</v>
      </c>
      <c r="C2508">
        <v>3735</v>
      </c>
      <c r="D2508" t="s">
        <v>5440</v>
      </c>
      <c r="E2508" t="s">
        <v>5075</v>
      </c>
      <c r="F2508" t="b">
        <v>1</v>
      </c>
      <c r="G2508">
        <v>512395008</v>
      </c>
      <c r="H2508">
        <v>512395263</v>
      </c>
      <c r="I2508" t="s">
        <v>7062</v>
      </c>
      <c r="J2508" s="182" t="str">
        <f>IF(OR(IFERROR(SEARCH("DMZ",tblSegmentationZones[[#This Row],[comment]])&gt;0,FALSE),IFERROR(SEARCH("DMZ",tblSegmentationZones[[#This Row],[SegmentationZone]])&gt;0,FALSE)),"Yes","No")</f>
        <v>No</v>
      </c>
    </row>
    <row r="2509" spans="1:10" x14ac:dyDescent="0.3">
      <c r="A2509" t="s">
        <v>7048</v>
      </c>
      <c r="B2509" t="s">
        <v>7063</v>
      </c>
      <c r="C2509">
        <v>3736</v>
      </c>
      <c r="D2509" t="s">
        <v>5440</v>
      </c>
      <c r="E2509" t="s">
        <v>5075</v>
      </c>
      <c r="F2509" t="b">
        <v>1</v>
      </c>
      <c r="G2509">
        <v>512395264</v>
      </c>
      <c r="H2509">
        <v>512395519</v>
      </c>
      <c r="I2509" t="s">
        <v>7064</v>
      </c>
      <c r="J2509" s="182" t="str">
        <f>IF(OR(IFERROR(SEARCH("DMZ",tblSegmentationZones[[#This Row],[comment]])&gt;0,FALSE),IFERROR(SEARCH("DMZ",tblSegmentationZones[[#This Row],[SegmentationZone]])&gt;0,FALSE)),"Yes","No")</f>
        <v>No</v>
      </c>
    </row>
    <row r="2510" spans="1:10" x14ac:dyDescent="0.3">
      <c r="A2510" t="s">
        <v>7048</v>
      </c>
      <c r="B2510" t="s">
        <v>7065</v>
      </c>
      <c r="C2510">
        <v>3737</v>
      </c>
      <c r="D2510" t="s">
        <v>5440</v>
      </c>
      <c r="E2510" t="s">
        <v>5075</v>
      </c>
      <c r="F2510" t="b">
        <v>1</v>
      </c>
      <c r="G2510">
        <v>512395520</v>
      </c>
      <c r="H2510">
        <v>512395775</v>
      </c>
      <c r="I2510" t="s">
        <v>7066</v>
      </c>
      <c r="J2510" s="182" t="str">
        <f>IF(OR(IFERROR(SEARCH("DMZ",tblSegmentationZones[[#This Row],[comment]])&gt;0,FALSE),IFERROR(SEARCH("DMZ",tblSegmentationZones[[#This Row],[SegmentationZone]])&gt;0,FALSE)),"Yes","No")</f>
        <v>No</v>
      </c>
    </row>
    <row r="2511" spans="1:10" x14ac:dyDescent="0.3">
      <c r="A2511" t="s">
        <v>7048</v>
      </c>
      <c r="B2511" t="s">
        <v>7067</v>
      </c>
      <c r="C2511">
        <v>3738</v>
      </c>
      <c r="D2511" t="s">
        <v>5444</v>
      </c>
      <c r="E2511" t="s">
        <v>5075</v>
      </c>
      <c r="F2511" t="b">
        <v>1</v>
      </c>
      <c r="G2511">
        <v>512395776</v>
      </c>
      <c r="H2511">
        <v>512396031</v>
      </c>
      <c r="I2511" t="s">
        <v>7068</v>
      </c>
      <c r="J2511" s="182" t="str">
        <f>IF(OR(IFERROR(SEARCH("DMZ",tblSegmentationZones[[#This Row],[comment]])&gt;0,FALSE),IFERROR(SEARCH("DMZ",tblSegmentationZones[[#This Row],[SegmentationZone]])&gt;0,FALSE)),"Yes","No")</f>
        <v>No</v>
      </c>
    </row>
    <row r="2512" spans="1:10" x14ac:dyDescent="0.3">
      <c r="A2512" t="s">
        <v>7048</v>
      </c>
      <c r="B2512" t="s">
        <v>7069</v>
      </c>
      <c r="C2512">
        <v>3739</v>
      </c>
      <c r="D2512" t="s">
        <v>5440</v>
      </c>
      <c r="E2512" t="s">
        <v>5075</v>
      </c>
      <c r="F2512" t="b">
        <v>1</v>
      </c>
      <c r="G2512">
        <v>512396032</v>
      </c>
      <c r="H2512">
        <v>512396287</v>
      </c>
      <c r="I2512" t="s">
        <v>7070</v>
      </c>
      <c r="J2512" s="182" t="str">
        <f>IF(OR(IFERROR(SEARCH("DMZ",tblSegmentationZones[[#This Row],[comment]])&gt;0,FALSE),IFERROR(SEARCH("DMZ",tblSegmentationZones[[#This Row],[SegmentationZone]])&gt;0,FALSE)),"Yes","No")</f>
        <v>No</v>
      </c>
    </row>
    <row r="2513" spans="1:10" x14ac:dyDescent="0.3">
      <c r="A2513" t="s">
        <v>7048</v>
      </c>
      <c r="B2513" t="s">
        <v>7071</v>
      </c>
      <c r="C2513">
        <v>3740</v>
      </c>
      <c r="D2513" t="s">
        <v>5440</v>
      </c>
      <c r="E2513" t="s">
        <v>5075</v>
      </c>
      <c r="F2513" t="b">
        <v>1</v>
      </c>
      <c r="G2513">
        <v>512396288</v>
      </c>
      <c r="H2513">
        <v>512396543</v>
      </c>
      <c r="I2513" t="s">
        <v>7072</v>
      </c>
      <c r="J2513" s="182" t="str">
        <f>IF(OR(IFERROR(SEARCH("DMZ",tblSegmentationZones[[#This Row],[comment]])&gt;0,FALSE),IFERROR(SEARCH("DMZ",tblSegmentationZones[[#This Row],[SegmentationZone]])&gt;0,FALSE)),"Yes","No")</f>
        <v>No</v>
      </c>
    </row>
    <row r="2514" spans="1:10" x14ac:dyDescent="0.3">
      <c r="A2514" t="s">
        <v>7048</v>
      </c>
      <c r="B2514" t="s">
        <v>7073</v>
      </c>
      <c r="C2514">
        <v>3741</v>
      </c>
      <c r="D2514" t="s">
        <v>5440</v>
      </c>
      <c r="E2514" t="s">
        <v>5075</v>
      </c>
      <c r="F2514" t="b">
        <v>1</v>
      </c>
      <c r="G2514">
        <v>512396544</v>
      </c>
      <c r="H2514">
        <v>512396799</v>
      </c>
      <c r="I2514" t="s">
        <v>7074</v>
      </c>
      <c r="J2514" s="182" t="str">
        <f>IF(OR(IFERROR(SEARCH("DMZ",tblSegmentationZones[[#This Row],[comment]])&gt;0,FALSE),IFERROR(SEARCH("DMZ",tblSegmentationZones[[#This Row],[SegmentationZone]])&gt;0,FALSE)),"Yes","No")</f>
        <v>No</v>
      </c>
    </row>
    <row r="2515" spans="1:10" x14ac:dyDescent="0.3">
      <c r="A2515" t="s">
        <v>7048</v>
      </c>
      <c r="B2515" t="s">
        <v>7075</v>
      </c>
      <c r="C2515">
        <v>3742</v>
      </c>
      <c r="D2515" t="s">
        <v>5440</v>
      </c>
      <c r="E2515" t="s">
        <v>5075</v>
      </c>
      <c r="F2515" t="b">
        <v>1</v>
      </c>
      <c r="G2515">
        <v>512396800</v>
      </c>
      <c r="H2515">
        <v>512397055</v>
      </c>
      <c r="I2515" t="s">
        <v>7076</v>
      </c>
      <c r="J2515" s="182" t="str">
        <f>IF(OR(IFERROR(SEARCH("DMZ",tblSegmentationZones[[#This Row],[comment]])&gt;0,FALSE),IFERROR(SEARCH("DMZ",tblSegmentationZones[[#This Row],[SegmentationZone]])&gt;0,FALSE)),"Yes","No")</f>
        <v>No</v>
      </c>
    </row>
    <row r="2516" spans="1:10" x14ac:dyDescent="0.3">
      <c r="A2516" t="s">
        <v>7048</v>
      </c>
      <c r="B2516" t="s">
        <v>7077</v>
      </c>
      <c r="C2516">
        <v>3743</v>
      </c>
      <c r="D2516" t="s">
        <v>5440</v>
      </c>
      <c r="E2516" t="s">
        <v>5075</v>
      </c>
      <c r="F2516" t="b">
        <v>1</v>
      </c>
      <c r="G2516">
        <v>512397056</v>
      </c>
      <c r="H2516">
        <v>512397311</v>
      </c>
      <c r="I2516" t="s">
        <v>7078</v>
      </c>
      <c r="J2516" s="182" t="str">
        <f>IF(OR(IFERROR(SEARCH("DMZ",tblSegmentationZones[[#This Row],[comment]])&gt;0,FALSE),IFERROR(SEARCH("DMZ",tblSegmentationZones[[#This Row],[SegmentationZone]])&gt;0,FALSE)),"Yes","No")</f>
        <v>No</v>
      </c>
    </row>
    <row r="2517" spans="1:10" x14ac:dyDescent="0.3">
      <c r="A2517" t="s">
        <v>7048</v>
      </c>
      <c r="B2517" t="s">
        <v>7079</v>
      </c>
      <c r="C2517">
        <v>3744</v>
      </c>
      <c r="D2517" t="s">
        <v>5440</v>
      </c>
      <c r="E2517" t="s">
        <v>5075</v>
      </c>
      <c r="F2517" t="b">
        <v>1</v>
      </c>
      <c r="G2517">
        <v>512397312</v>
      </c>
      <c r="H2517">
        <v>512397567</v>
      </c>
      <c r="I2517" t="s">
        <v>7080</v>
      </c>
      <c r="J2517" s="182" t="str">
        <f>IF(OR(IFERROR(SEARCH("DMZ",tblSegmentationZones[[#This Row],[comment]])&gt;0,FALSE),IFERROR(SEARCH("DMZ",tblSegmentationZones[[#This Row],[SegmentationZone]])&gt;0,FALSE)),"Yes","No")</f>
        <v>No</v>
      </c>
    </row>
    <row r="2518" spans="1:10" x14ac:dyDescent="0.3">
      <c r="A2518" t="s">
        <v>7048</v>
      </c>
      <c r="B2518" t="s">
        <v>7081</v>
      </c>
      <c r="C2518">
        <v>3745</v>
      </c>
      <c r="D2518" t="s">
        <v>5440</v>
      </c>
      <c r="E2518" t="s">
        <v>5075</v>
      </c>
      <c r="F2518" t="b">
        <v>1</v>
      </c>
      <c r="G2518">
        <v>512397568</v>
      </c>
      <c r="H2518">
        <v>512397823</v>
      </c>
      <c r="I2518" t="s">
        <v>7082</v>
      </c>
      <c r="J2518" s="182" t="str">
        <f>IF(OR(IFERROR(SEARCH("DMZ",tblSegmentationZones[[#This Row],[comment]])&gt;0,FALSE),IFERROR(SEARCH("DMZ",tblSegmentationZones[[#This Row],[SegmentationZone]])&gt;0,FALSE)),"Yes","No")</f>
        <v>No</v>
      </c>
    </row>
    <row r="2519" spans="1:10" x14ac:dyDescent="0.3">
      <c r="A2519" t="s">
        <v>7048</v>
      </c>
      <c r="B2519" t="s">
        <v>7083</v>
      </c>
      <c r="C2519">
        <v>3746</v>
      </c>
      <c r="D2519" t="s">
        <v>5440</v>
      </c>
      <c r="E2519" t="s">
        <v>5075</v>
      </c>
      <c r="F2519" t="b">
        <v>1</v>
      </c>
      <c r="G2519">
        <v>512397824</v>
      </c>
      <c r="H2519">
        <v>512398079</v>
      </c>
      <c r="I2519" t="s">
        <v>7084</v>
      </c>
      <c r="J2519" s="182" t="str">
        <f>IF(OR(IFERROR(SEARCH("DMZ",tblSegmentationZones[[#This Row],[comment]])&gt;0,FALSE),IFERROR(SEARCH("DMZ",tblSegmentationZones[[#This Row],[SegmentationZone]])&gt;0,FALSE)),"Yes","No")</f>
        <v>No</v>
      </c>
    </row>
    <row r="2520" spans="1:10" x14ac:dyDescent="0.3">
      <c r="A2520" t="s">
        <v>7048</v>
      </c>
      <c r="B2520" t="s">
        <v>7085</v>
      </c>
      <c r="C2520">
        <v>3747</v>
      </c>
      <c r="D2520" t="s">
        <v>5440</v>
      </c>
      <c r="E2520" t="s">
        <v>5075</v>
      </c>
      <c r="F2520" t="b">
        <v>1</v>
      </c>
      <c r="G2520">
        <v>512398080</v>
      </c>
      <c r="H2520">
        <v>512398335</v>
      </c>
      <c r="I2520" t="s">
        <v>7086</v>
      </c>
      <c r="J2520" s="182" t="str">
        <f>IF(OR(IFERROR(SEARCH("DMZ",tblSegmentationZones[[#This Row],[comment]])&gt;0,FALSE),IFERROR(SEARCH("DMZ",tblSegmentationZones[[#This Row],[SegmentationZone]])&gt;0,FALSE)),"Yes","No")</f>
        <v>No</v>
      </c>
    </row>
    <row r="2521" spans="1:10" x14ac:dyDescent="0.3">
      <c r="A2521" t="s">
        <v>7048</v>
      </c>
      <c r="B2521" t="s">
        <v>7087</v>
      </c>
      <c r="C2521">
        <v>3748</v>
      </c>
      <c r="D2521" t="s">
        <v>5440</v>
      </c>
      <c r="E2521" t="s">
        <v>5075</v>
      </c>
      <c r="F2521" t="b">
        <v>1</v>
      </c>
      <c r="G2521">
        <v>512398336</v>
      </c>
      <c r="H2521">
        <v>512398591</v>
      </c>
      <c r="I2521" t="s">
        <v>7088</v>
      </c>
      <c r="J2521" s="182" t="str">
        <f>IF(OR(IFERROR(SEARCH("DMZ",tblSegmentationZones[[#This Row],[comment]])&gt;0,FALSE),IFERROR(SEARCH("DMZ",tblSegmentationZones[[#This Row],[SegmentationZone]])&gt;0,FALSE)),"Yes","No")</f>
        <v>No</v>
      </c>
    </row>
    <row r="2522" spans="1:10" x14ac:dyDescent="0.3">
      <c r="A2522" t="s">
        <v>7048</v>
      </c>
      <c r="B2522" t="s">
        <v>7089</v>
      </c>
      <c r="C2522">
        <v>3749</v>
      </c>
      <c r="D2522" t="s">
        <v>5440</v>
      </c>
      <c r="E2522" t="s">
        <v>5075</v>
      </c>
      <c r="F2522" t="b">
        <v>1</v>
      </c>
      <c r="G2522">
        <v>512398592</v>
      </c>
      <c r="H2522">
        <v>512398847</v>
      </c>
      <c r="I2522" t="s">
        <v>7090</v>
      </c>
      <c r="J2522" s="182" t="str">
        <f>IF(OR(IFERROR(SEARCH("DMZ",tblSegmentationZones[[#This Row],[comment]])&gt;0,FALSE),IFERROR(SEARCH("DMZ",tblSegmentationZones[[#This Row],[SegmentationZone]])&gt;0,FALSE)),"Yes","No")</f>
        <v>No</v>
      </c>
    </row>
    <row r="2523" spans="1:10" x14ac:dyDescent="0.3">
      <c r="A2523" t="s">
        <v>7048</v>
      </c>
      <c r="B2523" t="s">
        <v>7091</v>
      </c>
      <c r="C2523">
        <v>3750</v>
      </c>
      <c r="D2523" t="s">
        <v>5440</v>
      </c>
      <c r="E2523" t="s">
        <v>5075</v>
      </c>
      <c r="F2523" t="b">
        <v>1</v>
      </c>
      <c r="G2523">
        <v>512398848</v>
      </c>
      <c r="H2523">
        <v>512399103</v>
      </c>
      <c r="I2523" t="s">
        <v>7092</v>
      </c>
      <c r="J2523" s="182" t="str">
        <f>IF(OR(IFERROR(SEARCH("DMZ",tblSegmentationZones[[#This Row],[comment]])&gt;0,FALSE),IFERROR(SEARCH("DMZ",tblSegmentationZones[[#This Row],[SegmentationZone]])&gt;0,FALSE)),"Yes","No")</f>
        <v>No</v>
      </c>
    </row>
    <row r="2524" spans="1:10" x14ac:dyDescent="0.3">
      <c r="A2524" t="s">
        <v>7048</v>
      </c>
      <c r="B2524" t="s">
        <v>7093</v>
      </c>
      <c r="C2524">
        <v>3751</v>
      </c>
      <c r="D2524" t="s">
        <v>5440</v>
      </c>
      <c r="E2524" t="s">
        <v>5075</v>
      </c>
      <c r="F2524" t="b">
        <v>1</v>
      </c>
      <c r="G2524">
        <v>512399104</v>
      </c>
      <c r="H2524">
        <v>512399359</v>
      </c>
      <c r="I2524" t="s">
        <v>7094</v>
      </c>
      <c r="J2524" s="182" t="str">
        <f>IF(OR(IFERROR(SEARCH("DMZ",tblSegmentationZones[[#This Row],[comment]])&gt;0,FALSE),IFERROR(SEARCH("DMZ",tblSegmentationZones[[#This Row],[SegmentationZone]])&gt;0,FALSE)),"Yes","No")</f>
        <v>No</v>
      </c>
    </row>
    <row r="2525" spans="1:10" x14ac:dyDescent="0.3">
      <c r="A2525" t="s">
        <v>7048</v>
      </c>
      <c r="B2525" t="s">
        <v>7095</v>
      </c>
      <c r="C2525">
        <v>3752</v>
      </c>
      <c r="D2525" t="s">
        <v>5440</v>
      </c>
      <c r="E2525" t="s">
        <v>5075</v>
      </c>
      <c r="F2525" t="b">
        <v>1</v>
      </c>
      <c r="G2525">
        <v>512399360</v>
      </c>
      <c r="H2525">
        <v>512399615</v>
      </c>
      <c r="I2525" t="s">
        <v>7096</v>
      </c>
      <c r="J2525" s="182" t="str">
        <f>IF(OR(IFERROR(SEARCH("DMZ",tblSegmentationZones[[#This Row],[comment]])&gt;0,FALSE),IFERROR(SEARCH("DMZ",tblSegmentationZones[[#This Row],[SegmentationZone]])&gt;0,FALSE)),"Yes","No")</f>
        <v>No</v>
      </c>
    </row>
    <row r="2526" spans="1:10" x14ac:dyDescent="0.3">
      <c r="A2526" t="s">
        <v>7048</v>
      </c>
      <c r="B2526" t="s">
        <v>7097</v>
      </c>
      <c r="C2526">
        <v>3753</v>
      </c>
      <c r="D2526" t="s">
        <v>5440</v>
      </c>
      <c r="E2526" t="s">
        <v>5075</v>
      </c>
      <c r="F2526" t="b">
        <v>1</v>
      </c>
      <c r="G2526">
        <v>512399616</v>
      </c>
      <c r="H2526">
        <v>512399871</v>
      </c>
      <c r="I2526" t="s">
        <v>7098</v>
      </c>
      <c r="J2526" s="182" t="str">
        <f>IF(OR(IFERROR(SEARCH("DMZ",tblSegmentationZones[[#This Row],[comment]])&gt;0,FALSE),IFERROR(SEARCH("DMZ",tblSegmentationZones[[#This Row],[SegmentationZone]])&gt;0,FALSE)),"Yes","No")</f>
        <v>No</v>
      </c>
    </row>
    <row r="2527" spans="1:10" x14ac:dyDescent="0.3">
      <c r="A2527" t="s">
        <v>7099</v>
      </c>
      <c r="B2527" t="s">
        <v>7100</v>
      </c>
      <c r="C2527">
        <v>3756</v>
      </c>
      <c r="D2527" t="s">
        <v>5440</v>
      </c>
      <c r="E2527" t="s">
        <v>5075</v>
      </c>
      <c r="F2527" t="b">
        <v>1</v>
      </c>
      <c r="G2527">
        <v>512400384</v>
      </c>
      <c r="H2527">
        <v>512401407</v>
      </c>
      <c r="I2527" t="s">
        <v>7101</v>
      </c>
      <c r="J2527" s="182" t="str">
        <f>IF(OR(IFERROR(SEARCH("DMZ",tblSegmentationZones[[#This Row],[comment]])&gt;0,FALSE),IFERROR(SEARCH("DMZ",tblSegmentationZones[[#This Row],[SegmentationZone]])&gt;0,FALSE)),"Yes","No")</f>
        <v>No</v>
      </c>
    </row>
    <row r="2528" spans="1:10" x14ac:dyDescent="0.3">
      <c r="A2528" t="s">
        <v>7102</v>
      </c>
      <c r="B2528" t="s">
        <v>7103</v>
      </c>
      <c r="C2528">
        <v>3760</v>
      </c>
      <c r="D2528" t="s">
        <v>5440</v>
      </c>
      <c r="E2528" t="s">
        <v>5075</v>
      </c>
      <c r="F2528" t="b">
        <v>1</v>
      </c>
      <c r="G2528">
        <v>512401408</v>
      </c>
      <c r="H2528">
        <v>512402431</v>
      </c>
      <c r="I2528" t="s">
        <v>7104</v>
      </c>
      <c r="J2528" s="182" t="str">
        <f>IF(OR(IFERROR(SEARCH("DMZ",tblSegmentationZones[[#This Row],[comment]])&gt;0,FALSE),IFERROR(SEARCH("DMZ",tblSegmentationZones[[#This Row],[SegmentationZone]])&gt;0,FALSE)),"Yes","No")</f>
        <v>No</v>
      </c>
    </row>
    <row r="2529" spans="1:10" x14ac:dyDescent="0.3">
      <c r="A2529" t="s">
        <v>7105</v>
      </c>
      <c r="B2529" t="s">
        <v>7106</v>
      </c>
      <c r="C2529">
        <v>3764</v>
      </c>
      <c r="D2529" t="s">
        <v>5440</v>
      </c>
      <c r="E2529" t="s">
        <v>5075</v>
      </c>
      <c r="F2529" t="b">
        <v>1</v>
      </c>
      <c r="G2529">
        <v>512402432</v>
      </c>
      <c r="H2529">
        <v>512403455</v>
      </c>
      <c r="I2529" t="s">
        <v>7107</v>
      </c>
      <c r="J2529" s="182" t="str">
        <f>IF(OR(IFERROR(SEARCH("DMZ",tblSegmentationZones[[#This Row],[comment]])&gt;0,FALSE),IFERROR(SEARCH("DMZ",tblSegmentationZones[[#This Row],[SegmentationZone]])&gt;0,FALSE)),"Yes","No")</f>
        <v>No</v>
      </c>
    </row>
    <row r="2530" spans="1:10" x14ac:dyDescent="0.3">
      <c r="A2530" t="s">
        <v>7108</v>
      </c>
      <c r="B2530" t="s">
        <v>7109</v>
      </c>
      <c r="C2530">
        <v>3768</v>
      </c>
      <c r="D2530" t="s">
        <v>5440</v>
      </c>
      <c r="E2530" t="s">
        <v>5075</v>
      </c>
      <c r="F2530" t="b">
        <v>1</v>
      </c>
      <c r="G2530">
        <v>512403456</v>
      </c>
      <c r="H2530">
        <v>512404479</v>
      </c>
      <c r="I2530" t="s">
        <v>7110</v>
      </c>
      <c r="J2530" s="182" t="str">
        <f>IF(OR(IFERROR(SEARCH("DMZ",tblSegmentationZones[[#This Row],[comment]])&gt;0,FALSE),IFERROR(SEARCH("DMZ",tblSegmentationZones[[#This Row],[SegmentationZone]])&gt;0,FALSE)),"Yes","No")</f>
        <v>No</v>
      </c>
    </row>
    <row r="2531" spans="1:10" x14ac:dyDescent="0.3">
      <c r="A2531" t="s">
        <v>7111</v>
      </c>
      <c r="B2531" t="s">
        <v>7112</v>
      </c>
      <c r="C2531">
        <v>3772</v>
      </c>
      <c r="D2531" t="s">
        <v>5440</v>
      </c>
      <c r="E2531" t="s">
        <v>5075</v>
      </c>
      <c r="F2531" t="b">
        <v>1</v>
      </c>
      <c r="G2531">
        <v>512404480</v>
      </c>
      <c r="H2531">
        <v>512405503</v>
      </c>
      <c r="I2531" t="s">
        <v>7113</v>
      </c>
      <c r="J2531" s="182" t="str">
        <f>IF(OR(IFERROR(SEARCH("DMZ",tblSegmentationZones[[#This Row],[comment]])&gt;0,FALSE),IFERROR(SEARCH("DMZ",tblSegmentationZones[[#This Row],[SegmentationZone]])&gt;0,FALSE)),"Yes","No")</f>
        <v>No</v>
      </c>
    </row>
    <row r="2532" spans="1:10" x14ac:dyDescent="0.3">
      <c r="A2532" t="s">
        <v>7114</v>
      </c>
      <c r="B2532" t="s">
        <v>7115</v>
      </c>
      <c r="C2532">
        <v>3776</v>
      </c>
      <c r="D2532" t="s">
        <v>5440</v>
      </c>
      <c r="E2532" t="s">
        <v>5075</v>
      </c>
      <c r="F2532" t="b">
        <v>1</v>
      </c>
      <c r="G2532">
        <v>512405504</v>
      </c>
      <c r="H2532">
        <v>512406527</v>
      </c>
      <c r="I2532" t="s">
        <v>7116</v>
      </c>
      <c r="J2532" s="182" t="str">
        <f>IF(OR(IFERROR(SEARCH("DMZ",tblSegmentationZones[[#This Row],[comment]])&gt;0,FALSE),IFERROR(SEARCH("DMZ",tblSegmentationZones[[#This Row],[SegmentationZone]])&gt;0,FALSE)),"Yes","No")</f>
        <v>No</v>
      </c>
    </row>
    <row r="2533" spans="1:10" x14ac:dyDescent="0.3">
      <c r="A2533" t="s">
        <v>7117</v>
      </c>
      <c r="B2533" t="s">
        <v>7118</v>
      </c>
      <c r="C2533">
        <v>3780</v>
      </c>
      <c r="D2533" t="s">
        <v>5440</v>
      </c>
      <c r="E2533" t="s">
        <v>5075</v>
      </c>
      <c r="F2533" t="b">
        <v>1</v>
      </c>
      <c r="G2533">
        <v>512406528</v>
      </c>
      <c r="H2533">
        <v>512407551</v>
      </c>
      <c r="I2533" t="s">
        <v>7119</v>
      </c>
      <c r="J2533" s="182" t="str">
        <f>IF(OR(IFERROR(SEARCH("DMZ",tblSegmentationZones[[#This Row],[comment]])&gt;0,FALSE),IFERROR(SEARCH("DMZ",tblSegmentationZones[[#This Row],[SegmentationZone]])&gt;0,FALSE)),"Yes","No")</f>
        <v>No</v>
      </c>
    </row>
    <row r="2534" spans="1:10" x14ac:dyDescent="0.3">
      <c r="A2534" t="s">
        <v>7120</v>
      </c>
      <c r="B2534" t="s">
        <v>7121</v>
      </c>
      <c r="C2534">
        <v>3781</v>
      </c>
      <c r="D2534" t="s">
        <v>5440</v>
      </c>
      <c r="E2534" t="s">
        <v>5075</v>
      </c>
      <c r="F2534" t="b">
        <v>1</v>
      </c>
      <c r="G2534">
        <v>512407552</v>
      </c>
      <c r="H2534">
        <v>512408575</v>
      </c>
      <c r="I2534" t="s">
        <v>7122</v>
      </c>
      <c r="J2534" s="182" t="str">
        <f>IF(OR(IFERROR(SEARCH("DMZ",tblSegmentationZones[[#This Row],[comment]])&gt;0,FALSE),IFERROR(SEARCH("DMZ",tblSegmentationZones[[#This Row],[SegmentationZone]])&gt;0,FALSE)),"Yes","No")</f>
        <v>No</v>
      </c>
    </row>
    <row r="2535" spans="1:10" x14ac:dyDescent="0.3">
      <c r="A2535" t="s">
        <v>7123</v>
      </c>
      <c r="B2535" t="s">
        <v>7124</v>
      </c>
      <c r="C2535">
        <v>3791</v>
      </c>
      <c r="D2535" t="s">
        <v>5448</v>
      </c>
      <c r="E2535" t="s">
        <v>5075</v>
      </c>
      <c r="F2535" t="b">
        <v>1</v>
      </c>
      <c r="G2535">
        <v>512409344</v>
      </c>
      <c r="H2535">
        <v>512409599</v>
      </c>
      <c r="I2535" t="s">
        <v>7125</v>
      </c>
      <c r="J2535" s="182" t="str">
        <f>IF(OR(IFERROR(SEARCH("DMZ",tblSegmentationZones[[#This Row],[comment]])&gt;0,FALSE),IFERROR(SEARCH("DMZ",tblSegmentationZones[[#This Row],[SegmentationZone]])&gt;0,FALSE)),"Yes","No")</f>
        <v>No</v>
      </c>
    </row>
    <row r="2536" spans="1:10" x14ac:dyDescent="0.3">
      <c r="A2536" t="s">
        <v>5448</v>
      </c>
      <c r="B2536" t="s">
        <v>7126</v>
      </c>
      <c r="C2536" t="s">
        <v>464</v>
      </c>
      <c r="D2536" t="s">
        <v>5448</v>
      </c>
      <c r="E2536" t="s">
        <v>5075</v>
      </c>
      <c r="F2536" t="b">
        <v>0</v>
      </c>
      <c r="G2536">
        <v>512409600</v>
      </c>
      <c r="H2536">
        <v>512409855</v>
      </c>
      <c r="I2536" t="s">
        <v>7127</v>
      </c>
      <c r="J2536" s="182" t="str">
        <f>IF(OR(IFERROR(SEARCH("DMZ",tblSegmentationZones[[#This Row],[comment]])&gt;0,FALSE),IFERROR(SEARCH("DMZ",tblSegmentationZones[[#This Row],[SegmentationZone]])&gt;0,FALSE)),"Yes","No")</f>
        <v>No</v>
      </c>
    </row>
    <row r="2537" spans="1:10" x14ac:dyDescent="0.3">
      <c r="A2537" t="s">
        <v>7128</v>
      </c>
      <c r="B2537" t="s">
        <v>7129</v>
      </c>
      <c r="C2537">
        <v>3648</v>
      </c>
      <c r="D2537" t="s">
        <v>5444</v>
      </c>
      <c r="E2537" t="s">
        <v>5075</v>
      </c>
      <c r="F2537" t="b">
        <v>1</v>
      </c>
      <c r="G2537">
        <v>512419840</v>
      </c>
      <c r="H2537">
        <v>512421887</v>
      </c>
      <c r="I2537" t="s">
        <v>7130</v>
      </c>
      <c r="J2537" s="182" t="str">
        <f>IF(OR(IFERROR(SEARCH("DMZ",tblSegmentationZones[[#This Row],[comment]])&gt;0,FALSE),IFERROR(SEARCH("DMZ",tblSegmentationZones[[#This Row],[SegmentationZone]])&gt;0,FALSE)),"Yes","No")</f>
        <v>No</v>
      </c>
    </row>
    <row r="2538" spans="1:10" x14ac:dyDescent="0.3">
      <c r="A2538" t="s">
        <v>7131</v>
      </c>
      <c r="B2538" t="s">
        <v>7132</v>
      </c>
      <c r="C2538">
        <v>3792</v>
      </c>
      <c r="D2538" t="s">
        <v>5450</v>
      </c>
      <c r="E2538" t="s">
        <v>5075</v>
      </c>
      <c r="F2538" t="b">
        <v>1</v>
      </c>
      <c r="G2538">
        <v>512423936</v>
      </c>
      <c r="H2538">
        <v>512424959</v>
      </c>
      <c r="I2538" t="s">
        <v>7133</v>
      </c>
      <c r="J2538" s="182" t="str">
        <f>IF(OR(IFERROR(SEARCH("DMZ",tblSegmentationZones[[#This Row],[comment]])&gt;0,FALSE),IFERROR(SEARCH("DMZ",tblSegmentationZones[[#This Row],[SegmentationZone]])&gt;0,FALSE)),"Yes","No")</f>
        <v>No</v>
      </c>
    </row>
    <row r="2539" spans="1:10" x14ac:dyDescent="0.3">
      <c r="A2539" t="s">
        <v>7134</v>
      </c>
      <c r="B2539" t="s">
        <v>7135</v>
      </c>
      <c r="C2539" t="s">
        <v>464</v>
      </c>
      <c r="D2539" t="s">
        <v>608</v>
      </c>
      <c r="E2539" t="s">
        <v>6686</v>
      </c>
      <c r="F2539" t="b">
        <v>0</v>
      </c>
      <c r="G2539">
        <v>512524032</v>
      </c>
      <c r="H2539">
        <v>512524287</v>
      </c>
      <c r="I2539" t="s">
        <v>7136</v>
      </c>
      <c r="J2539" s="182" t="str">
        <f>IF(OR(IFERROR(SEARCH("DMZ",tblSegmentationZones[[#This Row],[comment]])&gt;0,FALSE),IFERROR(SEARCH("DMZ",tblSegmentationZones[[#This Row],[SegmentationZone]])&gt;0,FALSE)),"Yes","No")</f>
        <v>No</v>
      </c>
    </row>
    <row r="2540" spans="1:10" x14ac:dyDescent="0.3">
      <c r="A2540" t="s">
        <v>7009</v>
      </c>
      <c r="B2540" t="s">
        <v>7137</v>
      </c>
      <c r="C2540">
        <v>3660</v>
      </c>
      <c r="D2540" t="s">
        <v>597</v>
      </c>
      <c r="E2540" t="s">
        <v>6686</v>
      </c>
      <c r="F2540" t="b">
        <v>1</v>
      </c>
      <c r="G2540">
        <v>512506880</v>
      </c>
      <c r="H2540">
        <v>512507135</v>
      </c>
      <c r="I2540" t="s">
        <v>7138</v>
      </c>
      <c r="J2540" s="182" t="str">
        <f>IF(OR(IFERROR(SEARCH("DMZ",tblSegmentationZones[[#This Row],[comment]])&gt;0,FALSE),IFERROR(SEARCH("DMZ",tblSegmentationZones[[#This Row],[SegmentationZone]])&gt;0,FALSE)),"Yes","No")</f>
        <v>No</v>
      </c>
    </row>
    <row r="2541" spans="1:10" x14ac:dyDescent="0.3">
      <c r="A2541" t="s">
        <v>7012</v>
      </c>
      <c r="B2541" t="s">
        <v>7139</v>
      </c>
      <c r="C2541" t="s">
        <v>7140</v>
      </c>
      <c r="D2541" t="s">
        <v>597</v>
      </c>
      <c r="E2541" t="s">
        <v>6686</v>
      </c>
      <c r="F2541" t="b">
        <v>0</v>
      </c>
      <c r="G2541">
        <v>512507392</v>
      </c>
      <c r="H2541">
        <v>512507647</v>
      </c>
      <c r="I2541" t="s">
        <v>7141</v>
      </c>
      <c r="J2541" s="182" t="str">
        <f>IF(OR(IFERROR(SEARCH("DMZ",tblSegmentationZones[[#This Row],[comment]])&gt;0,FALSE),IFERROR(SEARCH("DMZ",tblSegmentationZones[[#This Row],[SegmentationZone]])&gt;0,FALSE)),"Yes","No")</f>
        <v>No</v>
      </c>
    </row>
    <row r="2542" spans="1:10" x14ac:dyDescent="0.3">
      <c r="A2542" t="s">
        <v>7142</v>
      </c>
      <c r="B2542" t="s">
        <v>7143</v>
      </c>
      <c r="C2542" t="s">
        <v>464</v>
      </c>
      <c r="D2542" t="s">
        <v>7017</v>
      </c>
      <c r="E2542" t="s">
        <v>6686</v>
      </c>
      <c r="F2542" t="b">
        <v>1</v>
      </c>
      <c r="G2542">
        <v>512508416</v>
      </c>
      <c r="H2542">
        <v>512508671</v>
      </c>
      <c r="I2542" t="s">
        <v>7144</v>
      </c>
      <c r="J2542" s="182" t="str">
        <f>IF(OR(IFERROR(SEARCH("DMZ",tblSegmentationZones[[#This Row],[comment]])&gt;0,FALSE),IFERROR(SEARCH("DMZ",tblSegmentationZones[[#This Row],[SegmentationZone]])&gt;0,FALSE)),"Yes","No")</f>
        <v>No</v>
      </c>
    </row>
    <row r="2543" spans="1:10" x14ac:dyDescent="0.3">
      <c r="A2543" t="s">
        <v>7142</v>
      </c>
      <c r="B2543" t="s">
        <v>7143</v>
      </c>
      <c r="C2543" t="s">
        <v>464</v>
      </c>
      <c r="D2543" t="s">
        <v>7019</v>
      </c>
      <c r="E2543" t="s">
        <v>6686</v>
      </c>
      <c r="F2543" t="b">
        <v>1</v>
      </c>
      <c r="G2543">
        <v>512508416</v>
      </c>
      <c r="H2543">
        <v>512508671</v>
      </c>
      <c r="I2543" t="s">
        <v>7144</v>
      </c>
      <c r="J2543" s="182" t="str">
        <f>IF(OR(IFERROR(SEARCH("DMZ",tblSegmentationZones[[#This Row],[comment]])&gt;0,FALSE),IFERROR(SEARCH("DMZ",tblSegmentationZones[[#This Row],[SegmentationZone]])&gt;0,FALSE)),"Yes","No")</f>
        <v>No</v>
      </c>
    </row>
    <row r="2544" spans="1:10" x14ac:dyDescent="0.3">
      <c r="A2544" t="s">
        <v>7142</v>
      </c>
      <c r="B2544" t="s">
        <v>7143</v>
      </c>
      <c r="C2544" t="s">
        <v>464</v>
      </c>
      <c r="D2544" t="s">
        <v>7023</v>
      </c>
      <c r="E2544" t="s">
        <v>6686</v>
      </c>
      <c r="F2544" t="b">
        <v>1</v>
      </c>
      <c r="G2544">
        <v>512508416</v>
      </c>
      <c r="H2544">
        <v>512508671</v>
      </c>
      <c r="I2544" t="s">
        <v>7144</v>
      </c>
      <c r="J2544" s="182" t="str">
        <f>IF(OR(IFERROR(SEARCH("DMZ",tblSegmentationZones[[#This Row],[comment]])&gt;0,FALSE),IFERROR(SEARCH("DMZ",tblSegmentationZones[[#This Row],[SegmentationZone]])&gt;0,FALSE)),"Yes","No")</f>
        <v>No</v>
      </c>
    </row>
    <row r="2545" spans="1:10" x14ac:dyDescent="0.3">
      <c r="A2545" t="s">
        <v>7142</v>
      </c>
      <c r="B2545" t="s">
        <v>7143</v>
      </c>
      <c r="C2545" t="s">
        <v>464</v>
      </c>
      <c r="D2545" t="s">
        <v>7025</v>
      </c>
      <c r="E2545" t="s">
        <v>6686</v>
      </c>
      <c r="F2545" t="b">
        <v>1</v>
      </c>
      <c r="G2545">
        <v>512508416</v>
      </c>
      <c r="H2545">
        <v>512508671</v>
      </c>
      <c r="I2545" t="s">
        <v>7144</v>
      </c>
      <c r="J2545" s="182" t="str">
        <f>IF(OR(IFERROR(SEARCH("DMZ",tblSegmentationZones[[#This Row],[comment]])&gt;0,FALSE),IFERROR(SEARCH("DMZ",tblSegmentationZones[[#This Row],[SegmentationZone]])&gt;0,FALSE)),"Yes","No")</f>
        <v>No</v>
      </c>
    </row>
    <row r="2546" spans="1:10" x14ac:dyDescent="0.3">
      <c r="A2546" t="s">
        <v>7021</v>
      </c>
      <c r="B2546" t="s">
        <v>7145</v>
      </c>
      <c r="C2546">
        <v>3667</v>
      </c>
      <c r="D2546" t="s">
        <v>465</v>
      </c>
      <c r="E2546" t="s">
        <v>6686</v>
      </c>
      <c r="F2546" t="b">
        <v>1</v>
      </c>
      <c r="G2546">
        <v>512508672</v>
      </c>
      <c r="H2546">
        <v>512508927</v>
      </c>
      <c r="I2546" t="s">
        <v>7146</v>
      </c>
      <c r="J2546" s="182" t="str">
        <f>IF(OR(IFERROR(SEARCH("DMZ",tblSegmentationZones[[#This Row],[comment]])&gt;0,FALSE),IFERROR(SEARCH("DMZ",tblSegmentationZones[[#This Row],[SegmentationZone]])&gt;0,FALSE)),"Yes","No")</f>
        <v>No</v>
      </c>
    </row>
    <row r="2547" spans="1:10" x14ac:dyDescent="0.3">
      <c r="A2547" t="s">
        <v>7026</v>
      </c>
      <c r="B2547" t="s">
        <v>7147</v>
      </c>
      <c r="C2547">
        <v>3668</v>
      </c>
      <c r="D2547" t="s">
        <v>7029</v>
      </c>
      <c r="E2547" t="s">
        <v>6686</v>
      </c>
      <c r="F2547" t="b">
        <v>1</v>
      </c>
      <c r="G2547">
        <v>512508928</v>
      </c>
      <c r="H2547">
        <v>512509183</v>
      </c>
      <c r="I2547" t="s">
        <v>7148</v>
      </c>
      <c r="J2547" s="182" t="str">
        <f>IF(OR(IFERROR(SEARCH("DMZ",tblSegmentationZones[[#This Row],[comment]])&gt;0,FALSE),IFERROR(SEARCH("DMZ",tblSegmentationZones[[#This Row],[SegmentationZone]])&gt;0,FALSE)),"Yes","No")</f>
        <v>No</v>
      </c>
    </row>
    <row r="2548" spans="1:10" x14ac:dyDescent="0.3">
      <c r="A2548" t="s">
        <v>7149</v>
      </c>
      <c r="B2548" t="s">
        <v>7150</v>
      </c>
      <c r="C2548">
        <v>3670</v>
      </c>
      <c r="D2548" t="s">
        <v>7020</v>
      </c>
      <c r="E2548" t="s">
        <v>6686</v>
      </c>
      <c r="F2548" t="b">
        <v>1</v>
      </c>
      <c r="G2548">
        <v>512509440</v>
      </c>
      <c r="H2548">
        <v>512509695</v>
      </c>
      <c r="I2548" t="s">
        <v>7151</v>
      </c>
      <c r="J2548" s="182" t="str">
        <f>IF(OR(IFERROR(SEARCH("DMZ",tblSegmentationZones[[#This Row],[comment]])&gt;0,FALSE),IFERROR(SEARCH("DMZ",tblSegmentationZones[[#This Row],[SegmentationZone]])&gt;0,FALSE)),"Yes","No")</f>
        <v>No</v>
      </c>
    </row>
    <row r="2549" spans="1:10" x14ac:dyDescent="0.3">
      <c r="A2549" t="s">
        <v>7033</v>
      </c>
      <c r="B2549" t="s">
        <v>7152</v>
      </c>
      <c r="C2549">
        <v>3672</v>
      </c>
      <c r="D2549" t="s">
        <v>7035</v>
      </c>
      <c r="E2549" t="s">
        <v>6686</v>
      </c>
      <c r="F2549" t="b">
        <v>1</v>
      </c>
      <c r="G2549">
        <v>512509952</v>
      </c>
      <c r="H2549">
        <v>512510207</v>
      </c>
      <c r="I2549" t="s">
        <v>7153</v>
      </c>
      <c r="J2549" s="182" t="str">
        <f>IF(OR(IFERROR(SEARCH("DMZ",tblSegmentationZones[[#This Row],[comment]])&gt;0,FALSE),IFERROR(SEARCH("DMZ",tblSegmentationZones[[#This Row],[SegmentationZone]])&gt;0,FALSE)),"Yes","No")</f>
        <v>No</v>
      </c>
    </row>
    <row r="2550" spans="1:10" x14ac:dyDescent="0.3">
      <c r="A2550" t="s">
        <v>7026</v>
      </c>
      <c r="B2550" t="s">
        <v>7154</v>
      </c>
      <c r="C2550" t="s">
        <v>464</v>
      </c>
      <c r="D2550" t="s">
        <v>7029</v>
      </c>
      <c r="E2550" t="s">
        <v>6686</v>
      </c>
      <c r="F2550" t="b">
        <v>0</v>
      </c>
      <c r="G2550">
        <v>512510976</v>
      </c>
      <c r="H2550">
        <v>512511231</v>
      </c>
      <c r="I2550" t="s">
        <v>7155</v>
      </c>
      <c r="J2550" s="182" t="str">
        <f>IF(OR(IFERROR(SEARCH("DMZ",tblSegmentationZones[[#This Row],[comment]])&gt;0,FALSE),IFERROR(SEARCH("DMZ",tblSegmentationZones[[#This Row],[SegmentationZone]])&gt;0,FALSE)),"Yes","No")</f>
        <v>No</v>
      </c>
    </row>
    <row r="2551" spans="1:10" x14ac:dyDescent="0.3">
      <c r="A2551" t="s">
        <v>7156</v>
      </c>
      <c r="B2551" t="s">
        <v>7157</v>
      </c>
      <c r="C2551">
        <v>1764</v>
      </c>
      <c r="D2551" t="s">
        <v>7043</v>
      </c>
      <c r="E2551" t="s">
        <v>6686</v>
      </c>
      <c r="F2551" t="b">
        <v>0</v>
      </c>
      <c r="G2551">
        <v>512622592</v>
      </c>
      <c r="H2551">
        <v>512655359</v>
      </c>
      <c r="I2551" t="s">
        <v>7158</v>
      </c>
      <c r="J2551" s="182" t="str">
        <f>IF(OR(IFERROR(SEARCH("DMZ",tblSegmentationZones[[#This Row],[comment]])&gt;0,FALSE),IFERROR(SEARCH("DMZ",tblSegmentationZones[[#This Row],[SegmentationZone]])&gt;0,FALSE)),"Yes","No")</f>
        <v>No</v>
      </c>
    </row>
    <row r="2552" spans="1:10" x14ac:dyDescent="0.3">
      <c r="A2552" t="s">
        <v>7159</v>
      </c>
      <c r="B2552" t="s">
        <v>7160</v>
      </c>
      <c r="C2552">
        <v>3791</v>
      </c>
      <c r="D2552" t="s">
        <v>5448</v>
      </c>
      <c r="E2552" t="s">
        <v>6686</v>
      </c>
      <c r="F2552" t="b">
        <v>1</v>
      </c>
      <c r="G2552">
        <v>512671488</v>
      </c>
      <c r="H2552">
        <v>512671743</v>
      </c>
      <c r="I2552" t="s">
        <v>7161</v>
      </c>
      <c r="J2552" s="182" t="str">
        <f>IF(OR(IFERROR(SEARCH("DMZ",tblSegmentationZones[[#This Row],[comment]])&gt;0,FALSE),IFERROR(SEARCH("DMZ",tblSegmentationZones[[#This Row],[SegmentationZone]])&gt;0,FALSE)),"Yes","No")</f>
        <v>No</v>
      </c>
    </row>
    <row r="2553" spans="1:10" x14ac:dyDescent="0.3">
      <c r="A2553" t="s">
        <v>7128</v>
      </c>
      <c r="B2553" t="s">
        <v>7162</v>
      </c>
      <c r="C2553" t="s">
        <v>464</v>
      </c>
      <c r="D2553" t="s">
        <v>5444</v>
      </c>
      <c r="E2553" t="s">
        <v>6686</v>
      </c>
      <c r="F2553" t="b">
        <v>1</v>
      </c>
      <c r="G2553">
        <v>512683008</v>
      </c>
      <c r="H2553">
        <v>512684031</v>
      </c>
      <c r="I2553" t="s">
        <v>7163</v>
      </c>
      <c r="J2553" s="182" t="str">
        <f>IF(OR(IFERROR(SEARCH("DMZ",tblSegmentationZones[[#This Row],[comment]])&gt;0,FALSE),IFERROR(SEARCH("DMZ",tblSegmentationZones[[#This Row],[SegmentationZone]])&gt;0,FALSE)),"Yes","No")</f>
        <v>No</v>
      </c>
    </row>
    <row r="2554" spans="1:10" x14ac:dyDescent="0.3">
      <c r="A2554" t="s">
        <v>7164</v>
      </c>
      <c r="B2554" t="s">
        <v>7165</v>
      </c>
      <c r="C2554" t="s">
        <v>6054</v>
      </c>
      <c r="D2554" t="s">
        <v>5444</v>
      </c>
      <c r="E2554" t="s">
        <v>6686</v>
      </c>
      <c r="F2554" t="b">
        <v>1</v>
      </c>
      <c r="G2554">
        <v>512686080</v>
      </c>
      <c r="H2554">
        <v>512687103</v>
      </c>
      <c r="I2554" t="s">
        <v>7166</v>
      </c>
      <c r="J2554" s="182" t="str">
        <f>IF(OR(IFERROR(SEARCH("DMZ",tblSegmentationZones[[#This Row],[comment]])&gt;0,FALSE),IFERROR(SEARCH("DMZ",tblSegmentationZones[[#This Row],[SegmentationZone]])&gt;0,FALSE)),"Yes","No")</f>
        <v>No</v>
      </c>
    </row>
    <row r="2555" spans="1:10" x14ac:dyDescent="0.3">
      <c r="A2555" t="s">
        <v>7164</v>
      </c>
      <c r="B2555" t="s">
        <v>7165</v>
      </c>
      <c r="C2555" t="s">
        <v>6054</v>
      </c>
      <c r="D2555" t="s">
        <v>5450</v>
      </c>
      <c r="E2555" t="s">
        <v>6686</v>
      </c>
      <c r="F2555" t="b">
        <v>1</v>
      </c>
      <c r="G2555">
        <v>512686080</v>
      </c>
      <c r="H2555">
        <v>512687103</v>
      </c>
      <c r="I2555" t="s">
        <v>7166</v>
      </c>
      <c r="J2555" s="182" t="str">
        <f>IF(OR(IFERROR(SEARCH("DMZ",tblSegmentationZones[[#This Row],[comment]])&gt;0,FALSE),IFERROR(SEARCH("DMZ",tblSegmentationZones[[#This Row],[SegmentationZone]])&gt;0,FALSE)),"Yes","No")</f>
        <v>No</v>
      </c>
    </row>
    <row r="2556" spans="1:10" x14ac:dyDescent="0.3">
      <c r="A2556" t="s">
        <v>7167</v>
      </c>
      <c r="B2556" t="s">
        <v>7168</v>
      </c>
      <c r="C2556" t="s">
        <v>464</v>
      </c>
      <c r="D2556" t="s">
        <v>465</v>
      </c>
      <c r="E2556" t="s">
        <v>6686</v>
      </c>
      <c r="F2556" t="b">
        <v>1</v>
      </c>
      <c r="G2556">
        <v>512757504</v>
      </c>
      <c r="H2556">
        <v>512757759</v>
      </c>
      <c r="I2556" t="s">
        <v>7169</v>
      </c>
      <c r="J2556" s="182" t="str">
        <f>IF(OR(IFERROR(SEARCH("DMZ",tblSegmentationZones[[#This Row],[comment]])&gt;0,FALSE),IFERROR(SEARCH("DMZ",tblSegmentationZones[[#This Row],[SegmentationZone]])&gt;0,FALSE)),"Yes","No")</f>
        <v>No</v>
      </c>
    </row>
    <row r="2557" spans="1:10" x14ac:dyDescent="0.3">
      <c r="A2557" t="s">
        <v>7170</v>
      </c>
      <c r="B2557" t="s">
        <v>7171</v>
      </c>
      <c r="C2557">
        <v>2057</v>
      </c>
      <c r="D2557" t="s">
        <v>465</v>
      </c>
      <c r="E2557" t="s">
        <v>6686</v>
      </c>
      <c r="F2557" t="b">
        <v>1</v>
      </c>
      <c r="G2557">
        <v>512768256</v>
      </c>
      <c r="H2557">
        <v>512768511</v>
      </c>
      <c r="I2557" t="s">
        <v>7172</v>
      </c>
      <c r="J2557" s="182" t="str">
        <f>IF(OR(IFERROR(SEARCH("DMZ",tblSegmentationZones[[#This Row],[comment]])&gt;0,FALSE),IFERROR(SEARCH("DMZ",tblSegmentationZones[[#This Row],[SegmentationZone]])&gt;0,FALSE)),"Yes","No")</f>
        <v>No</v>
      </c>
    </row>
    <row r="2558" spans="1:10" x14ac:dyDescent="0.3">
      <c r="A2558" t="s">
        <v>7173</v>
      </c>
      <c r="B2558" t="s">
        <v>7174</v>
      </c>
      <c r="C2558" t="s">
        <v>464</v>
      </c>
      <c r="D2558" t="s">
        <v>465</v>
      </c>
      <c r="E2558" t="s">
        <v>6686</v>
      </c>
      <c r="F2558" t="b">
        <v>1</v>
      </c>
      <c r="G2558">
        <v>513017344</v>
      </c>
      <c r="H2558">
        <v>513017599</v>
      </c>
      <c r="I2558" t="s">
        <v>7175</v>
      </c>
      <c r="J2558" s="182" t="str">
        <f>IF(OR(IFERROR(SEARCH("DMZ",tblSegmentationZones[[#This Row],[comment]])&gt;0,FALSE),IFERROR(SEARCH("DMZ",tblSegmentationZones[[#This Row],[SegmentationZone]])&gt;0,FALSE)),"Yes","No")</f>
        <v>No</v>
      </c>
    </row>
    <row r="2559" spans="1:10" x14ac:dyDescent="0.3">
      <c r="A2559" t="s">
        <v>7176</v>
      </c>
      <c r="B2559" t="s">
        <v>7177</v>
      </c>
      <c r="C2559" t="s">
        <v>464</v>
      </c>
      <c r="D2559" t="s">
        <v>7178</v>
      </c>
      <c r="E2559" t="s">
        <v>1404</v>
      </c>
      <c r="F2559" t="b">
        <v>1</v>
      </c>
      <c r="G2559">
        <v>513834752</v>
      </c>
      <c r="H2559">
        <v>513835007</v>
      </c>
      <c r="I2559" t="s">
        <v>7179</v>
      </c>
      <c r="J2559" s="182" t="str">
        <f>IF(OR(IFERROR(SEARCH("DMZ",tblSegmentationZones[[#This Row],[comment]])&gt;0,FALSE),IFERROR(SEARCH("DMZ",tblSegmentationZones[[#This Row],[SegmentationZone]])&gt;0,FALSE)),"Yes","No")</f>
        <v>No</v>
      </c>
    </row>
    <row r="2560" spans="1:10" x14ac:dyDescent="0.3">
      <c r="A2560" t="s">
        <v>7180</v>
      </c>
      <c r="B2560" t="s">
        <v>7181</v>
      </c>
      <c r="C2560" t="s">
        <v>464</v>
      </c>
      <c r="D2560" t="s">
        <v>608</v>
      </c>
      <c r="E2560" t="s">
        <v>7182</v>
      </c>
      <c r="F2560" t="b">
        <v>0</v>
      </c>
      <c r="G2560">
        <v>513836800</v>
      </c>
      <c r="H2560">
        <v>513837055</v>
      </c>
      <c r="I2560" t="s">
        <v>7183</v>
      </c>
      <c r="J2560" s="182" t="str">
        <f>IF(OR(IFERROR(SEARCH("DMZ",tblSegmentationZones[[#This Row],[comment]])&gt;0,FALSE),IFERROR(SEARCH("DMZ",tblSegmentationZones[[#This Row],[SegmentationZone]])&gt;0,FALSE)),"Yes","No")</f>
        <v>No</v>
      </c>
    </row>
    <row r="2561" spans="1:10" x14ac:dyDescent="0.3">
      <c r="A2561" t="s">
        <v>7184</v>
      </c>
      <c r="B2561" t="s">
        <v>7185</v>
      </c>
      <c r="C2561" t="s">
        <v>464</v>
      </c>
      <c r="D2561" t="s">
        <v>7186</v>
      </c>
      <c r="E2561" t="s">
        <v>1396</v>
      </c>
      <c r="F2561" t="b">
        <v>1</v>
      </c>
      <c r="G2561">
        <v>513851136</v>
      </c>
      <c r="H2561">
        <v>513851391</v>
      </c>
      <c r="I2561" t="s">
        <v>7187</v>
      </c>
      <c r="J2561" s="182" t="str">
        <f>IF(OR(IFERROR(SEARCH("DMZ",tblSegmentationZones[[#This Row],[comment]])&gt;0,FALSE),IFERROR(SEARCH("DMZ",tblSegmentationZones[[#This Row],[SegmentationZone]])&gt;0,FALSE)),"Yes","No")</f>
        <v>No</v>
      </c>
    </row>
    <row r="2562" spans="1:10" x14ac:dyDescent="0.3">
      <c r="A2562" t="s">
        <v>7188</v>
      </c>
      <c r="B2562" t="s">
        <v>7189</v>
      </c>
      <c r="C2562" t="s">
        <v>464</v>
      </c>
      <c r="D2562" t="s">
        <v>7186</v>
      </c>
      <c r="E2562" t="s">
        <v>1404</v>
      </c>
      <c r="F2562" t="b">
        <v>1</v>
      </c>
      <c r="G2562">
        <v>513818624</v>
      </c>
      <c r="H2562">
        <v>513818879</v>
      </c>
      <c r="I2562" t="s">
        <v>7190</v>
      </c>
      <c r="J2562" s="182" t="str">
        <f>IF(OR(IFERROR(SEARCH("DMZ",tblSegmentationZones[[#This Row],[comment]])&gt;0,FALSE),IFERROR(SEARCH("DMZ",tblSegmentationZones[[#This Row],[SegmentationZone]])&gt;0,FALSE)),"Yes","No")</f>
        <v>No</v>
      </c>
    </row>
    <row r="2563" spans="1:10" x14ac:dyDescent="0.3">
      <c r="A2563" t="s">
        <v>7191</v>
      </c>
      <c r="B2563" t="s">
        <v>7192</v>
      </c>
      <c r="C2563">
        <v>1167</v>
      </c>
      <c r="D2563" t="s">
        <v>7193</v>
      </c>
      <c r="E2563" t="s">
        <v>1404</v>
      </c>
      <c r="F2563" t="b">
        <v>0</v>
      </c>
      <c r="G2563">
        <v>513898496</v>
      </c>
      <c r="H2563">
        <v>513899519</v>
      </c>
      <c r="I2563" t="s">
        <v>7194</v>
      </c>
      <c r="J2563" s="182" t="str">
        <f>IF(OR(IFERROR(SEARCH("DMZ",tblSegmentationZones[[#This Row],[comment]])&gt;0,FALSE),IFERROR(SEARCH("DMZ",tblSegmentationZones[[#This Row],[SegmentationZone]])&gt;0,FALSE)),"Yes","No")</f>
        <v>No</v>
      </c>
    </row>
    <row r="2564" spans="1:10" x14ac:dyDescent="0.3">
      <c r="A2564" t="s">
        <v>7195</v>
      </c>
      <c r="B2564" t="s">
        <v>7196</v>
      </c>
      <c r="C2564" t="s">
        <v>464</v>
      </c>
      <c r="D2564" t="s">
        <v>608</v>
      </c>
      <c r="E2564" t="s">
        <v>1404</v>
      </c>
      <c r="F2564" t="b">
        <v>0</v>
      </c>
      <c r="G2564">
        <v>513931264</v>
      </c>
      <c r="H2564">
        <v>513931519</v>
      </c>
      <c r="I2564" t="s">
        <v>7197</v>
      </c>
      <c r="J2564" s="182" t="str">
        <f>IF(OR(IFERROR(SEARCH("DMZ",tblSegmentationZones[[#This Row],[comment]])&gt;0,FALSE),IFERROR(SEARCH("DMZ",tblSegmentationZones[[#This Row],[SegmentationZone]])&gt;0,FALSE)),"Yes","No")</f>
        <v>No</v>
      </c>
    </row>
    <row r="2565" spans="1:10" x14ac:dyDescent="0.3">
      <c r="A2565" t="s">
        <v>470</v>
      </c>
      <c r="B2565" t="s">
        <v>7198</v>
      </c>
      <c r="C2565">
        <v>352</v>
      </c>
      <c r="D2565" t="s">
        <v>470</v>
      </c>
      <c r="E2565" t="s">
        <v>444</v>
      </c>
      <c r="F2565" t="b">
        <v>0</v>
      </c>
      <c r="G2565">
        <v>514064640</v>
      </c>
      <c r="H2565">
        <v>514064895</v>
      </c>
      <c r="I2565" t="s">
        <v>7199</v>
      </c>
      <c r="J2565" s="182" t="str">
        <f>IF(OR(IFERROR(SEARCH("DMZ",tblSegmentationZones[[#This Row],[comment]])&gt;0,FALSE),IFERROR(SEARCH("DMZ",tblSegmentationZones[[#This Row],[SegmentationZone]])&gt;0,FALSE)),"Yes","No")</f>
        <v>No</v>
      </c>
    </row>
    <row r="2566" spans="1:10" x14ac:dyDescent="0.3">
      <c r="A2566" t="s">
        <v>620</v>
      </c>
      <c r="B2566" t="s">
        <v>7200</v>
      </c>
      <c r="C2566">
        <v>358</v>
      </c>
      <c r="D2566" t="s">
        <v>620</v>
      </c>
      <c r="E2566" t="s">
        <v>444</v>
      </c>
      <c r="F2566" t="b">
        <v>1</v>
      </c>
      <c r="G2566">
        <v>514066944</v>
      </c>
      <c r="H2566">
        <v>514067199</v>
      </c>
      <c r="I2566" t="s">
        <v>7201</v>
      </c>
      <c r="J2566" s="182" t="str">
        <f>IF(OR(IFERROR(SEARCH("DMZ",tblSegmentationZones[[#This Row],[comment]])&gt;0,FALSE),IFERROR(SEARCH("DMZ",tblSegmentationZones[[#This Row],[SegmentationZone]])&gt;0,FALSE)),"Yes","No")</f>
        <v>No</v>
      </c>
    </row>
    <row r="2567" spans="1:10" x14ac:dyDescent="0.3">
      <c r="A2567" t="s">
        <v>465</v>
      </c>
      <c r="B2567" t="s">
        <v>7202</v>
      </c>
      <c r="C2567">
        <v>355</v>
      </c>
      <c r="D2567" t="s">
        <v>465</v>
      </c>
      <c r="E2567" t="s">
        <v>444</v>
      </c>
      <c r="F2567" t="b">
        <v>0</v>
      </c>
      <c r="G2567">
        <v>514089984</v>
      </c>
      <c r="H2567">
        <v>514090239</v>
      </c>
      <c r="I2567" t="s">
        <v>7203</v>
      </c>
      <c r="J2567" s="182" t="str">
        <f>IF(OR(IFERROR(SEARCH("DMZ",tblSegmentationZones[[#This Row],[comment]])&gt;0,FALSE),IFERROR(SEARCH("DMZ",tblSegmentationZones[[#This Row],[SegmentationZone]])&gt;0,FALSE)),"Yes","No")</f>
        <v>No</v>
      </c>
    </row>
    <row r="2568" spans="1:10" x14ac:dyDescent="0.3">
      <c r="A2568" t="s">
        <v>465</v>
      </c>
      <c r="B2568" t="s">
        <v>7204</v>
      </c>
      <c r="C2568">
        <v>355</v>
      </c>
      <c r="D2568" t="s">
        <v>465</v>
      </c>
      <c r="E2568" t="s">
        <v>444</v>
      </c>
      <c r="F2568" t="b">
        <v>0</v>
      </c>
      <c r="G2568">
        <v>514090240</v>
      </c>
      <c r="H2568">
        <v>514090495</v>
      </c>
      <c r="I2568" t="s">
        <v>7205</v>
      </c>
      <c r="J2568" s="182" t="str">
        <f>IF(OR(IFERROR(SEARCH("DMZ",tblSegmentationZones[[#This Row],[comment]])&gt;0,FALSE),IFERROR(SEARCH("DMZ",tblSegmentationZones[[#This Row],[SegmentationZone]])&gt;0,FALSE)),"Yes","No")</f>
        <v>No</v>
      </c>
    </row>
    <row r="2569" spans="1:10" x14ac:dyDescent="0.3">
      <c r="A2569" t="s">
        <v>465</v>
      </c>
      <c r="B2569" t="s">
        <v>7206</v>
      </c>
      <c r="C2569">
        <v>355</v>
      </c>
      <c r="D2569" t="s">
        <v>465</v>
      </c>
      <c r="E2569" t="s">
        <v>444</v>
      </c>
      <c r="F2569" t="b">
        <v>0</v>
      </c>
      <c r="G2569">
        <v>514090496</v>
      </c>
      <c r="H2569">
        <v>514090751</v>
      </c>
      <c r="I2569" t="s">
        <v>7207</v>
      </c>
      <c r="J2569" s="182" t="str">
        <f>IF(OR(IFERROR(SEARCH("DMZ",tblSegmentationZones[[#This Row],[comment]])&gt;0,FALSE),IFERROR(SEARCH("DMZ",tblSegmentationZones[[#This Row],[SegmentationZone]])&gt;0,FALSE)),"Yes","No")</f>
        <v>No</v>
      </c>
    </row>
    <row r="2570" spans="1:10" x14ac:dyDescent="0.3">
      <c r="A2570" t="s">
        <v>465</v>
      </c>
      <c r="B2570" t="s">
        <v>7208</v>
      </c>
      <c r="C2570">
        <v>355</v>
      </c>
      <c r="D2570" t="s">
        <v>465</v>
      </c>
      <c r="E2570" t="s">
        <v>444</v>
      </c>
      <c r="F2570" t="b">
        <v>1</v>
      </c>
      <c r="G2570">
        <v>514090752</v>
      </c>
      <c r="H2570">
        <v>514091007</v>
      </c>
      <c r="I2570" t="s">
        <v>7209</v>
      </c>
      <c r="J2570" s="182" t="str">
        <f>IF(OR(IFERROR(SEARCH("DMZ",tblSegmentationZones[[#This Row],[comment]])&gt;0,FALSE),IFERROR(SEARCH("DMZ",tblSegmentationZones[[#This Row],[SegmentationZone]])&gt;0,FALSE)),"Yes","No")</f>
        <v>No</v>
      </c>
    </row>
    <row r="2571" spans="1:10" x14ac:dyDescent="0.3">
      <c r="A2571" t="s">
        <v>465</v>
      </c>
      <c r="B2571" t="s">
        <v>7210</v>
      </c>
      <c r="C2571">
        <v>355</v>
      </c>
      <c r="D2571" t="s">
        <v>465</v>
      </c>
      <c r="E2571" t="s">
        <v>444</v>
      </c>
      <c r="F2571" t="b">
        <v>0</v>
      </c>
      <c r="G2571">
        <v>514091008</v>
      </c>
      <c r="H2571">
        <v>514091263</v>
      </c>
      <c r="I2571" t="s">
        <v>7211</v>
      </c>
      <c r="J2571" s="182" t="str">
        <f>IF(OR(IFERROR(SEARCH("DMZ",tblSegmentationZones[[#This Row],[comment]])&gt;0,FALSE),IFERROR(SEARCH("DMZ",tblSegmentationZones[[#This Row],[SegmentationZone]])&gt;0,FALSE)),"Yes","No")</f>
        <v>No</v>
      </c>
    </row>
    <row r="2572" spans="1:10" x14ac:dyDescent="0.3">
      <c r="A2572" t="s">
        <v>465</v>
      </c>
      <c r="B2572" t="s">
        <v>7212</v>
      </c>
      <c r="C2572">
        <v>355</v>
      </c>
      <c r="D2572" t="s">
        <v>465</v>
      </c>
      <c r="E2572" t="s">
        <v>444</v>
      </c>
      <c r="F2572" t="b">
        <v>0</v>
      </c>
      <c r="G2572">
        <v>514091264</v>
      </c>
      <c r="H2572">
        <v>514091519</v>
      </c>
      <c r="I2572" t="s">
        <v>7213</v>
      </c>
      <c r="J2572" s="182" t="str">
        <f>IF(OR(IFERROR(SEARCH("DMZ",tblSegmentationZones[[#This Row],[comment]])&gt;0,FALSE),IFERROR(SEARCH("DMZ",tblSegmentationZones[[#This Row],[SegmentationZone]])&gt;0,FALSE)),"Yes","No")</f>
        <v>No</v>
      </c>
    </row>
    <row r="2573" spans="1:10" x14ac:dyDescent="0.3">
      <c r="A2573" t="s">
        <v>465</v>
      </c>
      <c r="B2573" t="s">
        <v>7214</v>
      </c>
      <c r="C2573">
        <v>355</v>
      </c>
      <c r="D2573" t="s">
        <v>465</v>
      </c>
      <c r="E2573" t="s">
        <v>444</v>
      </c>
      <c r="F2573" t="b">
        <v>0</v>
      </c>
      <c r="G2573">
        <v>514091520</v>
      </c>
      <c r="H2573">
        <v>514091775</v>
      </c>
      <c r="I2573" t="s">
        <v>7215</v>
      </c>
      <c r="J2573" s="182" t="str">
        <f>IF(OR(IFERROR(SEARCH("DMZ",tblSegmentationZones[[#This Row],[comment]])&gt;0,FALSE),IFERROR(SEARCH("DMZ",tblSegmentationZones[[#This Row],[SegmentationZone]])&gt;0,FALSE)),"Yes","No")</f>
        <v>No</v>
      </c>
    </row>
    <row r="2574" spans="1:10" x14ac:dyDescent="0.3">
      <c r="A2574" t="s">
        <v>465</v>
      </c>
      <c r="B2574" t="s">
        <v>7216</v>
      </c>
      <c r="C2574">
        <v>355</v>
      </c>
      <c r="D2574" t="s">
        <v>465</v>
      </c>
      <c r="E2574" t="s">
        <v>444</v>
      </c>
      <c r="F2574" t="b">
        <v>0</v>
      </c>
      <c r="G2574">
        <v>514091776</v>
      </c>
      <c r="H2574">
        <v>514092031</v>
      </c>
      <c r="I2574" t="s">
        <v>7217</v>
      </c>
      <c r="J2574" s="182" t="str">
        <f>IF(OR(IFERROR(SEARCH("DMZ",tblSegmentationZones[[#This Row],[comment]])&gt;0,FALSE),IFERROR(SEARCH("DMZ",tblSegmentationZones[[#This Row],[SegmentationZone]])&gt;0,FALSE)),"Yes","No")</f>
        <v>No</v>
      </c>
    </row>
    <row r="2575" spans="1:10" x14ac:dyDescent="0.3">
      <c r="A2575" t="s">
        <v>5905</v>
      </c>
      <c r="B2575" t="s">
        <v>7218</v>
      </c>
      <c r="C2575">
        <v>359</v>
      </c>
      <c r="D2575" t="s">
        <v>5905</v>
      </c>
      <c r="E2575" t="s">
        <v>444</v>
      </c>
      <c r="F2575" t="b">
        <v>1</v>
      </c>
      <c r="G2575">
        <v>514067200</v>
      </c>
      <c r="H2575">
        <v>514067455</v>
      </c>
      <c r="I2575" t="s">
        <v>7219</v>
      </c>
      <c r="J2575" s="182" t="str">
        <f>IF(OR(IFERROR(SEARCH("DMZ",tblSegmentationZones[[#This Row],[comment]])&gt;0,FALSE),IFERROR(SEARCH("DMZ",tblSegmentationZones[[#This Row],[SegmentationZone]])&gt;0,FALSE)),"Yes","No")</f>
        <v>No</v>
      </c>
    </row>
    <row r="2576" spans="1:10" x14ac:dyDescent="0.3">
      <c r="A2576" t="s">
        <v>6251</v>
      </c>
      <c r="B2576" t="s">
        <v>7220</v>
      </c>
      <c r="C2576" t="s">
        <v>464</v>
      </c>
      <c r="D2576" t="s">
        <v>6251</v>
      </c>
      <c r="E2576" t="s">
        <v>444</v>
      </c>
      <c r="F2576" t="b">
        <v>1</v>
      </c>
      <c r="G2576">
        <v>514093056</v>
      </c>
      <c r="H2576">
        <v>514093567</v>
      </c>
      <c r="I2576" t="s">
        <v>7221</v>
      </c>
      <c r="J2576" s="182" t="str">
        <f>IF(OR(IFERROR(SEARCH("DMZ",tblSegmentationZones[[#This Row],[comment]])&gt;0,FALSE),IFERROR(SEARCH("DMZ",tblSegmentationZones[[#This Row],[SegmentationZone]])&gt;0,FALSE)),"Yes","No")</f>
        <v>No</v>
      </c>
    </row>
    <row r="2577" spans="1:10" x14ac:dyDescent="0.3">
      <c r="A2577" t="s">
        <v>6251</v>
      </c>
      <c r="B2577" t="s">
        <v>7222</v>
      </c>
      <c r="C2577" t="s">
        <v>464</v>
      </c>
      <c r="D2577" t="s">
        <v>6251</v>
      </c>
      <c r="E2577" t="s">
        <v>444</v>
      </c>
      <c r="F2577" t="b">
        <v>1</v>
      </c>
      <c r="G2577">
        <v>514093568</v>
      </c>
      <c r="H2577">
        <v>514094079</v>
      </c>
      <c r="I2577" t="s">
        <v>7223</v>
      </c>
      <c r="J2577" s="182" t="str">
        <f>IF(OR(IFERROR(SEARCH("DMZ",tblSegmentationZones[[#This Row],[comment]])&gt;0,FALSE),IFERROR(SEARCH("DMZ",tblSegmentationZones[[#This Row],[SegmentationZone]])&gt;0,FALSE)),"Yes","No")</f>
        <v>No</v>
      </c>
    </row>
    <row r="2578" spans="1:10" x14ac:dyDescent="0.3">
      <c r="A2578" t="s">
        <v>3958</v>
      </c>
      <c r="B2578" t="s">
        <v>7224</v>
      </c>
      <c r="C2578">
        <v>369</v>
      </c>
      <c r="D2578" t="s">
        <v>3958</v>
      </c>
      <c r="E2578" t="s">
        <v>444</v>
      </c>
      <c r="F2578" t="b">
        <v>1</v>
      </c>
      <c r="G2578">
        <v>514094080</v>
      </c>
      <c r="H2578">
        <v>514095103</v>
      </c>
      <c r="I2578" t="s">
        <v>7225</v>
      </c>
      <c r="J2578" s="182" t="str">
        <f>IF(OR(IFERROR(SEARCH("DMZ",tblSegmentationZones[[#This Row],[comment]])&gt;0,FALSE),IFERROR(SEARCH("DMZ",tblSegmentationZones[[#This Row],[SegmentationZone]])&gt;0,FALSE)),"Yes","No")</f>
        <v>No</v>
      </c>
    </row>
    <row r="2579" spans="1:10" x14ac:dyDescent="0.3">
      <c r="A2579" t="s">
        <v>668</v>
      </c>
      <c r="B2579" t="s">
        <v>7226</v>
      </c>
      <c r="C2579">
        <v>360</v>
      </c>
      <c r="D2579" t="s">
        <v>668</v>
      </c>
      <c r="E2579" t="s">
        <v>444</v>
      </c>
      <c r="F2579" t="b">
        <v>1</v>
      </c>
      <c r="G2579">
        <v>514067456</v>
      </c>
      <c r="H2579">
        <v>514067711</v>
      </c>
      <c r="I2579" t="s">
        <v>7227</v>
      </c>
      <c r="J2579" s="182" t="str">
        <f>IF(OR(IFERROR(SEARCH("DMZ",tblSegmentationZones[[#This Row],[comment]])&gt;0,FALSE),IFERROR(SEARCH("DMZ",tblSegmentationZones[[#This Row],[SegmentationZone]])&gt;0,FALSE)),"Yes","No")</f>
        <v>No</v>
      </c>
    </row>
    <row r="2580" spans="1:10" x14ac:dyDescent="0.3">
      <c r="A2580" t="s">
        <v>7228</v>
      </c>
      <c r="B2580" t="s">
        <v>7229</v>
      </c>
      <c r="C2580">
        <v>450</v>
      </c>
      <c r="D2580" t="s">
        <v>5444</v>
      </c>
      <c r="E2580" t="s">
        <v>444</v>
      </c>
      <c r="F2580" t="b">
        <v>1</v>
      </c>
      <c r="G2580">
        <v>514095104</v>
      </c>
      <c r="H2580">
        <v>514096127</v>
      </c>
      <c r="I2580" t="s">
        <v>7230</v>
      </c>
      <c r="J2580" s="182" t="str">
        <f>IF(OR(IFERROR(SEARCH("DMZ",tblSegmentationZones[[#This Row],[comment]])&gt;0,FALSE),IFERROR(SEARCH("DMZ",tblSegmentationZones[[#This Row],[SegmentationZone]])&gt;0,FALSE)),"Yes","No")</f>
        <v>No</v>
      </c>
    </row>
    <row r="2581" spans="1:10" x14ac:dyDescent="0.3">
      <c r="A2581" t="s">
        <v>7231</v>
      </c>
      <c r="B2581" t="s">
        <v>7232</v>
      </c>
      <c r="C2581">
        <v>367</v>
      </c>
      <c r="D2581" t="s">
        <v>7231</v>
      </c>
      <c r="E2581" t="s">
        <v>444</v>
      </c>
      <c r="F2581" t="b">
        <v>1</v>
      </c>
      <c r="G2581">
        <v>514096896</v>
      </c>
      <c r="H2581">
        <v>514097151</v>
      </c>
      <c r="I2581" t="s">
        <v>7233</v>
      </c>
      <c r="J2581" s="182" t="str">
        <f>IF(OR(IFERROR(SEARCH("DMZ",tblSegmentationZones[[#This Row],[comment]])&gt;0,FALSE),IFERROR(SEARCH("DMZ",tblSegmentationZones[[#This Row],[SegmentationZone]])&gt;0,FALSE)),"Yes","No")</f>
        <v>No</v>
      </c>
    </row>
    <row r="2582" spans="1:10" x14ac:dyDescent="0.3">
      <c r="A2582" t="s">
        <v>569</v>
      </c>
      <c r="B2582" t="s">
        <v>7234</v>
      </c>
      <c r="C2582">
        <v>377</v>
      </c>
      <c r="D2582" t="s">
        <v>569</v>
      </c>
      <c r="E2582" t="s">
        <v>444</v>
      </c>
      <c r="F2582" t="b">
        <v>0</v>
      </c>
      <c r="G2582">
        <v>514097152</v>
      </c>
      <c r="H2582">
        <v>514097407</v>
      </c>
      <c r="I2582" t="s">
        <v>7235</v>
      </c>
      <c r="J2582" s="182" t="str">
        <f>IF(OR(IFERROR(SEARCH("DMZ",tblSegmentationZones[[#This Row],[comment]])&gt;0,FALSE),IFERROR(SEARCH("DMZ",tblSegmentationZones[[#This Row],[SegmentationZone]])&gt;0,FALSE)),"Yes","No")</f>
        <v>No</v>
      </c>
    </row>
    <row r="2583" spans="1:10" x14ac:dyDescent="0.3">
      <c r="A2583" t="s">
        <v>573</v>
      </c>
      <c r="B2583" t="s">
        <v>7236</v>
      </c>
      <c r="C2583">
        <v>379</v>
      </c>
      <c r="D2583" t="s">
        <v>573</v>
      </c>
      <c r="E2583" t="s">
        <v>444</v>
      </c>
      <c r="F2583" t="b">
        <v>0</v>
      </c>
      <c r="G2583">
        <v>514097408</v>
      </c>
      <c r="H2583">
        <v>514097663</v>
      </c>
      <c r="I2583" t="s">
        <v>7237</v>
      </c>
      <c r="J2583" s="182" t="str">
        <f>IF(OR(IFERROR(SEARCH("DMZ",tblSegmentationZones[[#This Row],[comment]])&gt;0,FALSE),IFERROR(SEARCH("DMZ",tblSegmentationZones[[#This Row],[SegmentationZone]])&gt;0,FALSE)),"Yes","No")</f>
        <v>No</v>
      </c>
    </row>
    <row r="2584" spans="1:10" x14ac:dyDescent="0.3">
      <c r="A2584" t="s">
        <v>624</v>
      </c>
      <c r="B2584" t="s">
        <v>7238</v>
      </c>
      <c r="C2584">
        <v>363</v>
      </c>
      <c r="D2584" t="s">
        <v>624</v>
      </c>
      <c r="E2584" t="s">
        <v>444</v>
      </c>
      <c r="F2584" t="b">
        <v>1</v>
      </c>
      <c r="G2584">
        <v>514067712</v>
      </c>
      <c r="H2584">
        <v>514067967</v>
      </c>
      <c r="I2584" t="s">
        <v>7239</v>
      </c>
      <c r="J2584" s="182" t="str">
        <f>IF(OR(IFERROR(SEARCH("DMZ",tblSegmentationZones[[#This Row],[comment]])&gt;0,FALSE),IFERROR(SEARCH("DMZ",tblSegmentationZones[[#This Row],[SegmentationZone]])&gt;0,FALSE)),"Yes","No")</f>
        <v>No</v>
      </c>
    </row>
    <row r="2585" spans="1:10" x14ac:dyDescent="0.3">
      <c r="A2585" t="s">
        <v>6016</v>
      </c>
      <c r="B2585" t="s">
        <v>7240</v>
      </c>
      <c r="C2585">
        <v>376</v>
      </c>
      <c r="D2585" t="s">
        <v>6016</v>
      </c>
      <c r="E2585" t="s">
        <v>444</v>
      </c>
      <c r="F2585" t="b">
        <v>1</v>
      </c>
      <c r="G2585">
        <v>514097664</v>
      </c>
      <c r="H2585">
        <v>514097919</v>
      </c>
      <c r="I2585" t="s">
        <v>7241</v>
      </c>
      <c r="J2585" s="182" t="str">
        <f>IF(OR(IFERROR(SEARCH("DMZ",tblSegmentationZones[[#This Row],[comment]])&gt;0,FALSE),IFERROR(SEARCH("DMZ",tblSegmentationZones[[#This Row],[SegmentationZone]])&gt;0,FALSE)),"Yes","No")</f>
        <v>No</v>
      </c>
    </row>
    <row r="2586" spans="1:10" x14ac:dyDescent="0.3">
      <c r="A2586" t="s">
        <v>672</v>
      </c>
      <c r="B2586" t="s">
        <v>7242</v>
      </c>
      <c r="C2586">
        <v>378</v>
      </c>
      <c r="D2586" t="s">
        <v>672</v>
      </c>
      <c r="E2586" t="s">
        <v>444</v>
      </c>
      <c r="F2586" t="b">
        <v>1</v>
      </c>
      <c r="G2586">
        <v>514097920</v>
      </c>
      <c r="H2586">
        <v>514098175</v>
      </c>
      <c r="I2586" t="s">
        <v>7243</v>
      </c>
      <c r="J2586" s="182" t="str">
        <f>IF(OR(IFERROR(SEARCH("DMZ",tblSegmentationZones[[#This Row],[comment]])&gt;0,FALSE),IFERROR(SEARCH("DMZ",tblSegmentationZones[[#This Row],[SegmentationZone]])&gt;0,FALSE)),"Yes","No")</f>
        <v>No</v>
      </c>
    </row>
    <row r="2587" spans="1:10" x14ac:dyDescent="0.3">
      <c r="A2587" t="s">
        <v>565</v>
      </c>
      <c r="B2587" t="s">
        <v>7244</v>
      </c>
      <c r="C2587">
        <v>375</v>
      </c>
      <c r="D2587" t="s">
        <v>565</v>
      </c>
      <c r="E2587" t="s">
        <v>444</v>
      </c>
      <c r="F2587" t="b">
        <v>0</v>
      </c>
      <c r="G2587">
        <v>514098176</v>
      </c>
      <c r="H2587">
        <v>514098431</v>
      </c>
      <c r="I2587" t="s">
        <v>7245</v>
      </c>
      <c r="J2587" s="182" t="str">
        <f>IF(OR(IFERROR(SEARCH("DMZ",tblSegmentationZones[[#This Row],[comment]])&gt;0,FALSE),IFERROR(SEARCH("DMZ",tblSegmentationZones[[#This Row],[SegmentationZone]])&gt;0,FALSE)),"Yes","No")</f>
        <v>No</v>
      </c>
    </row>
    <row r="2588" spans="1:10" x14ac:dyDescent="0.3">
      <c r="A2588" t="s">
        <v>7246</v>
      </c>
      <c r="B2588" t="s">
        <v>7247</v>
      </c>
      <c r="C2588" t="s">
        <v>464</v>
      </c>
      <c r="D2588" t="s">
        <v>7246</v>
      </c>
      <c r="E2588" t="s">
        <v>444</v>
      </c>
      <c r="F2588" t="b">
        <v>0</v>
      </c>
      <c r="G2588">
        <v>514098432</v>
      </c>
      <c r="H2588">
        <v>514098687</v>
      </c>
      <c r="I2588" t="s">
        <v>7248</v>
      </c>
      <c r="J2588" s="182" t="str">
        <f>IF(OR(IFERROR(SEARCH("DMZ",tblSegmentationZones[[#This Row],[comment]])&gt;0,FALSE),IFERROR(SEARCH("DMZ",tblSegmentationZones[[#This Row],[SegmentationZone]])&gt;0,FALSE)),"Yes","No")</f>
        <v>No</v>
      </c>
    </row>
    <row r="2589" spans="1:10" x14ac:dyDescent="0.3">
      <c r="A2589" t="s">
        <v>569</v>
      </c>
      <c r="B2589" t="s">
        <v>7249</v>
      </c>
      <c r="C2589">
        <v>377</v>
      </c>
      <c r="D2589" t="s">
        <v>569</v>
      </c>
      <c r="E2589" t="s">
        <v>444</v>
      </c>
      <c r="F2589" t="b">
        <v>0</v>
      </c>
      <c r="G2589">
        <v>514098688</v>
      </c>
      <c r="H2589">
        <v>514098943</v>
      </c>
      <c r="I2589" t="s">
        <v>7250</v>
      </c>
      <c r="J2589" s="182" t="str">
        <f>IF(OR(IFERROR(SEARCH("DMZ",tblSegmentationZones[[#This Row],[comment]])&gt;0,FALSE),IFERROR(SEARCH("DMZ",tblSegmentationZones[[#This Row],[SegmentationZone]])&gt;0,FALSE)),"Yes","No")</f>
        <v>No</v>
      </c>
    </row>
    <row r="2590" spans="1:10" x14ac:dyDescent="0.3">
      <c r="A2590" t="s">
        <v>573</v>
      </c>
      <c r="B2590" t="s">
        <v>7251</v>
      </c>
      <c r="C2590">
        <v>379</v>
      </c>
      <c r="D2590" t="s">
        <v>573</v>
      </c>
      <c r="E2590" t="s">
        <v>444</v>
      </c>
      <c r="F2590" t="b">
        <v>1</v>
      </c>
      <c r="G2590">
        <v>514098944</v>
      </c>
      <c r="H2590">
        <v>514099199</v>
      </c>
      <c r="I2590" t="s">
        <v>7252</v>
      </c>
      <c r="J2590" s="182" t="str">
        <f>IF(OR(IFERROR(SEARCH("DMZ",tblSegmentationZones[[#This Row],[comment]])&gt;0,FALSE),IFERROR(SEARCH("DMZ",tblSegmentationZones[[#This Row],[SegmentationZone]])&gt;0,FALSE)),"Yes","No")</f>
        <v>No</v>
      </c>
    </row>
    <row r="2591" spans="1:10" x14ac:dyDescent="0.3">
      <c r="A2591" t="s">
        <v>565</v>
      </c>
      <c r="B2591" t="s">
        <v>7253</v>
      </c>
      <c r="C2591">
        <v>375</v>
      </c>
      <c r="D2591" t="s">
        <v>565</v>
      </c>
      <c r="E2591" t="s">
        <v>444</v>
      </c>
      <c r="F2591" t="b">
        <v>0</v>
      </c>
      <c r="G2591">
        <v>514099200</v>
      </c>
      <c r="H2591">
        <v>514099455</v>
      </c>
      <c r="I2591" t="s">
        <v>7254</v>
      </c>
      <c r="J2591" s="182" t="str">
        <f>IF(OR(IFERROR(SEARCH("DMZ",tblSegmentationZones[[#This Row],[comment]])&gt;0,FALSE),IFERROR(SEARCH("DMZ",tblSegmentationZones[[#This Row],[SegmentationZone]])&gt;0,FALSE)),"Yes","No")</f>
        <v>No</v>
      </c>
    </row>
    <row r="2592" spans="1:10" x14ac:dyDescent="0.3">
      <c r="A2592" t="s">
        <v>569</v>
      </c>
      <c r="B2592" t="s">
        <v>7255</v>
      </c>
      <c r="C2592">
        <v>377</v>
      </c>
      <c r="D2592" t="s">
        <v>569</v>
      </c>
      <c r="E2592" t="s">
        <v>444</v>
      </c>
      <c r="F2592" t="b">
        <v>0</v>
      </c>
      <c r="G2592">
        <v>514099456</v>
      </c>
      <c r="H2592">
        <v>514099711</v>
      </c>
      <c r="I2592" t="s">
        <v>7256</v>
      </c>
      <c r="J2592" s="182" t="str">
        <f>IF(OR(IFERROR(SEARCH("DMZ",tblSegmentationZones[[#This Row],[comment]])&gt;0,FALSE),IFERROR(SEARCH("DMZ",tblSegmentationZones[[#This Row],[SegmentationZone]])&gt;0,FALSE)),"Yes","No")</f>
        <v>No</v>
      </c>
    </row>
    <row r="2593" spans="1:10" x14ac:dyDescent="0.3">
      <c r="A2593" t="s">
        <v>565</v>
      </c>
      <c r="B2593" t="s">
        <v>7257</v>
      </c>
      <c r="C2593">
        <v>375</v>
      </c>
      <c r="D2593" t="s">
        <v>565</v>
      </c>
      <c r="E2593" t="s">
        <v>444</v>
      </c>
      <c r="F2593" t="b">
        <v>1</v>
      </c>
      <c r="G2593">
        <v>514099712</v>
      </c>
      <c r="H2593">
        <v>514099967</v>
      </c>
      <c r="I2593" t="s">
        <v>7258</v>
      </c>
      <c r="J2593" s="182" t="str">
        <f>IF(OR(IFERROR(SEARCH("DMZ",tblSegmentationZones[[#This Row],[comment]])&gt;0,FALSE),IFERROR(SEARCH("DMZ",tblSegmentationZones[[#This Row],[SegmentationZone]])&gt;0,FALSE)),"Yes","No")</f>
        <v>No</v>
      </c>
    </row>
    <row r="2594" spans="1:10" x14ac:dyDescent="0.3">
      <c r="A2594" t="s">
        <v>569</v>
      </c>
      <c r="B2594" t="s">
        <v>7259</v>
      </c>
      <c r="C2594">
        <v>377</v>
      </c>
      <c r="D2594" t="s">
        <v>569</v>
      </c>
      <c r="E2594" t="s">
        <v>444</v>
      </c>
      <c r="F2594" t="b">
        <v>1</v>
      </c>
      <c r="G2594">
        <v>514099968</v>
      </c>
      <c r="H2594">
        <v>514100223</v>
      </c>
      <c r="I2594" t="s">
        <v>7260</v>
      </c>
      <c r="J2594" s="182" t="str">
        <f>IF(OR(IFERROR(SEARCH("DMZ",tblSegmentationZones[[#This Row],[comment]])&gt;0,FALSE),IFERROR(SEARCH("DMZ",tblSegmentationZones[[#This Row],[SegmentationZone]])&gt;0,FALSE)),"Yes","No")</f>
        <v>No</v>
      </c>
    </row>
    <row r="2595" spans="1:10" x14ac:dyDescent="0.3">
      <c r="A2595" t="s">
        <v>7261</v>
      </c>
      <c r="B2595" t="s">
        <v>7262</v>
      </c>
      <c r="C2595">
        <v>362</v>
      </c>
      <c r="D2595" t="s">
        <v>7261</v>
      </c>
      <c r="E2595" t="s">
        <v>444</v>
      </c>
      <c r="F2595" t="b">
        <v>1</v>
      </c>
      <c r="G2595">
        <v>514067968</v>
      </c>
      <c r="H2595">
        <v>514068223</v>
      </c>
      <c r="I2595" t="s">
        <v>7263</v>
      </c>
      <c r="J2595" s="182" t="str">
        <f>IF(OR(IFERROR(SEARCH("DMZ",tblSegmentationZones[[#This Row],[comment]])&gt;0,FALSE),IFERROR(SEARCH("DMZ",tblSegmentationZones[[#This Row],[SegmentationZone]])&gt;0,FALSE)),"Yes","No")</f>
        <v>No</v>
      </c>
    </row>
    <row r="2596" spans="1:10" x14ac:dyDescent="0.3">
      <c r="A2596" t="s">
        <v>569</v>
      </c>
      <c r="B2596" t="s">
        <v>7264</v>
      </c>
      <c r="C2596">
        <v>377</v>
      </c>
      <c r="D2596" t="s">
        <v>569</v>
      </c>
      <c r="E2596" t="s">
        <v>444</v>
      </c>
      <c r="F2596" t="b">
        <v>1</v>
      </c>
      <c r="G2596">
        <v>514100224</v>
      </c>
      <c r="H2596">
        <v>514100479</v>
      </c>
      <c r="I2596" t="s">
        <v>7265</v>
      </c>
      <c r="J2596" s="182" t="str">
        <f>IF(OR(IFERROR(SEARCH("DMZ",tblSegmentationZones[[#This Row],[comment]])&gt;0,FALSE),IFERROR(SEARCH("DMZ",tblSegmentationZones[[#This Row],[SegmentationZone]])&gt;0,FALSE)),"Yes","No")</f>
        <v>No</v>
      </c>
    </row>
    <row r="2597" spans="1:10" x14ac:dyDescent="0.3">
      <c r="A2597" t="s">
        <v>565</v>
      </c>
      <c r="B2597" t="s">
        <v>7266</v>
      </c>
      <c r="C2597" t="s">
        <v>464</v>
      </c>
      <c r="D2597" t="s">
        <v>565</v>
      </c>
      <c r="E2597" t="s">
        <v>444</v>
      </c>
      <c r="F2597" t="b">
        <v>0</v>
      </c>
      <c r="G2597">
        <v>514100480</v>
      </c>
      <c r="H2597">
        <v>514100735</v>
      </c>
      <c r="I2597" t="s">
        <v>7267</v>
      </c>
      <c r="J2597" s="182" t="str">
        <f>IF(OR(IFERROR(SEARCH("DMZ",tblSegmentationZones[[#This Row],[comment]])&gt;0,FALSE),IFERROR(SEARCH("DMZ",tblSegmentationZones[[#This Row],[SegmentationZone]])&gt;0,FALSE)),"Yes","No")</f>
        <v>No</v>
      </c>
    </row>
    <row r="2598" spans="1:10" x14ac:dyDescent="0.3">
      <c r="A2598" t="s">
        <v>6273</v>
      </c>
      <c r="B2598" t="s">
        <v>7268</v>
      </c>
      <c r="C2598">
        <v>357</v>
      </c>
      <c r="D2598" t="s">
        <v>6273</v>
      </c>
      <c r="E2598" t="s">
        <v>444</v>
      </c>
      <c r="F2598" t="b">
        <v>1</v>
      </c>
      <c r="G2598">
        <v>514068224</v>
      </c>
      <c r="H2598">
        <v>514068479</v>
      </c>
      <c r="I2598" t="s">
        <v>7269</v>
      </c>
      <c r="J2598" s="182" t="str">
        <f>IF(OR(IFERROR(SEARCH("DMZ",tblSegmentationZones[[#This Row],[comment]])&gt;0,FALSE),IFERROR(SEARCH("DMZ",tblSegmentationZones[[#This Row],[SegmentationZone]])&gt;0,FALSE)),"Yes","No")</f>
        <v>No</v>
      </c>
    </row>
    <row r="2599" spans="1:10" x14ac:dyDescent="0.3">
      <c r="A2599" t="s">
        <v>7270</v>
      </c>
      <c r="B2599" t="s">
        <v>7271</v>
      </c>
      <c r="C2599" t="s">
        <v>464</v>
      </c>
      <c r="D2599" t="s">
        <v>7270</v>
      </c>
      <c r="E2599" t="s">
        <v>444</v>
      </c>
      <c r="F2599" t="b">
        <v>1</v>
      </c>
      <c r="G2599">
        <v>514103040</v>
      </c>
      <c r="H2599">
        <v>514103295</v>
      </c>
      <c r="I2599" t="s">
        <v>7272</v>
      </c>
      <c r="J2599" s="182" t="str">
        <f>IF(OR(IFERROR(SEARCH("DMZ",tblSegmentationZones[[#This Row],[comment]])&gt;0,FALSE),IFERROR(SEARCH("DMZ",tblSegmentationZones[[#This Row],[SegmentationZone]])&gt;0,FALSE)),"Yes","No")</f>
        <v>No</v>
      </c>
    </row>
    <row r="2600" spans="1:10" x14ac:dyDescent="0.3">
      <c r="A2600" t="s">
        <v>7273</v>
      </c>
      <c r="B2600" t="s">
        <v>7274</v>
      </c>
      <c r="C2600">
        <v>387</v>
      </c>
      <c r="D2600" t="s">
        <v>479</v>
      </c>
      <c r="E2600" t="s">
        <v>444</v>
      </c>
      <c r="F2600" t="b">
        <v>0</v>
      </c>
      <c r="G2600">
        <v>514105088</v>
      </c>
      <c r="H2600">
        <v>514105343</v>
      </c>
      <c r="I2600" t="s">
        <v>7275</v>
      </c>
      <c r="J2600" s="182" t="str">
        <f>IF(OR(IFERROR(SEARCH("DMZ",tblSegmentationZones[[#This Row],[comment]])&gt;0,FALSE),IFERROR(SEARCH("DMZ",tblSegmentationZones[[#This Row],[SegmentationZone]])&gt;0,FALSE)),"Yes","No")</f>
        <v>No</v>
      </c>
    </row>
    <row r="2601" spans="1:10" x14ac:dyDescent="0.3">
      <c r="A2601" t="s">
        <v>536</v>
      </c>
      <c r="B2601" t="s">
        <v>7276</v>
      </c>
      <c r="C2601">
        <v>365</v>
      </c>
      <c r="D2601" t="s">
        <v>536</v>
      </c>
      <c r="E2601" t="s">
        <v>444</v>
      </c>
      <c r="F2601" t="b">
        <v>0</v>
      </c>
      <c r="G2601">
        <v>514068480</v>
      </c>
      <c r="H2601">
        <v>514068735</v>
      </c>
      <c r="I2601" t="s">
        <v>7277</v>
      </c>
      <c r="J2601" s="182" t="str">
        <f>IF(OR(IFERROR(SEARCH("DMZ",tblSegmentationZones[[#This Row],[comment]])&gt;0,FALSE),IFERROR(SEARCH("DMZ",tblSegmentationZones[[#This Row],[SegmentationZone]])&gt;0,FALSE)),"Yes","No")</f>
        <v>No</v>
      </c>
    </row>
    <row r="2602" spans="1:10" x14ac:dyDescent="0.3">
      <c r="A2602" t="s">
        <v>7273</v>
      </c>
      <c r="B2602" t="s">
        <v>7278</v>
      </c>
      <c r="C2602">
        <v>387</v>
      </c>
      <c r="D2602" t="s">
        <v>479</v>
      </c>
      <c r="E2602" t="s">
        <v>444</v>
      </c>
      <c r="F2602" t="b">
        <v>0</v>
      </c>
      <c r="G2602">
        <v>514105344</v>
      </c>
      <c r="H2602">
        <v>514105599</v>
      </c>
      <c r="I2602" t="s">
        <v>7279</v>
      </c>
      <c r="J2602" s="182" t="str">
        <f>IF(OR(IFERROR(SEARCH("DMZ",tblSegmentationZones[[#This Row],[comment]])&gt;0,FALSE),IFERROR(SEARCH("DMZ",tblSegmentationZones[[#This Row],[SegmentationZone]])&gt;0,FALSE)),"Yes","No")</f>
        <v>No</v>
      </c>
    </row>
    <row r="2603" spans="1:10" x14ac:dyDescent="0.3">
      <c r="A2603" t="s">
        <v>7280</v>
      </c>
      <c r="B2603" t="s">
        <v>7281</v>
      </c>
      <c r="C2603">
        <v>388</v>
      </c>
      <c r="D2603" t="s">
        <v>6112</v>
      </c>
      <c r="E2603" t="s">
        <v>444</v>
      </c>
      <c r="F2603" t="b">
        <v>1</v>
      </c>
      <c r="G2603">
        <v>514105600</v>
      </c>
      <c r="H2603">
        <v>514105855</v>
      </c>
      <c r="I2603" t="s">
        <v>7282</v>
      </c>
      <c r="J2603" s="182" t="str">
        <f>IF(OR(IFERROR(SEARCH("DMZ",tblSegmentationZones[[#This Row],[comment]])&gt;0,FALSE),IFERROR(SEARCH("DMZ",tblSegmentationZones[[#This Row],[SegmentationZone]])&gt;0,FALSE)),"Yes","No")</f>
        <v>No</v>
      </c>
    </row>
    <row r="2604" spans="1:10" x14ac:dyDescent="0.3">
      <c r="A2604" t="s">
        <v>6127</v>
      </c>
      <c r="B2604" t="s">
        <v>7283</v>
      </c>
      <c r="C2604">
        <v>394</v>
      </c>
      <c r="D2604" t="s">
        <v>524</v>
      </c>
      <c r="E2604" t="s">
        <v>444</v>
      </c>
      <c r="F2604" t="b">
        <v>0</v>
      </c>
      <c r="G2604">
        <v>514105856</v>
      </c>
      <c r="H2604">
        <v>514106111</v>
      </c>
      <c r="I2604" t="s">
        <v>7284</v>
      </c>
      <c r="J2604" s="182" t="str">
        <f>IF(OR(IFERROR(SEARCH("DMZ",tblSegmentationZones[[#This Row],[comment]])&gt;0,FALSE),IFERROR(SEARCH("DMZ",tblSegmentationZones[[#This Row],[SegmentationZone]])&gt;0,FALSE)),"Yes","No")</f>
        <v>No</v>
      </c>
    </row>
    <row r="2605" spans="1:10" x14ac:dyDescent="0.3">
      <c r="A2605" t="s">
        <v>7285</v>
      </c>
      <c r="B2605" t="s">
        <v>7286</v>
      </c>
      <c r="C2605">
        <v>395</v>
      </c>
      <c r="D2605" t="s">
        <v>6132</v>
      </c>
      <c r="E2605" t="s">
        <v>444</v>
      </c>
      <c r="F2605" t="b">
        <v>1</v>
      </c>
      <c r="G2605">
        <v>514106112</v>
      </c>
      <c r="H2605">
        <v>514106367</v>
      </c>
      <c r="I2605" t="s">
        <v>7287</v>
      </c>
      <c r="J2605" s="182" t="str">
        <f>IF(OR(IFERROR(SEARCH("DMZ",tblSegmentationZones[[#This Row],[comment]])&gt;0,FALSE),IFERROR(SEARCH("DMZ",tblSegmentationZones[[#This Row],[SegmentationZone]])&gt;0,FALSE)),"Yes","No")</f>
        <v>No</v>
      </c>
    </row>
    <row r="2606" spans="1:10" x14ac:dyDescent="0.3">
      <c r="A2606" t="s">
        <v>7288</v>
      </c>
      <c r="B2606" t="s">
        <v>7289</v>
      </c>
      <c r="C2606">
        <v>398</v>
      </c>
      <c r="D2606" t="s">
        <v>589</v>
      </c>
      <c r="E2606" t="s">
        <v>444</v>
      </c>
      <c r="F2606" t="b">
        <v>1</v>
      </c>
      <c r="G2606">
        <v>514106368</v>
      </c>
      <c r="H2606">
        <v>514106623</v>
      </c>
      <c r="I2606" t="s">
        <v>7290</v>
      </c>
      <c r="J2606" s="182" t="str">
        <f>IF(OR(IFERROR(SEARCH("DMZ",tblSegmentationZones[[#This Row],[comment]])&gt;0,FALSE),IFERROR(SEARCH("DMZ",tblSegmentationZones[[#This Row],[SegmentationZone]])&gt;0,FALSE)),"Yes","No")</f>
        <v>No</v>
      </c>
    </row>
    <row r="2607" spans="1:10" x14ac:dyDescent="0.3">
      <c r="A2607" t="s">
        <v>7291</v>
      </c>
      <c r="B2607" t="s">
        <v>7292</v>
      </c>
      <c r="C2607">
        <v>399</v>
      </c>
      <c r="D2607" t="s">
        <v>6145</v>
      </c>
      <c r="E2607" t="s">
        <v>444</v>
      </c>
      <c r="F2607" t="b">
        <v>1</v>
      </c>
      <c r="G2607">
        <v>514106624</v>
      </c>
      <c r="H2607">
        <v>514106879</v>
      </c>
      <c r="I2607" t="s">
        <v>7293</v>
      </c>
      <c r="J2607" s="182" t="str">
        <f>IF(OR(IFERROR(SEARCH("DMZ",tblSegmentationZones[[#This Row],[comment]])&gt;0,FALSE),IFERROR(SEARCH("DMZ",tblSegmentationZones[[#This Row],[SegmentationZone]])&gt;0,FALSE)),"Yes","No")</f>
        <v>No</v>
      </c>
    </row>
    <row r="2608" spans="1:10" x14ac:dyDescent="0.3">
      <c r="A2608" t="s">
        <v>6045</v>
      </c>
      <c r="B2608" t="s">
        <v>7294</v>
      </c>
      <c r="C2608">
        <v>392</v>
      </c>
      <c r="D2608" t="s">
        <v>519</v>
      </c>
      <c r="E2608" t="s">
        <v>444</v>
      </c>
      <c r="F2608" t="b">
        <v>0</v>
      </c>
      <c r="G2608">
        <v>514106880</v>
      </c>
      <c r="H2608">
        <v>514107135</v>
      </c>
      <c r="I2608" t="s">
        <v>7295</v>
      </c>
      <c r="J2608" s="182" t="str">
        <f>IF(OR(IFERROR(SEARCH("DMZ",tblSegmentationZones[[#This Row],[comment]])&gt;0,FALSE),IFERROR(SEARCH("DMZ",tblSegmentationZones[[#This Row],[SegmentationZone]])&gt;0,FALSE)),"Yes","No")</f>
        <v>No</v>
      </c>
    </row>
    <row r="2609" spans="1:10" x14ac:dyDescent="0.3">
      <c r="A2609" t="s">
        <v>6048</v>
      </c>
      <c r="B2609" t="s">
        <v>7296</v>
      </c>
      <c r="C2609">
        <v>393</v>
      </c>
      <c r="D2609" t="s">
        <v>6050</v>
      </c>
      <c r="E2609" t="s">
        <v>444</v>
      </c>
      <c r="F2609" t="b">
        <v>1</v>
      </c>
      <c r="G2609">
        <v>514107136</v>
      </c>
      <c r="H2609">
        <v>514107391</v>
      </c>
      <c r="I2609" t="s">
        <v>7297</v>
      </c>
      <c r="J2609" s="182" t="str">
        <f>IF(OR(IFERROR(SEARCH("DMZ",tblSegmentationZones[[#This Row],[comment]])&gt;0,FALSE),IFERROR(SEARCH("DMZ",tblSegmentationZones[[#This Row],[SegmentationZone]])&gt;0,FALSE)),"Yes","No")</f>
        <v>No</v>
      </c>
    </row>
    <row r="2610" spans="1:10" x14ac:dyDescent="0.3">
      <c r="A2610" t="s">
        <v>7298</v>
      </c>
      <c r="B2610" t="s">
        <v>7299</v>
      </c>
      <c r="C2610">
        <v>400</v>
      </c>
      <c r="D2610" t="s">
        <v>679</v>
      </c>
      <c r="E2610" t="s">
        <v>444</v>
      </c>
      <c r="F2610" t="b">
        <v>1</v>
      </c>
      <c r="G2610">
        <v>514107392</v>
      </c>
      <c r="H2610">
        <v>514107647</v>
      </c>
      <c r="I2610" t="s">
        <v>7300</v>
      </c>
      <c r="J2610" s="182" t="str">
        <f>IF(OR(IFERROR(SEARCH("DMZ",tblSegmentationZones[[#This Row],[comment]])&gt;0,FALSE),IFERROR(SEARCH("DMZ",tblSegmentationZones[[#This Row],[SegmentationZone]])&gt;0,FALSE)),"Yes","No")</f>
        <v>No</v>
      </c>
    </row>
    <row r="2611" spans="1:10" x14ac:dyDescent="0.3">
      <c r="A2611" t="s">
        <v>7301</v>
      </c>
      <c r="B2611" t="s">
        <v>7302</v>
      </c>
      <c r="C2611">
        <v>401</v>
      </c>
      <c r="D2611" t="s">
        <v>6168</v>
      </c>
      <c r="E2611" t="s">
        <v>444</v>
      </c>
      <c r="F2611" t="b">
        <v>1</v>
      </c>
      <c r="G2611">
        <v>514107648</v>
      </c>
      <c r="H2611">
        <v>514107903</v>
      </c>
      <c r="I2611" t="s">
        <v>7303</v>
      </c>
      <c r="J2611" s="182" t="str">
        <f>IF(OR(IFERROR(SEARCH("DMZ",tblSegmentationZones[[#This Row],[comment]])&gt;0,FALSE),IFERROR(SEARCH("DMZ",tblSegmentationZones[[#This Row],[SegmentationZone]])&gt;0,FALSE)),"Yes","No")</f>
        <v>No</v>
      </c>
    </row>
    <row r="2612" spans="1:10" x14ac:dyDescent="0.3">
      <c r="A2612" t="s">
        <v>5448</v>
      </c>
      <c r="B2612" t="s">
        <v>7304</v>
      </c>
      <c r="C2612">
        <v>368</v>
      </c>
      <c r="D2612" t="s">
        <v>5448</v>
      </c>
      <c r="E2612" t="s">
        <v>444</v>
      </c>
      <c r="F2612" t="b">
        <v>1</v>
      </c>
      <c r="G2612">
        <v>514068736</v>
      </c>
      <c r="H2612">
        <v>514068991</v>
      </c>
      <c r="I2612" t="s">
        <v>7305</v>
      </c>
      <c r="J2612" s="182" t="str">
        <f>IF(OR(IFERROR(SEARCH("DMZ",tblSegmentationZones[[#This Row],[comment]])&gt;0,FALSE),IFERROR(SEARCH("DMZ",tblSegmentationZones[[#This Row],[SegmentationZone]])&gt;0,FALSE)),"Yes","No")</f>
        <v>No</v>
      </c>
    </row>
    <row r="2613" spans="1:10" x14ac:dyDescent="0.3">
      <c r="A2613" t="s">
        <v>7306</v>
      </c>
      <c r="B2613" t="s">
        <v>7307</v>
      </c>
      <c r="C2613">
        <v>385</v>
      </c>
      <c r="D2613" t="s">
        <v>657</v>
      </c>
      <c r="E2613" t="s">
        <v>444</v>
      </c>
      <c r="F2613" t="b">
        <v>1</v>
      </c>
      <c r="G2613">
        <v>514107904</v>
      </c>
      <c r="H2613">
        <v>514108159</v>
      </c>
      <c r="I2613" t="s">
        <v>7308</v>
      </c>
      <c r="J2613" s="182" t="str">
        <f>IF(OR(IFERROR(SEARCH("DMZ",tblSegmentationZones[[#This Row],[comment]])&gt;0,FALSE),IFERROR(SEARCH("DMZ",tblSegmentationZones[[#This Row],[SegmentationZone]])&gt;0,FALSE)),"Yes","No")</f>
        <v>No</v>
      </c>
    </row>
    <row r="2614" spans="1:10" x14ac:dyDescent="0.3">
      <c r="A2614" t="s">
        <v>7309</v>
      </c>
      <c r="B2614" t="s">
        <v>7310</v>
      </c>
      <c r="C2614">
        <v>386</v>
      </c>
      <c r="D2614" t="s">
        <v>6158</v>
      </c>
      <c r="E2614" t="s">
        <v>444</v>
      </c>
      <c r="F2614" t="b">
        <v>1</v>
      </c>
      <c r="G2614">
        <v>514108160</v>
      </c>
      <c r="H2614">
        <v>514108415</v>
      </c>
      <c r="I2614" t="s">
        <v>7311</v>
      </c>
      <c r="J2614" s="182" t="str">
        <f>IF(OR(IFERROR(SEARCH("DMZ",tblSegmentationZones[[#This Row],[comment]])&gt;0,FALSE),IFERROR(SEARCH("DMZ",tblSegmentationZones[[#This Row],[SegmentationZone]])&gt;0,FALSE)),"Yes","No")</f>
        <v>No</v>
      </c>
    </row>
    <row r="2615" spans="1:10" x14ac:dyDescent="0.3">
      <c r="A2615" t="s">
        <v>7312</v>
      </c>
      <c r="B2615" t="s">
        <v>7313</v>
      </c>
      <c r="C2615">
        <v>396</v>
      </c>
      <c r="D2615" t="s">
        <v>6183</v>
      </c>
      <c r="E2615" t="s">
        <v>444</v>
      </c>
      <c r="F2615" t="b">
        <v>1</v>
      </c>
      <c r="G2615">
        <v>514108416</v>
      </c>
      <c r="H2615">
        <v>514108671</v>
      </c>
      <c r="I2615" t="s">
        <v>7314</v>
      </c>
      <c r="J2615" s="182" t="str">
        <f>IF(OR(IFERROR(SEARCH("DMZ",tblSegmentationZones[[#This Row],[comment]])&gt;0,FALSE),IFERROR(SEARCH("DMZ",tblSegmentationZones[[#This Row],[SegmentationZone]])&gt;0,FALSE)),"Yes","No")</f>
        <v>No</v>
      </c>
    </row>
    <row r="2616" spans="1:10" x14ac:dyDescent="0.3">
      <c r="A2616" t="s">
        <v>7315</v>
      </c>
      <c r="B2616" t="s">
        <v>7316</v>
      </c>
      <c r="C2616">
        <v>397</v>
      </c>
      <c r="D2616" t="s">
        <v>6187</v>
      </c>
      <c r="E2616" t="s">
        <v>444</v>
      </c>
      <c r="F2616" t="b">
        <v>1</v>
      </c>
      <c r="G2616">
        <v>514108672</v>
      </c>
      <c r="H2616">
        <v>514108927</v>
      </c>
      <c r="I2616" t="s">
        <v>7317</v>
      </c>
      <c r="J2616" s="182" t="str">
        <f>IF(OR(IFERROR(SEARCH("DMZ",tblSegmentationZones[[#This Row],[comment]])&gt;0,FALSE),IFERROR(SEARCH("DMZ",tblSegmentationZones[[#This Row],[SegmentationZone]])&gt;0,FALSE)),"Yes","No")</f>
        <v>No</v>
      </c>
    </row>
    <row r="2617" spans="1:10" x14ac:dyDescent="0.3">
      <c r="A2617" t="s">
        <v>7318</v>
      </c>
      <c r="B2617" t="s">
        <v>7319</v>
      </c>
      <c r="C2617">
        <v>391</v>
      </c>
      <c r="D2617" t="s">
        <v>6072</v>
      </c>
      <c r="E2617" t="s">
        <v>444</v>
      </c>
      <c r="F2617" t="b">
        <v>1</v>
      </c>
      <c r="G2617">
        <v>514108928</v>
      </c>
      <c r="H2617">
        <v>514109183</v>
      </c>
      <c r="I2617" t="s">
        <v>7320</v>
      </c>
      <c r="J2617" s="182" t="str">
        <f>IF(OR(IFERROR(SEARCH("DMZ",tblSegmentationZones[[#This Row],[comment]])&gt;0,FALSE),IFERROR(SEARCH("DMZ",tblSegmentationZones[[#This Row],[SegmentationZone]])&gt;0,FALSE)),"Yes","No")</f>
        <v>No</v>
      </c>
    </row>
    <row r="2618" spans="1:10" x14ac:dyDescent="0.3">
      <c r="A2618" t="s">
        <v>7321</v>
      </c>
      <c r="B2618" t="s">
        <v>7322</v>
      </c>
      <c r="C2618">
        <v>389</v>
      </c>
      <c r="D2618" t="s">
        <v>6083</v>
      </c>
      <c r="E2618" t="s">
        <v>444</v>
      </c>
      <c r="F2618" t="b">
        <v>1</v>
      </c>
      <c r="G2618">
        <v>514109184</v>
      </c>
      <c r="H2618">
        <v>514109439</v>
      </c>
      <c r="I2618" t="s">
        <v>7323</v>
      </c>
      <c r="J2618" s="182" t="str">
        <f>IF(OR(IFERROR(SEARCH("DMZ",tblSegmentationZones[[#This Row],[comment]])&gt;0,FALSE),IFERROR(SEARCH("DMZ",tblSegmentationZones[[#This Row],[SegmentationZone]])&gt;0,FALSE)),"Yes","No")</f>
        <v>No</v>
      </c>
    </row>
    <row r="2619" spans="1:10" x14ac:dyDescent="0.3">
      <c r="A2619" t="s">
        <v>7324</v>
      </c>
      <c r="B2619" t="s">
        <v>7325</v>
      </c>
      <c r="C2619">
        <v>390</v>
      </c>
      <c r="D2619" t="s">
        <v>6193</v>
      </c>
      <c r="E2619" t="s">
        <v>444</v>
      </c>
      <c r="F2619" t="b">
        <v>1</v>
      </c>
      <c r="G2619">
        <v>514109440</v>
      </c>
      <c r="H2619">
        <v>514109695</v>
      </c>
      <c r="I2619" t="s">
        <v>7326</v>
      </c>
      <c r="J2619" s="182" t="str">
        <f>IF(OR(IFERROR(SEARCH("DMZ",tblSegmentationZones[[#This Row],[comment]])&gt;0,FALSE),IFERROR(SEARCH("DMZ",tblSegmentationZones[[#This Row],[SegmentationZone]])&gt;0,FALSE)),"Yes","No")</f>
        <v>No</v>
      </c>
    </row>
    <row r="2620" spans="1:10" x14ac:dyDescent="0.3">
      <c r="A2620" t="s">
        <v>7327</v>
      </c>
      <c r="B2620" t="s">
        <v>7328</v>
      </c>
      <c r="C2620">
        <v>402</v>
      </c>
      <c r="D2620" t="s">
        <v>6172</v>
      </c>
      <c r="E2620" t="s">
        <v>444</v>
      </c>
      <c r="F2620" t="b">
        <v>1</v>
      </c>
      <c r="G2620">
        <v>514109696</v>
      </c>
      <c r="H2620">
        <v>514109951</v>
      </c>
      <c r="I2620" t="s">
        <v>7329</v>
      </c>
      <c r="J2620" s="182" t="str">
        <f>IF(OR(IFERROR(SEARCH("DMZ",tblSegmentationZones[[#This Row],[comment]])&gt;0,FALSE),IFERROR(SEARCH("DMZ",tblSegmentationZones[[#This Row],[SegmentationZone]])&gt;0,FALSE)),"Yes","No")</f>
        <v>No</v>
      </c>
    </row>
    <row r="2621" spans="1:10" x14ac:dyDescent="0.3">
      <c r="A2621" t="s">
        <v>7330</v>
      </c>
      <c r="B2621" t="s">
        <v>7331</v>
      </c>
      <c r="C2621">
        <v>403</v>
      </c>
      <c r="D2621" t="s">
        <v>6179</v>
      </c>
      <c r="E2621" t="s">
        <v>444</v>
      </c>
      <c r="F2621" t="b">
        <v>1</v>
      </c>
      <c r="G2621">
        <v>514109952</v>
      </c>
      <c r="H2621">
        <v>514110207</v>
      </c>
      <c r="I2621" t="s">
        <v>7332</v>
      </c>
      <c r="J2621" s="182" t="str">
        <f>IF(OR(IFERROR(SEARCH("DMZ",tblSegmentationZones[[#This Row],[comment]])&gt;0,FALSE),IFERROR(SEARCH("DMZ",tblSegmentationZones[[#This Row],[SegmentationZone]])&gt;0,FALSE)),"Yes","No")</f>
        <v>No</v>
      </c>
    </row>
    <row r="2622" spans="1:10" x14ac:dyDescent="0.3">
      <c r="A2622" t="s">
        <v>7333</v>
      </c>
      <c r="B2622" t="s">
        <v>7334</v>
      </c>
      <c r="C2622">
        <v>404</v>
      </c>
      <c r="D2622" t="s">
        <v>7335</v>
      </c>
      <c r="E2622" t="s">
        <v>444</v>
      </c>
      <c r="F2622" t="b">
        <v>1</v>
      </c>
      <c r="G2622">
        <v>514110208</v>
      </c>
      <c r="H2622">
        <v>514110463</v>
      </c>
      <c r="I2622" t="s">
        <v>7336</v>
      </c>
      <c r="J2622" s="182" t="str">
        <f>IF(OR(IFERROR(SEARCH("DMZ",tblSegmentationZones[[#This Row],[comment]])&gt;0,FALSE),IFERROR(SEARCH("DMZ",tblSegmentationZones[[#This Row],[SegmentationZone]])&gt;0,FALSE)),"Yes","No")</f>
        <v>No</v>
      </c>
    </row>
    <row r="2623" spans="1:10" x14ac:dyDescent="0.3">
      <c r="A2623" t="s">
        <v>470</v>
      </c>
      <c r="B2623" t="s">
        <v>7337</v>
      </c>
      <c r="C2623">
        <v>352</v>
      </c>
      <c r="D2623" t="s">
        <v>470</v>
      </c>
      <c r="E2623" t="s">
        <v>444</v>
      </c>
      <c r="F2623" t="b">
        <v>0</v>
      </c>
      <c r="G2623">
        <v>514068992</v>
      </c>
      <c r="H2623">
        <v>514069247</v>
      </c>
      <c r="I2623" t="s">
        <v>7338</v>
      </c>
      <c r="J2623" s="182" t="str">
        <f>IF(OR(IFERROR(SEARCH("DMZ",tblSegmentationZones[[#This Row],[comment]])&gt;0,FALSE),IFERROR(SEARCH("DMZ",tblSegmentationZones[[#This Row],[SegmentationZone]])&gt;0,FALSE)),"Yes","No")</f>
        <v>No</v>
      </c>
    </row>
    <row r="2624" spans="1:10" x14ac:dyDescent="0.3">
      <c r="A2624" t="s">
        <v>6268</v>
      </c>
      <c r="B2624" t="s">
        <v>7339</v>
      </c>
      <c r="C2624">
        <v>425</v>
      </c>
      <c r="D2624" t="s">
        <v>616</v>
      </c>
      <c r="E2624" t="s">
        <v>444</v>
      </c>
      <c r="F2624" t="b">
        <v>1</v>
      </c>
      <c r="G2624">
        <v>514110464</v>
      </c>
      <c r="H2624">
        <v>514110719</v>
      </c>
      <c r="I2624" t="s">
        <v>7340</v>
      </c>
      <c r="J2624" s="182" t="str">
        <f>IF(OR(IFERROR(SEARCH("DMZ",tblSegmentationZones[[#This Row],[comment]])&gt;0,FALSE),IFERROR(SEARCH("DMZ",tblSegmentationZones[[#This Row],[SegmentationZone]])&gt;0,FALSE)),"Yes","No")</f>
        <v>No</v>
      </c>
    </row>
    <row r="2625" spans="1:10" x14ac:dyDescent="0.3">
      <c r="A2625" t="s">
        <v>6068</v>
      </c>
      <c r="B2625" t="s">
        <v>7341</v>
      </c>
      <c r="C2625" t="s">
        <v>464</v>
      </c>
      <c r="D2625" t="s">
        <v>6068</v>
      </c>
      <c r="E2625" t="s">
        <v>444</v>
      </c>
      <c r="F2625" t="b">
        <v>1</v>
      </c>
      <c r="G2625">
        <v>514110720</v>
      </c>
      <c r="H2625">
        <v>514110975</v>
      </c>
      <c r="I2625" t="s">
        <v>7342</v>
      </c>
      <c r="J2625" s="182" t="str">
        <f>IF(OR(IFERROR(SEARCH("DMZ",tblSegmentationZones[[#This Row],[comment]])&gt;0,FALSE),IFERROR(SEARCH("DMZ",tblSegmentationZones[[#This Row],[SegmentationZone]])&gt;0,FALSE)),"Yes","No")</f>
        <v>No</v>
      </c>
    </row>
    <row r="2626" spans="1:10" x14ac:dyDescent="0.3">
      <c r="A2626" t="s">
        <v>524</v>
      </c>
      <c r="B2626" t="s">
        <v>7343</v>
      </c>
      <c r="C2626">
        <v>394</v>
      </c>
      <c r="D2626" t="s">
        <v>524</v>
      </c>
      <c r="E2626" t="s">
        <v>444</v>
      </c>
      <c r="F2626" t="b">
        <v>1</v>
      </c>
      <c r="G2626">
        <v>514110976</v>
      </c>
      <c r="H2626">
        <v>514111231</v>
      </c>
      <c r="I2626" t="s">
        <v>7344</v>
      </c>
      <c r="J2626" s="182" t="str">
        <f>IF(OR(IFERROR(SEARCH("DMZ",tblSegmentationZones[[#This Row],[comment]])&gt;0,FALSE),IFERROR(SEARCH("DMZ",tblSegmentationZones[[#This Row],[SegmentationZone]])&gt;0,FALSE)),"Yes","No")</f>
        <v>No</v>
      </c>
    </row>
    <row r="2627" spans="1:10" x14ac:dyDescent="0.3">
      <c r="A2627" t="s">
        <v>519</v>
      </c>
      <c r="B2627" t="s">
        <v>7345</v>
      </c>
      <c r="C2627" t="s">
        <v>464</v>
      </c>
      <c r="D2627" t="s">
        <v>519</v>
      </c>
      <c r="E2627" t="s">
        <v>444</v>
      </c>
      <c r="F2627" t="b">
        <v>1</v>
      </c>
      <c r="G2627">
        <v>514111232</v>
      </c>
      <c r="H2627">
        <v>514111487</v>
      </c>
      <c r="I2627" t="s">
        <v>7346</v>
      </c>
      <c r="J2627" s="182" t="str">
        <f>IF(OR(IFERROR(SEARCH("DMZ",tblSegmentationZones[[#This Row],[comment]])&gt;0,FALSE),IFERROR(SEARCH("DMZ",tblSegmentationZones[[#This Row],[SegmentationZone]])&gt;0,FALSE)),"Yes","No")</f>
        <v>No</v>
      </c>
    </row>
    <row r="2628" spans="1:10" x14ac:dyDescent="0.3">
      <c r="A2628" t="s">
        <v>479</v>
      </c>
      <c r="B2628" t="s">
        <v>7347</v>
      </c>
      <c r="C2628">
        <v>387</v>
      </c>
      <c r="D2628" t="s">
        <v>479</v>
      </c>
      <c r="E2628" t="s">
        <v>444</v>
      </c>
      <c r="F2628" t="b">
        <v>1</v>
      </c>
      <c r="G2628">
        <v>514111488</v>
      </c>
      <c r="H2628">
        <v>514111743</v>
      </c>
      <c r="I2628" t="s">
        <v>7348</v>
      </c>
      <c r="J2628" s="182" t="str">
        <f>IF(OR(IFERROR(SEARCH("DMZ",tblSegmentationZones[[#This Row],[comment]])&gt;0,FALSE),IFERROR(SEARCH("DMZ",tblSegmentationZones[[#This Row],[SegmentationZone]])&gt;0,FALSE)),"Yes","No")</f>
        <v>No</v>
      </c>
    </row>
    <row r="2629" spans="1:10" x14ac:dyDescent="0.3">
      <c r="A2629" t="s">
        <v>5509</v>
      </c>
      <c r="B2629" t="s">
        <v>7349</v>
      </c>
      <c r="C2629">
        <v>421</v>
      </c>
      <c r="D2629" t="s">
        <v>5511</v>
      </c>
      <c r="E2629" t="s">
        <v>444</v>
      </c>
      <c r="F2629" t="b">
        <v>0</v>
      </c>
      <c r="G2629">
        <v>514112512</v>
      </c>
      <c r="H2629">
        <v>514112575</v>
      </c>
      <c r="I2629" t="s">
        <v>7350</v>
      </c>
      <c r="J2629" s="182" t="str">
        <f>IF(OR(IFERROR(SEARCH("DMZ",tblSegmentationZones[[#This Row],[comment]])&gt;0,FALSE),IFERROR(SEARCH("DMZ",tblSegmentationZones[[#This Row],[SegmentationZone]])&gt;0,FALSE)),"Yes","No")</f>
        <v>No</v>
      </c>
    </row>
    <row r="2630" spans="1:10" x14ac:dyDescent="0.3">
      <c r="A2630" t="s">
        <v>5650</v>
      </c>
      <c r="B2630" t="s">
        <v>7351</v>
      </c>
      <c r="C2630">
        <v>2009</v>
      </c>
      <c r="D2630" t="s">
        <v>5650</v>
      </c>
      <c r="E2630" t="s">
        <v>444</v>
      </c>
      <c r="F2630" t="b">
        <v>1</v>
      </c>
      <c r="G2630">
        <v>514112768</v>
      </c>
      <c r="H2630">
        <v>514113023</v>
      </c>
      <c r="I2630" t="s">
        <v>7352</v>
      </c>
      <c r="J2630" s="182" t="str">
        <f>IF(OR(IFERROR(SEARCH("DMZ",tblSegmentationZones[[#This Row],[comment]])&gt;0,FALSE),IFERROR(SEARCH("DMZ",tblSegmentationZones[[#This Row],[SegmentationZone]])&gt;0,FALSE)),"Yes","No")</f>
        <v>No</v>
      </c>
    </row>
    <row r="2631" spans="1:10" x14ac:dyDescent="0.3">
      <c r="A2631" t="s">
        <v>532</v>
      </c>
      <c r="B2631" t="s">
        <v>7353</v>
      </c>
      <c r="C2631">
        <v>364</v>
      </c>
      <c r="D2631" t="s">
        <v>532</v>
      </c>
      <c r="E2631" t="s">
        <v>444</v>
      </c>
      <c r="F2631" t="b">
        <v>0</v>
      </c>
      <c r="G2631">
        <v>514069248</v>
      </c>
      <c r="H2631">
        <v>514069503</v>
      </c>
      <c r="I2631" t="s">
        <v>7354</v>
      </c>
      <c r="J2631" s="182" t="str">
        <f>IF(OR(IFERROR(SEARCH("DMZ",tblSegmentationZones[[#This Row],[comment]])&gt;0,FALSE),IFERROR(SEARCH("DMZ",tblSegmentationZones[[#This Row],[SegmentationZone]])&gt;0,FALSE)),"Yes","No")</f>
        <v>No</v>
      </c>
    </row>
    <row r="2632" spans="1:10" x14ac:dyDescent="0.3">
      <c r="A2632" t="s">
        <v>6198</v>
      </c>
      <c r="B2632" t="s">
        <v>7355</v>
      </c>
      <c r="C2632" t="s">
        <v>464</v>
      </c>
      <c r="D2632" t="s">
        <v>6198</v>
      </c>
      <c r="E2632" t="s">
        <v>444</v>
      </c>
      <c r="F2632" t="b">
        <v>1</v>
      </c>
      <c r="G2632">
        <v>514113024</v>
      </c>
      <c r="H2632">
        <v>514113087</v>
      </c>
      <c r="I2632" t="s">
        <v>7356</v>
      </c>
      <c r="J2632" s="182" t="str">
        <f>IF(OR(IFERROR(SEARCH("DMZ",tblSegmentationZones[[#This Row],[comment]])&gt;0,FALSE),IFERROR(SEARCH("DMZ",tblSegmentationZones[[#This Row],[SegmentationZone]])&gt;0,FALSE)),"Yes","No")</f>
        <v>No</v>
      </c>
    </row>
    <row r="2633" spans="1:10" x14ac:dyDescent="0.3">
      <c r="A2633" t="s">
        <v>6201</v>
      </c>
      <c r="B2633" t="s">
        <v>7357</v>
      </c>
      <c r="C2633" t="s">
        <v>464</v>
      </c>
      <c r="D2633" t="s">
        <v>6201</v>
      </c>
      <c r="E2633" t="s">
        <v>444</v>
      </c>
      <c r="F2633" t="b">
        <v>1</v>
      </c>
      <c r="G2633">
        <v>514113152</v>
      </c>
      <c r="H2633">
        <v>514113215</v>
      </c>
      <c r="I2633" t="s">
        <v>7358</v>
      </c>
      <c r="J2633" s="182" t="str">
        <f>IF(OR(IFERROR(SEARCH("DMZ",tblSegmentationZones[[#This Row],[comment]])&gt;0,FALSE),IFERROR(SEARCH("DMZ",tblSegmentationZones[[#This Row],[SegmentationZone]])&gt;0,FALSE)),"Yes","No")</f>
        <v>No</v>
      </c>
    </row>
    <row r="2634" spans="1:10" x14ac:dyDescent="0.3">
      <c r="A2634" t="s">
        <v>536</v>
      </c>
      <c r="B2634" t="s">
        <v>7359</v>
      </c>
      <c r="C2634">
        <v>365</v>
      </c>
      <c r="D2634" t="s">
        <v>536</v>
      </c>
      <c r="E2634" t="s">
        <v>444</v>
      </c>
      <c r="F2634" t="b">
        <v>0</v>
      </c>
      <c r="G2634">
        <v>514064896</v>
      </c>
      <c r="H2634">
        <v>514065151</v>
      </c>
      <c r="I2634" t="s">
        <v>7360</v>
      </c>
      <c r="J2634" s="182" t="str">
        <f>IF(OR(IFERROR(SEARCH("DMZ",tblSegmentationZones[[#This Row],[comment]])&gt;0,FALSE),IFERROR(SEARCH("DMZ",tblSegmentationZones[[#This Row],[SegmentationZone]])&gt;0,FALSE)),"Yes","No")</f>
        <v>No</v>
      </c>
    </row>
    <row r="2635" spans="1:10" x14ac:dyDescent="0.3">
      <c r="A2635" t="s">
        <v>470</v>
      </c>
      <c r="B2635" t="s">
        <v>7361</v>
      </c>
      <c r="C2635">
        <v>352</v>
      </c>
      <c r="D2635" t="s">
        <v>470</v>
      </c>
      <c r="E2635" t="s">
        <v>444</v>
      </c>
      <c r="F2635" t="b">
        <v>1</v>
      </c>
      <c r="G2635">
        <v>514069504</v>
      </c>
      <c r="H2635">
        <v>514069759</v>
      </c>
      <c r="I2635" t="s">
        <v>7362</v>
      </c>
      <c r="J2635" s="182" t="str">
        <f>IF(OR(IFERROR(SEARCH("DMZ",tblSegmentationZones[[#This Row],[comment]])&gt;0,FALSE),IFERROR(SEARCH("DMZ",tblSegmentationZones[[#This Row],[SegmentationZone]])&gt;0,FALSE)),"Yes","No")</f>
        <v>No</v>
      </c>
    </row>
    <row r="2636" spans="1:10" x14ac:dyDescent="0.3">
      <c r="A2636" t="s">
        <v>7363</v>
      </c>
      <c r="B2636" t="s">
        <v>7364</v>
      </c>
      <c r="C2636">
        <v>409</v>
      </c>
      <c r="D2636" t="s">
        <v>6222</v>
      </c>
      <c r="E2636" t="s">
        <v>444</v>
      </c>
      <c r="F2636" t="b">
        <v>1</v>
      </c>
      <c r="G2636">
        <v>514115584</v>
      </c>
      <c r="H2636">
        <v>514115839</v>
      </c>
      <c r="I2636" t="s">
        <v>7365</v>
      </c>
      <c r="J2636" s="182" t="str">
        <f>IF(OR(IFERROR(SEARCH("DMZ",tblSegmentationZones[[#This Row],[comment]])&gt;0,FALSE),IFERROR(SEARCH("DMZ",tblSegmentationZones[[#This Row],[SegmentationZone]])&gt;0,FALSE)),"Yes","No")</f>
        <v>No</v>
      </c>
    </row>
    <row r="2637" spans="1:10" x14ac:dyDescent="0.3">
      <c r="A2637" t="s">
        <v>7366</v>
      </c>
      <c r="B2637" t="s">
        <v>7367</v>
      </c>
      <c r="C2637">
        <v>411</v>
      </c>
      <c r="D2637" t="s">
        <v>733</v>
      </c>
      <c r="E2637" t="s">
        <v>444</v>
      </c>
      <c r="F2637" t="b">
        <v>1</v>
      </c>
      <c r="G2637">
        <v>514115840</v>
      </c>
      <c r="H2637">
        <v>514116095</v>
      </c>
      <c r="I2637" t="s">
        <v>7368</v>
      </c>
      <c r="J2637" s="182" t="str">
        <f>IF(OR(IFERROR(SEARCH("DMZ",tblSegmentationZones[[#This Row],[comment]])&gt;0,FALSE),IFERROR(SEARCH("DMZ",tblSegmentationZones[[#This Row],[SegmentationZone]])&gt;0,FALSE)),"Yes","No")</f>
        <v>No</v>
      </c>
    </row>
    <row r="2638" spans="1:10" x14ac:dyDescent="0.3">
      <c r="A2638" t="s">
        <v>7369</v>
      </c>
      <c r="B2638" t="s">
        <v>7370</v>
      </c>
      <c r="C2638">
        <v>405</v>
      </c>
      <c r="D2638" t="s">
        <v>7371</v>
      </c>
      <c r="E2638" t="s">
        <v>444</v>
      </c>
      <c r="F2638" t="b">
        <v>1</v>
      </c>
      <c r="G2638">
        <v>514116352</v>
      </c>
      <c r="H2638">
        <v>514116607</v>
      </c>
      <c r="I2638" t="s">
        <v>7372</v>
      </c>
      <c r="J2638" s="182" t="str">
        <f>IF(OR(IFERROR(SEARCH("DMZ",tblSegmentationZones[[#This Row],[comment]])&gt;0,FALSE),IFERROR(SEARCH("DMZ",tblSegmentationZones[[#This Row],[SegmentationZone]])&gt;0,FALSE)),"Yes","No")</f>
        <v>No</v>
      </c>
    </row>
    <row r="2639" spans="1:10" x14ac:dyDescent="0.3">
      <c r="A2639" t="s">
        <v>7373</v>
      </c>
      <c r="B2639" t="s">
        <v>7374</v>
      </c>
      <c r="C2639">
        <v>406</v>
      </c>
      <c r="D2639" t="s">
        <v>7375</v>
      </c>
      <c r="E2639" t="s">
        <v>444</v>
      </c>
      <c r="F2639" t="b">
        <v>1</v>
      </c>
      <c r="G2639">
        <v>514116608</v>
      </c>
      <c r="H2639">
        <v>514116863</v>
      </c>
      <c r="I2639" t="s">
        <v>7376</v>
      </c>
      <c r="J2639" s="182" t="str">
        <f>IF(OR(IFERROR(SEARCH("DMZ",tblSegmentationZones[[#This Row],[comment]])&gt;0,FALSE),IFERROR(SEARCH("DMZ",tblSegmentationZones[[#This Row],[SegmentationZone]])&gt;0,FALSE)),"Yes","No")</f>
        <v>No</v>
      </c>
    </row>
    <row r="2640" spans="1:10" x14ac:dyDescent="0.3">
      <c r="A2640" t="s">
        <v>7377</v>
      </c>
      <c r="B2640" t="s">
        <v>7378</v>
      </c>
      <c r="C2640">
        <v>413</v>
      </c>
      <c r="D2640" t="s">
        <v>5981</v>
      </c>
      <c r="E2640" t="s">
        <v>444</v>
      </c>
      <c r="F2640" t="b">
        <v>1</v>
      </c>
      <c r="G2640">
        <v>514116864</v>
      </c>
      <c r="H2640">
        <v>514117119</v>
      </c>
      <c r="I2640" t="s">
        <v>7379</v>
      </c>
      <c r="J2640" s="182" t="str">
        <f>IF(OR(IFERROR(SEARCH("DMZ",tblSegmentationZones[[#This Row],[comment]])&gt;0,FALSE),IFERROR(SEARCH("DMZ",tblSegmentationZones[[#This Row],[SegmentationZone]])&gt;0,FALSE)),"Yes","No")</f>
        <v>No</v>
      </c>
    </row>
    <row r="2641" spans="1:10" x14ac:dyDescent="0.3">
      <c r="A2641" t="s">
        <v>7380</v>
      </c>
      <c r="B2641" t="s">
        <v>7381</v>
      </c>
      <c r="C2641">
        <v>414</v>
      </c>
      <c r="D2641" t="s">
        <v>5984</v>
      </c>
      <c r="E2641" t="s">
        <v>444</v>
      </c>
      <c r="F2641" t="b">
        <v>1</v>
      </c>
      <c r="G2641">
        <v>514117120</v>
      </c>
      <c r="H2641">
        <v>514117375</v>
      </c>
      <c r="I2641" t="s">
        <v>7382</v>
      </c>
      <c r="J2641" s="182" t="str">
        <f>IF(OR(IFERROR(SEARCH("DMZ",tblSegmentationZones[[#This Row],[comment]])&gt;0,FALSE),IFERROR(SEARCH("DMZ",tblSegmentationZones[[#This Row],[SegmentationZone]])&gt;0,FALSE)),"Yes","No")</f>
        <v>No</v>
      </c>
    </row>
    <row r="2642" spans="1:10" x14ac:dyDescent="0.3">
      <c r="A2642" t="s">
        <v>7383</v>
      </c>
      <c r="B2642" t="s">
        <v>7384</v>
      </c>
      <c r="C2642">
        <v>415</v>
      </c>
      <c r="D2642" t="s">
        <v>5987</v>
      </c>
      <c r="E2642" t="s">
        <v>444</v>
      </c>
      <c r="F2642" t="b">
        <v>1</v>
      </c>
      <c r="G2642">
        <v>514117376</v>
      </c>
      <c r="H2642">
        <v>514117631</v>
      </c>
      <c r="I2642" t="s">
        <v>7385</v>
      </c>
      <c r="J2642" s="182" t="str">
        <f>IF(OR(IFERROR(SEARCH("DMZ",tblSegmentationZones[[#This Row],[comment]])&gt;0,FALSE),IFERROR(SEARCH("DMZ",tblSegmentationZones[[#This Row],[SegmentationZone]])&gt;0,FALSE)),"Yes","No")</f>
        <v>No</v>
      </c>
    </row>
    <row r="2643" spans="1:10" x14ac:dyDescent="0.3">
      <c r="A2643" t="s">
        <v>7386</v>
      </c>
      <c r="B2643" t="s">
        <v>7387</v>
      </c>
      <c r="C2643">
        <v>416</v>
      </c>
      <c r="D2643" t="s">
        <v>5990</v>
      </c>
      <c r="E2643" t="s">
        <v>444</v>
      </c>
      <c r="F2643" t="b">
        <v>1</v>
      </c>
      <c r="G2643">
        <v>514117632</v>
      </c>
      <c r="H2643">
        <v>514117887</v>
      </c>
      <c r="I2643" t="s">
        <v>7388</v>
      </c>
      <c r="J2643" s="182" t="str">
        <f>IF(OR(IFERROR(SEARCH("DMZ",tblSegmentationZones[[#This Row],[comment]])&gt;0,FALSE),IFERROR(SEARCH("DMZ",tblSegmentationZones[[#This Row],[SegmentationZone]])&gt;0,FALSE)),"Yes","No")</f>
        <v>No</v>
      </c>
    </row>
    <row r="2644" spans="1:10" x14ac:dyDescent="0.3">
      <c r="A2644" t="s">
        <v>7389</v>
      </c>
      <c r="B2644" t="s">
        <v>7390</v>
      </c>
      <c r="C2644">
        <v>407</v>
      </c>
      <c r="D2644" t="s">
        <v>6218</v>
      </c>
      <c r="E2644" t="s">
        <v>444</v>
      </c>
      <c r="F2644" t="b">
        <v>1</v>
      </c>
      <c r="G2644">
        <v>514117888</v>
      </c>
      <c r="H2644">
        <v>514118143</v>
      </c>
      <c r="I2644" t="s">
        <v>7391</v>
      </c>
      <c r="J2644" s="182" t="str">
        <f>IF(OR(IFERROR(SEARCH("DMZ",tblSegmentationZones[[#This Row],[comment]])&gt;0,FALSE),IFERROR(SEARCH("DMZ",tblSegmentationZones[[#This Row],[SegmentationZone]])&gt;0,FALSE)),"Yes","No")</f>
        <v>No</v>
      </c>
    </row>
    <row r="2645" spans="1:10" x14ac:dyDescent="0.3">
      <c r="A2645" t="s">
        <v>536</v>
      </c>
      <c r="B2645" t="s">
        <v>7392</v>
      </c>
      <c r="C2645">
        <v>365</v>
      </c>
      <c r="D2645" t="s">
        <v>536</v>
      </c>
      <c r="E2645" t="s">
        <v>444</v>
      </c>
      <c r="F2645" t="b">
        <v>1</v>
      </c>
      <c r="G2645">
        <v>514069760</v>
      </c>
      <c r="H2645">
        <v>514070015</v>
      </c>
      <c r="I2645" t="s">
        <v>7393</v>
      </c>
      <c r="J2645" s="182" t="str">
        <f>IF(OR(IFERROR(SEARCH("DMZ",tblSegmentationZones[[#This Row],[comment]])&gt;0,FALSE),IFERROR(SEARCH("DMZ",tblSegmentationZones[[#This Row],[SegmentationZone]])&gt;0,FALSE)),"Yes","No")</f>
        <v>No</v>
      </c>
    </row>
    <row r="2646" spans="1:10" x14ac:dyDescent="0.3">
      <c r="A2646" t="s">
        <v>7394</v>
      </c>
      <c r="B2646" t="s">
        <v>7395</v>
      </c>
      <c r="C2646">
        <v>408</v>
      </c>
      <c r="D2646" t="s">
        <v>7396</v>
      </c>
      <c r="E2646" t="s">
        <v>444</v>
      </c>
      <c r="F2646" t="b">
        <v>1</v>
      </c>
      <c r="G2646">
        <v>514118144</v>
      </c>
      <c r="H2646">
        <v>514118399</v>
      </c>
      <c r="I2646" t="s">
        <v>7397</v>
      </c>
      <c r="J2646" s="182" t="str">
        <f>IF(OR(IFERROR(SEARCH("DMZ",tblSegmentationZones[[#This Row],[comment]])&gt;0,FALSE),IFERROR(SEARCH("DMZ",tblSegmentationZones[[#This Row],[SegmentationZone]])&gt;0,FALSE)),"Yes","No")</f>
        <v>No</v>
      </c>
    </row>
    <row r="2647" spans="1:10" x14ac:dyDescent="0.3">
      <c r="A2647" t="s">
        <v>7398</v>
      </c>
      <c r="B2647" t="s">
        <v>7399</v>
      </c>
      <c r="C2647">
        <v>410</v>
      </c>
      <c r="D2647" t="s">
        <v>593</v>
      </c>
      <c r="E2647" t="s">
        <v>444</v>
      </c>
      <c r="F2647" t="b">
        <v>1</v>
      </c>
      <c r="G2647">
        <v>514118400</v>
      </c>
      <c r="H2647">
        <v>514118655</v>
      </c>
      <c r="I2647" t="s">
        <v>7400</v>
      </c>
      <c r="J2647" s="182" t="str">
        <f>IF(OR(IFERROR(SEARCH("DMZ",tblSegmentationZones[[#This Row],[comment]])&gt;0,FALSE),IFERROR(SEARCH("DMZ",tblSegmentationZones[[#This Row],[SegmentationZone]])&gt;0,FALSE)),"Yes","No")</f>
        <v>No</v>
      </c>
    </row>
    <row r="2648" spans="1:10" x14ac:dyDescent="0.3">
      <c r="A2648" t="s">
        <v>7401</v>
      </c>
      <c r="B2648" t="s">
        <v>7402</v>
      </c>
      <c r="C2648">
        <v>417</v>
      </c>
      <c r="D2648" t="s">
        <v>5667</v>
      </c>
      <c r="E2648" t="s">
        <v>444</v>
      </c>
      <c r="F2648" t="b">
        <v>0</v>
      </c>
      <c r="G2648">
        <v>514118656</v>
      </c>
      <c r="H2648">
        <v>514118911</v>
      </c>
      <c r="I2648" t="s">
        <v>7403</v>
      </c>
      <c r="J2648" s="182" t="str">
        <f>IF(OR(IFERROR(SEARCH("DMZ",tblSegmentationZones[[#This Row],[comment]])&gt;0,FALSE),IFERROR(SEARCH("DMZ",tblSegmentationZones[[#This Row],[SegmentationZone]])&gt;0,FALSE)),"Yes","No")</f>
        <v>Yes</v>
      </c>
    </row>
    <row r="2649" spans="1:10" x14ac:dyDescent="0.3">
      <c r="A2649" t="s">
        <v>6036</v>
      </c>
      <c r="B2649" t="s">
        <v>7404</v>
      </c>
      <c r="C2649">
        <v>2572</v>
      </c>
      <c r="D2649" t="s">
        <v>6038</v>
      </c>
      <c r="E2649" t="s">
        <v>444</v>
      </c>
      <c r="F2649" t="b">
        <v>1</v>
      </c>
      <c r="G2649">
        <v>514118912</v>
      </c>
      <c r="H2649">
        <v>514119167</v>
      </c>
      <c r="I2649" t="s">
        <v>7405</v>
      </c>
      <c r="J2649" s="182" t="str">
        <f>IF(OR(IFERROR(SEARCH("DMZ",tblSegmentationZones[[#This Row],[comment]])&gt;0,FALSE),IFERROR(SEARCH("DMZ",tblSegmentationZones[[#This Row],[SegmentationZone]])&gt;0,FALSE)),"Yes","No")</f>
        <v>No</v>
      </c>
    </row>
    <row r="2650" spans="1:10" x14ac:dyDescent="0.3">
      <c r="A2650" t="s">
        <v>7406</v>
      </c>
      <c r="B2650" t="s">
        <v>7407</v>
      </c>
      <c r="C2650" t="s">
        <v>464</v>
      </c>
      <c r="D2650" t="s">
        <v>6076</v>
      </c>
      <c r="E2650" t="s">
        <v>444</v>
      </c>
      <c r="F2650" t="b">
        <v>0</v>
      </c>
      <c r="G2650">
        <v>514119168</v>
      </c>
      <c r="H2650">
        <v>514119423</v>
      </c>
      <c r="I2650" t="s">
        <v>7408</v>
      </c>
      <c r="J2650" s="182" t="str">
        <f>IF(OR(IFERROR(SEARCH("DMZ",tblSegmentationZones[[#This Row],[comment]])&gt;0,FALSE),IFERROR(SEARCH("DMZ",tblSegmentationZones[[#This Row],[SegmentationZone]])&gt;0,FALSE)),"Yes","No")</f>
        <v>No</v>
      </c>
    </row>
    <row r="2651" spans="1:10" x14ac:dyDescent="0.3">
      <c r="A2651" t="s">
        <v>6055</v>
      </c>
      <c r="B2651" t="s">
        <v>7409</v>
      </c>
      <c r="C2651">
        <v>2573</v>
      </c>
      <c r="D2651" t="s">
        <v>6055</v>
      </c>
      <c r="E2651" t="s">
        <v>444</v>
      </c>
      <c r="F2651" t="b">
        <v>1</v>
      </c>
      <c r="G2651">
        <v>514119424</v>
      </c>
      <c r="H2651">
        <v>514119679</v>
      </c>
      <c r="I2651" t="s">
        <v>7410</v>
      </c>
      <c r="J2651" s="182" t="str">
        <f>IF(OR(IFERROR(SEARCH("DMZ",tblSegmentationZones[[#This Row],[comment]])&gt;0,FALSE),IFERROR(SEARCH("DMZ",tblSegmentationZones[[#This Row],[SegmentationZone]])&gt;0,FALSE)),"Yes","No")</f>
        <v>No</v>
      </c>
    </row>
    <row r="2652" spans="1:10" x14ac:dyDescent="0.3">
      <c r="A2652" t="s">
        <v>6061</v>
      </c>
      <c r="B2652" t="s">
        <v>7411</v>
      </c>
      <c r="C2652">
        <v>2574</v>
      </c>
      <c r="D2652" t="s">
        <v>6061</v>
      </c>
      <c r="E2652" t="s">
        <v>444</v>
      </c>
      <c r="F2652" t="b">
        <v>1</v>
      </c>
      <c r="G2652">
        <v>514119680</v>
      </c>
      <c r="H2652">
        <v>514119935</v>
      </c>
      <c r="I2652" t="s">
        <v>7412</v>
      </c>
      <c r="J2652" s="182" t="str">
        <f>IF(OR(IFERROR(SEARCH("DMZ",tblSegmentationZones[[#This Row],[comment]])&gt;0,FALSE),IFERROR(SEARCH("DMZ",tblSegmentationZones[[#This Row],[SegmentationZone]])&gt;0,FALSE)),"Yes","No")</f>
        <v>No</v>
      </c>
    </row>
    <row r="2653" spans="1:10" x14ac:dyDescent="0.3">
      <c r="A2653" t="s">
        <v>5975</v>
      </c>
      <c r="B2653" t="s">
        <v>7413</v>
      </c>
      <c r="C2653">
        <v>370</v>
      </c>
      <c r="D2653" t="s">
        <v>511</v>
      </c>
      <c r="E2653" t="s">
        <v>444</v>
      </c>
      <c r="F2653" t="b">
        <v>1</v>
      </c>
      <c r="G2653">
        <v>514119936</v>
      </c>
      <c r="H2653">
        <v>514120191</v>
      </c>
      <c r="I2653" t="s">
        <v>7414</v>
      </c>
      <c r="J2653" s="182" t="str">
        <f>IF(OR(IFERROR(SEARCH("DMZ",tblSegmentationZones[[#This Row],[comment]])&gt;0,FALSE),IFERROR(SEARCH("DMZ",tblSegmentationZones[[#This Row],[SegmentationZone]])&gt;0,FALSE)),"Yes","No")</f>
        <v>No</v>
      </c>
    </row>
    <row r="2654" spans="1:10" x14ac:dyDescent="0.3">
      <c r="A2654" t="s">
        <v>5978</v>
      </c>
      <c r="B2654" t="s">
        <v>7415</v>
      </c>
      <c r="C2654">
        <v>371</v>
      </c>
      <c r="D2654" t="s">
        <v>515</v>
      </c>
      <c r="E2654" t="s">
        <v>444</v>
      </c>
      <c r="F2654" t="b">
        <v>1</v>
      </c>
      <c r="G2654">
        <v>514120192</v>
      </c>
      <c r="H2654">
        <v>514120447</v>
      </c>
      <c r="I2654" t="s">
        <v>7416</v>
      </c>
      <c r="J2654" s="182" t="str">
        <f>IF(OR(IFERROR(SEARCH("DMZ",tblSegmentationZones[[#This Row],[comment]])&gt;0,FALSE),IFERROR(SEARCH("DMZ",tblSegmentationZones[[#This Row],[SegmentationZone]])&gt;0,FALSE)),"Yes","No")</f>
        <v>No</v>
      </c>
    </row>
    <row r="2655" spans="1:10" x14ac:dyDescent="0.3">
      <c r="A2655" t="s">
        <v>6296</v>
      </c>
      <c r="B2655" t="s">
        <v>7417</v>
      </c>
      <c r="C2655">
        <v>422</v>
      </c>
      <c r="D2655" t="s">
        <v>507</v>
      </c>
      <c r="E2655" t="s">
        <v>444</v>
      </c>
      <c r="F2655" t="b">
        <v>1</v>
      </c>
      <c r="G2655">
        <v>514120448</v>
      </c>
      <c r="H2655">
        <v>514120703</v>
      </c>
      <c r="I2655" t="s">
        <v>7418</v>
      </c>
      <c r="J2655" s="182" t="str">
        <f>IF(OR(IFERROR(SEARCH("DMZ",tblSegmentationZones[[#This Row],[comment]])&gt;0,FALSE),IFERROR(SEARCH("DMZ",tblSegmentationZones[[#This Row],[SegmentationZone]])&gt;0,FALSE)),"Yes","No")</f>
        <v>No</v>
      </c>
    </row>
    <row r="2656" spans="1:10" x14ac:dyDescent="0.3">
      <c r="A2656" t="s">
        <v>528</v>
      </c>
      <c r="B2656" t="s">
        <v>7419</v>
      </c>
      <c r="C2656">
        <v>907</v>
      </c>
      <c r="D2656" t="s">
        <v>528</v>
      </c>
      <c r="E2656" t="s">
        <v>444</v>
      </c>
      <c r="F2656" t="b">
        <v>1</v>
      </c>
      <c r="G2656">
        <v>514070016</v>
      </c>
      <c r="H2656">
        <v>514070271</v>
      </c>
      <c r="I2656" t="s">
        <v>7420</v>
      </c>
      <c r="J2656" s="182" t="str">
        <f>IF(OR(IFERROR(SEARCH("DMZ",tblSegmentationZones[[#This Row],[comment]])&gt;0,FALSE),IFERROR(SEARCH("DMZ",tblSegmentationZones[[#This Row],[SegmentationZone]])&gt;0,FALSE)),"Yes","No")</f>
        <v>No</v>
      </c>
    </row>
    <row r="2657" spans="1:10" x14ac:dyDescent="0.3">
      <c r="A2657" t="s">
        <v>5450</v>
      </c>
      <c r="B2657" t="s">
        <v>7421</v>
      </c>
      <c r="C2657">
        <v>380</v>
      </c>
      <c r="D2657" t="s">
        <v>5450</v>
      </c>
      <c r="E2657" t="s">
        <v>444</v>
      </c>
      <c r="F2657" t="b">
        <v>1</v>
      </c>
      <c r="G2657">
        <v>514070272</v>
      </c>
      <c r="H2657">
        <v>514070527</v>
      </c>
      <c r="I2657" t="s">
        <v>7422</v>
      </c>
      <c r="J2657" s="182" t="str">
        <f>IF(OR(IFERROR(SEARCH("DMZ",tblSegmentationZones[[#This Row],[comment]])&gt;0,FALSE),IFERROR(SEARCH("DMZ",tblSegmentationZones[[#This Row],[SegmentationZone]])&gt;0,FALSE)),"Yes","No")</f>
        <v>No</v>
      </c>
    </row>
    <row r="2658" spans="1:10" x14ac:dyDescent="0.3">
      <c r="A2658" t="s">
        <v>5511</v>
      </c>
      <c r="B2658" t="s">
        <v>7423</v>
      </c>
      <c r="C2658">
        <v>421</v>
      </c>
      <c r="D2658" t="s">
        <v>5511</v>
      </c>
      <c r="E2658" t="s">
        <v>444</v>
      </c>
      <c r="F2658" t="b">
        <v>1</v>
      </c>
      <c r="G2658">
        <v>514123776</v>
      </c>
      <c r="H2658">
        <v>514124799</v>
      </c>
      <c r="I2658" t="s">
        <v>7424</v>
      </c>
      <c r="J2658" s="182" t="str">
        <f>IF(OR(IFERROR(SEARCH("DMZ",tblSegmentationZones[[#This Row],[comment]])&gt;0,FALSE),IFERROR(SEARCH("DMZ",tblSegmentationZones[[#This Row],[SegmentationZone]])&gt;0,FALSE)),"Yes","No")</f>
        <v>No</v>
      </c>
    </row>
    <row r="2659" spans="1:10" x14ac:dyDescent="0.3">
      <c r="A2659" t="s">
        <v>7425</v>
      </c>
      <c r="B2659" t="s">
        <v>7426</v>
      </c>
      <c r="C2659">
        <v>1006</v>
      </c>
      <c r="D2659" t="s">
        <v>5853</v>
      </c>
      <c r="E2659" t="s">
        <v>444</v>
      </c>
      <c r="F2659" t="b">
        <v>1</v>
      </c>
      <c r="G2659">
        <v>514124800</v>
      </c>
      <c r="H2659">
        <v>514125823</v>
      </c>
      <c r="I2659" t="s">
        <v>7427</v>
      </c>
      <c r="J2659" s="182" t="str">
        <f>IF(OR(IFERROR(SEARCH("DMZ",tblSegmentationZones[[#This Row],[comment]])&gt;0,FALSE),IFERROR(SEARCH("DMZ",tblSegmentationZones[[#This Row],[SegmentationZone]])&gt;0,FALSE)),"Yes","No")</f>
        <v>No</v>
      </c>
    </row>
    <row r="2660" spans="1:10" x14ac:dyDescent="0.3">
      <c r="A2660" t="s">
        <v>6208</v>
      </c>
      <c r="B2660" t="s">
        <v>7428</v>
      </c>
      <c r="C2660" t="s">
        <v>464</v>
      </c>
      <c r="D2660" t="s">
        <v>6208</v>
      </c>
      <c r="E2660" t="s">
        <v>444</v>
      </c>
      <c r="F2660" t="b">
        <v>1</v>
      </c>
      <c r="G2660">
        <v>514125824</v>
      </c>
      <c r="H2660">
        <v>514126335</v>
      </c>
      <c r="I2660" t="s">
        <v>7429</v>
      </c>
      <c r="J2660" s="182" t="str">
        <f>IF(OR(IFERROR(SEARCH("DMZ",tblSegmentationZones[[#This Row],[comment]])&gt;0,FALSE),IFERROR(SEARCH("DMZ",tblSegmentationZones[[#This Row],[SegmentationZone]])&gt;0,FALSE)),"Yes","No")</f>
        <v>No</v>
      </c>
    </row>
    <row r="2661" spans="1:10" x14ac:dyDescent="0.3">
      <c r="A2661" t="s">
        <v>6211</v>
      </c>
      <c r="B2661" t="s">
        <v>7430</v>
      </c>
      <c r="C2661" t="s">
        <v>464</v>
      </c>
      <c r="D2661" t="s">
        <v>6211</v>
      </c>
      <c r="E2661" t="s">
        <v>444</v>
      </c>
      <c r="F2661" t="b">
        <v>1</v>
      </c>
      <c r="G2661">
        <v>514126336</v>
      </c>
      <c r="H2661">
        <v>514126847</v>
      </c>
      <c r="I2661" t="s">
        <v>7431</v>
      </c>
      <c r="J2661" s="182" t="str">
        <f>IF(OR(IFERROR(SEARCH("DMZ",tblSegmentationZones[[#This Row],[comment]])&gt;0,FALSE),IFERROR(SEARCH("DMZ",tblSegmentationZones[[#This Row],[SegmentationZone]])&gt;0,FALSE)),"Yes","No")</f>
        <v>No</v>
      </c>
    </row>
    <row r="2662" spans="1:10" x14ac:dyDescent="0.3">
      <c r="A2662" t="s">
        <v>7432</v>
      </c>
      <c r="B2662" t="s">
        <v>7433</v>
      </c>
      <c r="C2662">
        <v>940</v>
      </c>
      <c r="D2662" t="s">
        <v>686</v>
      </c>
      <c r="E2662" t="s">
        <v>444</v>
      </c>
      <c r="F2662" t="b">
        <v>1</v>
      </c>
      <c r="G2662">
        <v>514071552</v>
      </c>
      <c r="H2662">
        <v>514071807</v>
      </c>
      <c r="I2662" t="s">
        <v>7434</v>
      </c>
      <c r="J2662" s="182" t="str">
        <f>IF(OR(IFERROR(SEARCH("DMZ",tblSegmentationZones[[#This Row],[comment]])&gt;0,FALSE),IFERROR(SEARCH("DMZ",tblSegmentationZones[[#This Row],[SegmentationZone]])&gt;0,FALSE)),"Yes","No")</f>
        <v>No</v>
      </c>
    </row>
    <row r="2663" spans="1:10" x14ac:dyDescent="0.3">
      <c r="A2663" t="s">
        <v>532</v>
      </c>
      <c r="B2663" t="s">
        <v>7435</v>
      </c>
      <c r="C2663">
        <v>364</v>
      </c>
      <c r="D2663" t="s">
        <v>532</v>
      </c>
      <c r="E2663" t="s">
        <v>444</v>
      </c>
      <c r="F2663" t="b">
        <v>1</v>
      </c>
      <c r="G2663">
        <v>514065152</v>
      </c>
      <c r="H2663">
        <v>514065407</v>
      </c>
      <c r="I2663" t="s">
        <v>7436</v>
      </c>
      <c r="J2663" s="182" t="str">
        <f>IF(OR(IFERROR(SEARCH("DMZ",tblSegmentationZones[[#This Row],[comment]])&gt;0,FALSE),IFERROR(SEARCH("DMZ",tblSegmentationZones[[#This Row],[SegmentationZone]])&gt;0,FALSE)),"Yes","No")</f>
        <v>No</v>
      </c>
    </row>
    <row r="2664" spans="1:10" x14ac:dyDescent="0.3">
      <c r="A2664" t="s">
        <v>597</v>
      </c>
      <c r="B2664" t="s">
        <v>7437</v>
      </c>
      <c r="C2664">
        <v>482</v>
      </c>
      <c r="D2664" t="s">
        <v>597</v>
      </c>
      <c r="E2664" t="s">
        <v>444</v>
      </c>
      <c r="F2664" t="b">
        <v>1</v>
      </c>
      <c r="G2664">
        <v>514072064</v>
      </c>
      <c r="H2664">
        <v>514072319</v>
      </c>
      <c r="I2664" t="s">
        <v>7438</v>
      </c>
      <c r="J2664" s="182" t="str">
        <f>IF(OR(IFERROR(SEARCH("DMZ",tblSegmentationZones[[#This Row],[comment]])&gt;0,FALSE),IFERROR(SEARCH("DMZ",tblSegmentationZones[[#This Row],[SegmentationZone]])&gt;0,FALSE)),"Yes","No")</f>
        <v>No</v>
      </c>
    </row>
    <row r="2665" spans="1:10" x14ac:dyDescent="0.3">
      <c r="A2665" t="s">
        <v>548</v>
      </c>
      <c r="B2665" t="s">
        <v>7439</v>
      </c>
      <c r="C2665">
        <v>366</v>
      </c>
      <c r="D2665" t="s">
        <v>548</v>
      </c>
      <c r="E2665" t="s">
        <v>444</v>
      </c>
      <c r="F2665" t="b">
        <v>1</v>
      </c>
      <c r="G2665">
        <v>514065408</v>
      </c>
      <c r="H2665">
        <v>514065663</v>
      </c>
      <c r="I2665" t="s">
        <v>7440</v>
      </c>
      <c r="J2665" s="182" t="str">
        <f>IF(OR(IFERROR(SEARCH("DMZ",tblSegmentationZones[[#This Row],[comment]])&gt;0,FALSE),IFERROR(SEARCH("DMZ",tblSegmentationZones[[#This Row],[SegmentationZone]])&gt;0,FALSE)),"Yes","No")</f>
        <v>No</v>
      </c>
    </row>
    <row r="2666" spans="1:10" x14ac:dyDescent="0.3">
      <c r="A2666" t="s">
        <v>664</v>
      </c>
      <c r="B2666" t="s">
        <v>7441</v>
      </c>
      <c r="C2666">
        <v>356</v>
      </c>
      <c r="D2666" t="s">
        <v>664</v>
      </c>
      <c r="E2666" t="s">
        <v>444</v>
      </c>
      <c r="F2666" t="b">
        <v>1</v>
      </c>
      <c r="G2666">
        <v>514065664</v>
      </c>
      <c r="H2666">
        <v>514065919</v>
      </c>
      <c r="I2666" t="s">
        <v>7442</v>
      </c>
      <c r="J2666" s="182" t="str">
        <f>IF(OR(IFERROR(SEARCH("DMZ",tblSegmentationZones[[#This Row],[comment]])&gt;0,FALSE),IFERROR(SEARCH("DMZ",tblSegmentationZones[[#This Row],[SegmentationZone]])&gt;0,FALSE)),"Yes","No")</f>
        <v>No</v>
      </c>
    </row>
    <row r="2667" spans="1:10" x14ac:dyDescent="0.3">
      <c r="A2667" t="s">
        <v>5731</v>
      </c>
      <c r="B2667" t="s">
        <v>7443</v>
      </c>
      <c r="C2667" t="s">
        <v>464</v>
      </c>
      <c r="D2667" t="s">
        <v>5731</v>
      </c>
      <c r="E2667" t="s">
        <v>444</v>
      </c>
      <c r="F2667" t="b">
        <v>1</v>
      </c>
      <c r="G2667">
        <v>514077696</v>
      </c>
      <c r="H2667">
        <v>514077951</v>
      </c>
      <c r="I2667" t="s">
        <v>7444</v>
      </c>
      <c r="J2667" s="182" t="str">
        <f>IF(OR(IFERROR(SEARCH("DMZ",tblSegmentationZones[[#This Row],[comment]])&gt;0,FALSE),IFERROR(SEARCH("DMZ",tblSegmentationZones[[#This Row],[SegmentationZone]])&gt;0,FALSE)),"Yes","No")</f>
        <v>No</v>
      </c>
    </row>
    <row r="2668" spans="1:10" x14ac:dyDescent="0.3">
      <c r="A2668" t="s">
        <v>690</v>
      </c>
      <c r="B2668" t="s">
        <v>7445</v>
      </c>
      <c r="C2668">
        <v>351</v>
      </c>
      <c r="D2668" t="s">
        <v>690</v>
      </c>
      <c r="E2668" t="s">
        <v>444</v>
      </c>
      <c r="F2668" t="b">
        <v>1</v>
      </c>
      <c r="G2668">
        <v>514065920</v>
      </c>
      <c r="H2668">
        <v>514066175</v>
      </c>
      <c r="I2668" t="s">
        <v>7446</v>
      </c>
      <c r="J2668" s="182" t="str">
        <f>IF(OR(IFERROR(SEARCH("DMZ",tblSegmentationZones[[#This Row],[comment]])&gt;0,FALSE),IFERROR(SEARCH("DMZ",tblSegmentationZones[[#This Row],[SegmentationZone]])&gt;0,FALSE)),"Yes","No")</f>
        <v>No</v>
      </c>
    </row>
    <row r="2669" spans="1:10" x14ac:dyDescent="0.3">
      <c r="A2669" t="s">
        <v>608</v>
      </c>
      <c r="B2669" t="s">
        <v>7447</v>
      </c>
      <c r="C2669">
        <v>354</v>
      </c>
      <c r="D2669" t="s">
        <v>608</v>
      </c>
      <c r="E2669" t="s">
        <v>444</v>
      </c>
      <c r="F2669" t="b">
        <v>0</v>
      </c>
      <c r="G2669">
        <v>514080768</v>
      </c>
      <c r="H2669">
        <v>514081023</v>
      </c>
      <c r="I2669" t="s">
        <v>7448</v>
      </c>
      <c r="J2669" s="182" t="str">
        <f>IF(OR(IFERROR(SEARCH("DMZ",tblSegmentationZones[[#This Row],[comment]])&gt;0,FALSE),IFERROR(SEARCH("DMZ",tblSegmentationZones[[#This Row],[SegmentationZone]])&gt;0,FALSE)),"Yes","No")</f>
        <v>No</v>
      </c>
    </row>
    <row r="2670" spans="1:10" x14ac:dyDescent="0.3">
      <c r="A2670" t="s">
        <v>608</v>
      </c>
      <c r="B2670" t="s">
        <v>7449</v>
      </c>
      <c r="C2670">
        <v>354</v>
      </c>
      <c r="D2670" t="s">
        <v>608</v>
      </c>
      <c r="E2670" t="s">
        <v>444</v>
      </c>
      <c r="F2670" t="b">
        <v>1</v>
      </c>
      <c r="G2670">
        <v>514081024</v>
      </c>
      <c r="H2670">
        <v>514081279</v>
      </c>
      <c r="I2670" t="s">
        <v>7450</v>
      </c>
      <c r="J2670" s="182" t="str">
        <f>IF(OR(IFERROR(SEARCH("DMZ",tblSegmentationZones[[#This Row],[comment]])&gt;0,FALSE),IFERROR(SEARCH("DMZ",tblSegmentationZones[[#This Row],[SegmentationZone]])&gt;0,FALSE)),"Yes","No")</f>
        <v>No</v>
      </c>
    </row>
    <row r="2671" spans="1:10" x14ac:dyDescent="0.3">
      <c r="A2671" t="s">
        <v>608</v>
      </c>
      <c r="B2671" t="s">
        <v>7451</v>
      </c>
      <c r="C2671">
        <v>354</v>
      </c>
      <c r="D2671" t="s">
        <v>608</v>
      </c>
      <c r="E2671" t="s">
        <v>444</v>
      </c>
      <c r="F2671" t="b">
        <v>0</v>
      </c>
      <c r="G2671">
        <v>514081280</v>
      </c>
      <c r="H2671">
        <v>514081535</v>
      </c>
      <c r="I2671" t="s">
        <v>7452</v>
      </c>
      <c r="J2671" s="182" t="str">
        <f>IF(OR(IFERROR(SEARCH("DMZ",tblSegmentationZones[[#This Row],[comment]])&gt;0,FALSE),IFERROR(SEARCH("DMZ",tblSegmentationZones[[#This Row],[SegmentationZone]])&gt;0,FALSE)),"Yes","No")</f>
        <v>No</v>
      </c>
    </row>
    <row r="2672" spans="1:10" x14ac:dyDescent="0.3">
      <c r="A2672" t="s">
        <v>608</v>
      </c>
      <c r="B2672" t="s">
        <v>7453</v>
      </c>
      <c r="C2672">
        <v>354</v>
      </c>
      <c r="D2672" t="s">
        <v>608</v>
      </c>
      <c r="E2672" t="s">
        <v>444</v>
      </c>
      <c r="F2672" t="b">
        <v>0</v>
      </c>
      <c r="G2672">
        <v>514081536</v>
      </c>
      <c r="H2672">
        <v>514081791</v>
      </c>
      <c r="I2672" t="s">
        <v>7454</v>
      </c>
      <c r="J2672" s="182" t="str">
        <f>IF(OR(IFERROR(SEARCH("DMZ",tblSegmentationZones[[#This Row],[comment]])&gt;0,FALSE),IFERROR(SEARCH("DMZ",tblSegmentationZones[[#This Row],[SegmentationZone]])&gt;0,FALSE)),"Yes","No")</f>
        <v>No</v>
      </c>
    </row>
    <row r="2673" spans="1:10" x14ac:dyDescent="0.3">
      <c r="A2673" t="s">
        <v>608</v>
      </c>
      <c r="B2673" t="s">
        <v>7455</v>
      </c>
      <c r="C2673">
        <v>354</v>
      </c>
      <c r="D2673" t="s">
        <v>608</v>
      </c>
      <c r="E2673" t="s">
        <v>444</v>
      </c>
      <c r="F2673" t="b">
        <v>0</v>
      </c>
      <c r="G2673">
        <v>514081792</v>
      </c>
      <c r="H2673">
        <v>514082047</v>
      </c>
      <c r="I2673" t="s">
        <v>7456</v>
      </c>
      <c r="J2673" s="182" t="str">
        <f>IF(OR(IFERROR(SEARCH("DMZ",tblSegmentationZones[[#This Row],[comment]])&gt;0,FALSE),IFERROR(SEARCH("DMZ",tblSegmentationZones[[#This Row],[SegmentationZone]])&gt;0,FALSE)),"Yes","No")</f>
        <v>No</v>
      </c>
    </row>
    <row r="2674" spans="1:10" x14ac:dyDescent="0.3">
      <c r="A2674" t="s">
        <v>608</v>
      </c>
      <c r="B2674" t="s">
        <v>7457</v>
      </c>
      <c r="C2674">
        <v>354</v>
      </c>
      <c r="D2674" t="s">
        <v>608</v>
      </c>
      <c r="E2674" t="s">
        <v>444</v>
      </c>
      <c r="F2674" t="b">
        <v>0</v>
      </c>
      <c r="G2674">
        <v>514082048</v>
      </c>
      <c r="H2674">
        <v>514082303</v>
      </c>
      <c r="I2674" t="s">
        <v>7458</v>
      </c>
      <c r="J2674" s="182" t="str">
        <f>IF(OR(IFERROR(SEARCH("DMZ",tblSegmentationZones[[#This Row],[comment]])&gt;0,FALSE),IFERROR(SEARCH("DMZ",tblSegmentationZones[[#This Row],[SegmentationZone]])&gt;0,FALSE)),"Yes","No")</f>
        <v>No</v>
      </c>
    </row>
    <row r="2675" spans="1:10" x14ac:dyDescent="0.3">
      <c r="A2675" t="s">
        <v>6006</v>
      </c>
      <c r="B2675" t="s">
        <v>7459</v>
      </c>
      <c r="C2675">
        <v>353</v>
      </c>
      <c r="D2675" t="s">
        <v>6006</v>
      </c>
      <c r="E2675" t="s">
        <v>444</v>
      </c>
      <c r="F2675" t="b">
        <v>1</v>
      </c>
      <c r="G2675">
        <v>514066176</v>
      </c>
      <c r="H2675">
        <v>514066431</v>
      </c>
      <c r="I2675" t="s">
        <v>7460</v>
      </c>
      <c r="J2675" s="182" t="str">
        <f>IF(OR(IFERROR(SEARCH("DMZ",tblSegmentationZones[[#This Row],[comment]])&gt;0,FALSE),IFERROR(SEARCH("DMZ",tblSegmentationZones[[#This Row],[SegmentationZone]])&gt;0,FALSE)),"Yes","No")</f>
        <v>No</v>
      </c>
    </row>
    <row r="2676" spans="1:10" x14ac:dyDescent="0.3">
      <c r="A2676" t="s">
        <v>608</v>
      </c>
      <c r="B2676" t="s">
        <v>7461</v>
      </c>
      <c r="C2676">
        <v>354</v>
      </c>
      <c r="D2676" t="s">
        <v>608</v>
      </c>
      <c r="E2676" t="s">
        <v>444</v>
      </c>
      <c r="F2676" t="b">
        <v>0</v>
      </c>
      <c r="G2676">
        <v>514082304</v>
      </c>
      <c r="H2676">
        <v>514082559</v>
      </c>
      <c r="I2676" t="s">
        <v>7462</v>
      </c>
      <c r="J2676" s="182" t="str">
        <f>IF(OR(IFERROR(SEARCH("DMZ",tblSegmentationZones[[#This Row],[comment]])&gt;0,FALSE),IFERROR(SEARCH("DMZ",tblSegmentationZones[[#This Row],[SegmentationZone]])&gt;0,FALSE)),"Yes","No")</f>
        <v>No</v>
      </c>
    </row>
    <row r="2677" spans="1:10" x14ac:dyDescent="0.3">
      <c r="A2677" t="s">
        <v>608</v>
      </c>
      <c r="B2677" t="s">
        <v>7463</v>
      </c>
      <c r="C2677">
        <v>354</v>
      </c>
      <c r="D2677" t="s">
        <v>608</v>
      </c>
      <c r="E2677" t="s">
        <v>444</v>
      </c>
      <c r="F2677" t="b">
        <v>0</v>
      </c>
      <c r="G2677">
        <v>514082560</v>
      </c>
      <c r="H2677">
        <v>514082815</v>
      </c>
      <c r="I2677" t="s">
        <v>7464</v>
      </c>
      <c r="J2677" s="182" t="str">
        <f>IF(OR(IFERROR(SEARCH("DMZ",tblSegmentationZones[[#This Row],[comment]])&gt;0,FALSE),IFERROR(SEARCH("DMZ",tblSegmentationZones[[#This Row],[SegmentationZone]])&gt;0,FALSE)),"Yes","No")</f>
        <v>No</v>
      </c>
    </row>
    <row r="2678" spans="1:10" x14ac:dyDescent="0.3">
      <c r="A2678" t="s">
        <v>608</v>
      </c>
      <c r="B2678" t="s">
        <v>7465</v>
      </c>
      <c r="C2678">
        <v>354</v>
      </c>
      <c r="D2678" t="s">
        <v>608</v>
      </c>
      <c r="E2678" t="s">
        <v>444</v>
      </c>
      <c r="F2678" t="b">
        <v>0</v>
      </c>
      <c r="G2678">
        <v>514082816</v>
      </c>
      <c r="H2678">
        <v>514083071</v>
      </c>
      <c r="I2678" t="s">
        <v>7466</v>
      </c>
      <c r="J2678" s="182" t="str">
        <f>IF(OR(IFERROR(SEARCH("DMZ",tblSegmentationZones[[#This Row],[comment]])&gt;0,FALSE),IFERROR(SEARCH("DMZ",tblSegmentationZones[[#This Row],[SegmentationZone]])&gt;0,FALSE)),"Yes","No")</f>
        <v>No</v>
      </c>
    </row>
    <row r="2679" spans="1:10" x14ac:dyDescent="0.3">
      <c r="A2679" t="s">
        <v>608</v>
      </c>
      <c r="B2679" t="s">
        <v>7467</v>
      </c>
      <c r="C2679">
        <v>354</v>
      </c>
      <c r="D2679" t="s">
        <v>608</v>
      </c>
      <c r="E2679" t="s">
        <v>444</v>
      </c>
      <c r="F2679" t="b">
        <v>0</v>
      </c>
      <c r="G2679">
        <v>514083072</v>
      </c>
      <c r="H2679">
        <v>514083327</v>
      </c>
      <c r="I2679" t="s">
        <v>7468</v>
      </c>
      <c r="J2679" s="182" t="str">
        <f>IF(OR(IFERROR(SEARCH("DMZ",tblSegmentationZones[[#This Row],[comment]])&gt;0,FALSE),IFERROR(SEARCH("DMZ",tblSegmentationZones[[#This Row],[SegmentationZone]])&gt;0,FALSE)),"Yes","No")</f>
        <v>No</v>
      </c>
    </row>
    <row r="2680" spans="1:10" x14ac:dyDescent="0.3">
      <c r="A2680" t="s">
        <v>555</v>
      </c>
      <c r="B2680" t="s">
        <v>7469</v>
      </c>
      <c r="C2680">
        <v>350</v>
      </c>
      <c r="D2680" t="s">
        <v>555</v>
      </c>
      <c r="E2680" t="s">
        <v>444</v>
      </c>
      <c r="F2680" t="b">
        <v>1</v>
      </c>
      <c r="G2680">
        <v>514066432</v>
      </c>
      <c r="H2680">
        <v>514066687</v>
      </c>
      <c r="I2680" t="s">
        <v>7470</v>
      </c>
      <c r="J2680" s="182" t="str">
        <f>IF(OR(IFERROR(SEARCH("DMZ",tblSegmentationZones[[#This Row],[comment]])&gt;0,FALSE),IFERROR(SEARCH("DMZ",tblSegmentationZones[[#This Row],[SegmentationZone]])&gt;0,FALSE)),"Yes","No")</f>
        <v>No</v>
      </c>
    </row>
    <row r="2681" spans="1:10" x14ac:dyDescent="0.3">
      <c r="A2681" t="s">
        <v>719</v>
      </c>
      <c r="B2681" t="s">
        <v>7471</v>
      </c>
      <c r="C2681">
        <v>361</v>
      </c>
      <c r="D2681" t="s">
        <v>719</v>
      </c>
      <c r="E2681" t="s">
        <v>444</v>
      </c>
      <c r="F2681" t="b">
        <v>1</v>
      </c>
      <c r="G2681">
        <v>514066688</v>
      </c>
      <c r="H2681">
        <v>514066943</v>
      </c>
      <c r="I2681" t="s">
        <v>7472</v>
      </c>
      <c r="J2681" s="182" t="str">
        <f>IF(OR(IFERROR(SEARCH("DMZ",tblSegmentationZones[[#This Row],[comment]])&gt;0,FALSE),IFERROR(SEARCH("DMZ",tblSegmentationZones[[#This Row],[SegmentationZone]])&gt;0,FALSE)),"Yes","No")</f>
        <v>No</v>
      </c>
    </row>
    <row r="2682" spans="1:10" x14ac:dyDescent="0.3">
      <c r="A2682" t="s">
        <v>465</v>
      </c>
      <c r="B2682" t="s">
        <v>7473</v>
      </c>
      <c r="C2682">
        <v>355</v>
      </c>
      <c r="D2682" t="s">
        <v>465</v>
      </c>
      <c r="E2682" t="s">
        <v>444</v>
      </c>
      <c r="F2682" t="b">
        <v>0</v>
      </c>
      <c r="G2682">
        <v>514088960</v>
      </c>
      <c r="H2682">
        <v>514089215</v>
      </c>
      <c r="I2682" t="s">
        <v>7474</v>
      </c>
      <c r="J2682" s="182" t="str">
        <f>IF(OR(IFERROR(SEARCH("DMZ",tblSegmentationZones[[#This Row],[comment]])&gt;0,FALSE),IFERROR(SEARCH("DMZ",tblSegmentationZones[[#This Row],[SegmentationZone]])&gt;0,FALSE)),"Yes","No")</f>
        <v>No</v>
      </c>
    </row>
    <row r="2683" spans="1:10" x14ac:dyDescent="0.3">
      <c r="A2683" t="s">
        <v>465</v>
      </c>
      <c r="B2683" t="s">
        <v>7475</v>
      </c>
      <c r="C2683">
        <v>355</v>
      </c>
      <c r="D2683" t="s">
        <v>465</v>
      </c>
      <c r="E2683" t="s">
        <v>444</v>
      </c>
      <c r="F2683" t="b">
        <v>0</v>
      </c>
      <c r="G2683">
        <v>514089216</v>
      </c>
      <c r="H2683">
        <v>514089471</v>
      </c>
      <c r="I2683" t="s">
        <v>7476</v>
      </c>
      <c r="J2683" s="182" t="str">
        <f>IF(OR(IFERROR(SEARCH("DMZ",tblSegmentationZones[[#This Row],[comment]])&gt;0,FALSE),IFERROR(SEARCH("DMZ",tblSegmentationZones[[#This Row],[SegmentationZone]])&gt;0,FALSE)),"Yes","No")</f>
        <v>No</v>
      </c>
    </row>
    <row r="2684" spans="1:10" x14ac:dyDescent="0.3">
      <c r="A2684" t="s">
        <v>465</v>
      </c>
      <c r="B2684" t="s">
        <v>7477</v>
      </c>
      <c r="C2684">
        <v>355</v>
      </c>
      <c r="D2684" t="s">
        <v>465</v>
      </c>
      <c r="E2684" t="s">
        <v>444</v>
      </c>
      <c r="F2684" t="b">
        <v>0</v>
      </c>
      <c r="G2684">
        <v>514089472</v>
      </c>
      <c r="H2684">
        <v>514089727</v>
      </c>
      <c r="I2684" t="s">
        <v>7478</v>
      </c>
      <c r="J2684" s="182" t="str">
        <f>IF(OR(IFERROR(SEARCH("DMZ",tblSegmentationZones[[#This Row],[comment]])&gt;0,FALSE),IFERROR(SEARCH("DMZ",tblSegmentationZones[[#This Row],[SegmentationZone]])&gt;0,FALSE)),"Yes","No")</f>
        <v>No</v>
      </c>
    </row>
    <row r="2685" spans="1:10" x14ac:dyDescent="0.3">
      <c r="A2685" t="s">
        <v>465</v>
      </c>
      <c r="B2685" t="s">
        <v>7479</v>
      </c>
      <c r="C2685">
        <v>355</v>
      </c>
      <c r="D2685" t="s">
        <v>465</v>
      </c>
      <c r="E2685" t="s">
        <v>444</v>
      </c>
      <c r="F2685" t="b">
        <v>0</v>
      </c>
      <c r="G2685">
        <v>514089728</v>
      </c>
      <c r="H2685">
        <v>514089983</v>
      </c>
      <c r="I2685" t="s">
        <v>7480</v>
      </c>
      <c r="J2685" s="182" t="str">
        <f>IF(OR(IFERROR(SEARCH("DMZ",tblSegmentationZones[[#This Row],[comment]])&gt;0,FALSE),IFERROR(SEARCH("DMZ",tblSegmentationZones[[#This Row],[SegmentationZone]])&gt;0,FALSE)),"Yes","No")</f>
        <v>No</v>
      </c>
    </row>
    <row r="2686" spans="1:10" x14ac:dyDescent="0.3">
      <c r="A2686" t="s">
        <v>470</v>
      </c>
      <c r="B2686" t="s">
        <v>7481</v>
      </c>
      <c r="C2686">
        <v>352</v>
      </c>
      <c r="D2686" t="s">
        <v>470</v>
      </c>
      <c r="E2686" t="s">
        <v>448</v>
      </c>
      <c r="F2686" t="b">
        <v>0</v>
      </c>
      <c r="G2686">
        <v>514130176</v>
      </c>
      <c r="H2686">
        <v>514130431</v>
      </c>
      <c r="I2686" t="s">
        <v>7482</v>
      </c>
      <c r="J2686" s="182" t="str">
        <f>IF(OR(IFERROR(SEARCH("DMZ",tblSegmentationZones[[#This Row],[comment]])&gt;0,FALSE),IFERROR(SEARCH("DMZ",tblSegmentationZones[[#This Row],[SegmentationZone]])&gt;0,FALSE)),"Yes","No")</f>
        <v>No</v>
      </c>
    </row>
    <row r="2687" spans="1:10" x14ac:dyDescent="0.3">
      <c r="A2687" t="s">
        <v>620</v>
      </c>
      <c r="B2687" t="s">
        <v>7483</v>
      </c>
      <c r="C2687">
        <v>358</v>
      </c>
      <c r="D2687" t="s">
        <v>620</v>
      </c>
      <c r="E2687" t="s">
        <v>448</v>
      </c>
      <c r="F2687" t="b">
        <v>1</v>
      </c>
      <c r="G2687">
        <v>514132480</v>
      </c>
      <c r="H2687">
        <v>514132735</v>
      </c>
      <c r="I2687" t="s">
        <v>7484</v>
      </c>
      <c r="J2687" s="182" t="str">
        <f>IF(OR(IFERROR(SEARCH("DMZ",tblSegmentationZones[[#This Row],[comment]])&gt;0,FALSE),IFERROR(SEARCH("DMZ",tblSegmentationZones[[#This Row],[SegmentationZone]])&gt;0,FALSE)),"Yes","No")</f>
        <v>No</v>
      </c>
    </row>
    <row r="2688" spans="1:10" x14ac:dyDescent="0.3">
      <c r="A2688" t="s">
        <v>465</v>
      </c>
      <c r="B2688" t="s">
        <v>7485</v>
      </c>
      <c r="C2688">
        <v>355</v>
      </c>
      <c r="D2688" t="s">
        <v>465</v>
      </c>
      <c r="E2688" t="s">
        <v>448</v>
      </c>
      <c r="F2688" t="b">
        <v>0</v>
      </c>
      <c r="G2688">
        <v>514155520</v>
      </c>
      <c r="H2688">
        <v>514155775</v>
      </c>
      <c r="I2688" t="s">
        <v>7486</v>
      </c>
      <c r="J2688" s="182" t="str">
        <f>IF(OR(IFERROR(SEARCH("DMZ",tblSegmentationZones[[#This Row],[comment]])&gt;0,FALSE),IFERROR(SEARCH("DMZ",tblSegmentationZones[[#This Row],[SegmentationZone]])&gt;0,FALSE)),"Yes","No")</f>
        <v>No</v>
      </c>
    </row>
    <row r="2689" spans="1:10" x14ac:dyDescent="0.3">
      <c r="A2689" t="s">
        <v>465</v>
      </c>
      <c r="B2689" t="s">
        <v>7487</v>
      </c>
      <c r="C2689">
        <v>355</v>
      </c>
      <c r="D2689" t="s">
        <v>465</v>
      </c>
      <c r="E2689" t="s">
        <v>448</v>
      </c>
      <c r="F2689" t="b">
        <v>0</v>
      </c>
      <c r="G2689">
        <v>514155776</v>
      </c>
      <c r="H2689">
        <v>514156031</v>
      </c>
      <c r="I2689" t="s">
        <v>7488</v>
      </c>
      <c r="J2689" s="182" t="str">
        <f>IF(OR(IFERROR(SEARCH("DMZ",tblSegmentationZones[[#This Row],[comment]])&gt;0,FALSE),IFERROR(SEARCH("DMZ",tblSegmentationZones[[#This Row],[SegmentationZone]])&gt;0,FALSE)),"Yes","No")</f>
        <v>No</v>
      </c>
    </row>
    <row r="2690" spans="1:10" x14ac:dyDescent="0.3">
      <c r="A2690" t="s">
        <v>465</v>
      </c>
      <c r="B2690" t="s">
        <v>7489</v>
      </c>
      <c r="C2690">
        <v>355</v>
      </c>
      <c r="D2690" t="s">
        <v>465</v>
      </c>
      <c r="E2690" t="s">
        <v>448</v>
      </c>
      <c r="F2690" t="b">
        <v>0</v>
      </c>
      <c r="G2690">
        <v>514156032</v>
      </c>
      <c r="H2690">
        <v>514156287</v>
      </c>
      <c r="I2690" t="s">
        <v>7490</v>
      </c>
      <c r="J2690" s="182" t="str">
        <f>IF(OR(IFERROR(SEARCH("DMZ",tblSegmentationZones[[#This Row],[comment]])&gt;0,FALSE),IFERROR(SEARCH("DMZ",tblSegmentationZones[[#This Row],[SegmentationZone]])&gt;0,FALSE)),"Yes","No")</f>
        <v>No</v>
      </c>
    </row>
    <row r="2691" spans="1:10" x14ac:dyDescent="0.3">
      <c r="A2691" t="s">
        <v>465</v>
      </c>
      <c r="B2691" t="s">
        <v>7491</v>
      </c>
      <c r="C2691">
        <v>355</v>
      </c>
      <c r="D2691" t="s">
        <v>465</v>
      </c>
      <c r="E2691" t="s">
        <v>448</v>
      </c>
      <c r="F2691" t="b">
        <v>0</v>
      </c>
      <c r="G2691">
        <v>514156288</v>
      </c>
      <c r="H2691">
        <v>514156543</v>
      </c>
      <c r="I2691" t="s">
        <v>7492</v>
      </c>
      <c r="J2691" s="182" t="str">
        <f>IF(OR(IFERROR(SEARCH("DMZ",tblSegmentationZones[[#This Row],[comment]])&gt;0,FALSE),IFERROR(SEARCH("DMZ",tblSegmentationZones[[#This Row],[SegmentationZone]])&gt;0,FALSE)),"Yes","No")</f>
        <v>No</v>
      </c>
    </row>
    <row r="2692" spans="1:10" x14ac:dyDescent="0.3">
      <c r="A2692" t="s">
        <v>5905</v>
      </c>
      <c r="B2692" t="s">
        <v>7493</v>
      </c>
      <c r="C2692">
        <v>359</v>
      </c>
      <c r="D2692" t="s">
        <v>5905</v>
      </c>
      <c r="E2692" t="s">
        <v>448</v>
      </c>
      <c r="F2692" t="b">
        <v>1</v>
      </c>
      <c r="G2692">
        <v>514132736</v>
      </c>
      <c r="H2692">
        <v>514132991</v>
      </c>
      <c r="I2692" t="s">
        <v>7494</v>
      </c>
      <c r="J2692" s="182" t="str">
        <f>IF(OR(IFERROR(SEARCH("DMZ",tblSegmentationZones[[#This Row],[comment]])&gt;0,FALSE),IFERROR(SEARCH("DMZ",tblSegmentationZones[[#This Row],[SegmentationZone]])&gt;0,FALSE)),"Yes","No")</f>
        <v>No</v>
      </c>
    </row>
    <row r="2693" spans="1:10" x14ac:dyDescent="0.3">
      <c r="A2693" t="s">
        <v>3958</v>
      </c>
      <c r="B2693" t="s">
        <v>7495</v>
      </c>
      <c r="C2693">
        <v>369</v>
      </c>
      <c r="D2693" t="s">
        <v>3958</v>
      </c>
      <c r="E2693" t="s">
        <v>448</v>
      </c>
      <c r="F2693" t="b">
        <v>1</v>
      </c>
      <c r="G2693">
        <v>514159616</v>
      </c>
      <c r="H2693">
        <v>514160639</v>
      </c>
      <c r="I2693" t="s">
        <v>7496</v>
      </c>
      <c r="J2693" s="182" t="str">
        <f>IF(OR(IFERROR(SEARCH("DMZ",tblSegmentationZones[[#This Row],[comment]])&gt;0,FALSE),IFERROR(SEARCH("DMZ",tblSegmentationZones[[#This Row],[SegmentationZone]])&gt;0,FALSE)),"Yes","No")</f>
        <v>No</v>
      </c>
    </row>
    <row r="2694" spans="1:10" x14ac:dyDescent="0.3">
      <c r="A2694" t="s">
        <v>668</v>
      </c>
      <c r="B2694" t="s">
        <v>7497</v>
      </c>
      <c r="C2694">
        <v>360</v>
      </c>
      <c r="D2694" t="s">
        <v>668</v>
      </c>
      <c r="E2694" t="s">
        <v>448</v>
      </c>
      <c r="F2694" t="b">
        <v>1</v>
      </c>
      <c r="G2694">
        <v>514132992</v>
      </c>
      <c r="H2694">
        <v>514133247</v>
      </c>
      <c r="I2694" t="s">
        <v>7498</v>
      </c>
      <c r="J2694" s="182" t="str">
        <f>IF(OR(IFERROR(SEARCH("DMZ",tblSegmentationZones[[#This Row],[comment]])&gt;0,FALSE),IFERROR(SEARCH("DMZ",tblSegmentationZones[[#This Row],[SegmentationZone]])&gt;0,FALSE)),"Yes","No")</f>
        <v>No</v>
      </c>
    </row>
    <row r="2695" spans="1:10" x14ac:dyDescent="0.3">
      <c r="A2695" t="s">
        <v>5444</v>
      </c>
      <c r="B2695" t="s">
        <v>7499</v>
      </c>
      <c r="C2695" t="s">
        <v>464</v>
      </c>
      <c r="D2695" t="s">
        <v>5444</v>
      </c>
      <c r="E2695" t="s">
        <v>448</v>
      </c>
      <c r="F2695" t="b">
        <v>1</v>
      </c>
      <c r="G2695">
        <v>514160640</v>
      </c>
      <c r="H2695">
        <v>514161663</v>
      </c>
      <c r="I2695" t="s">
        <v>7500</v>
      </c>
      <c r="J2695" s="182" t="str">
        <f>IF(OR(IFERROR(SEARCH("DMZ",tblSegmentationZones[[#This Row],[comment]])&gt;0,FALSE),IFERROR(SEARCH("DMZ",tblSegmentationZones[[#This Row],[SegmentationZone]])&gt;0,FALSE)),"Yes","No")</f>
        <v>No</v>
      </c>
    </row>
    <row r="2696" spans="1:10" x14ac:dyDescent="0.3">
      <c r="A2696" t="s">
        <v>7231</v>
      </c>
      <c r="B2696" t="s">
        <v>7501</v>
      </c>
      <c r="C2696">
        <v>367</v>
      </c>
      <c r="D2696" t="s">
        <v>7231</v>
      </c>
      <c r="E2696" t="s">
        <v>448</v>
      </c>
      <c r="F2696" t="b">
        <v>1</v>
      </c>
      <c r="G2696">
        <v>514162176</v>
      </c>
      <c r="H2696">
        <v>514162431</v>
      </c>
      <c r="I2696" t="s">
        <v>7502</v>
      </c>
      <c r="J2696" s="182" t="str">
        <f>IF(OR(IFERROR(SEARCH("DMZ",tblSegmentationZones[[#This Row],[comment]])&gt;0,FALSE),IFERROR(SEARCH("DMZ",tblSegmentationZones[[#This Row],[SegmentationZone]])&gt;0,FALSE)),"Yes","No")</f>
        <v>No</v>
      </c>
    </row>
    <row r="2697" spans="1:10" x14ac:dyDescent="0.3">
      <c r="A2697" t="s">
        <v>7231</v>
      </c>
      <c r="B2697" t="s">
        <v>7503</v>
      </c>
      <c r="C2697">
        <v>367</v>
      </c>
      <c r="D2697" t="s">
        <v>7231</v>
      </c>
      <c r="E2697" t="s">
        <v>448</v>
      </c>
      <c r="F2697" t="b">
        <v>0</v>
      </c>
      <c r="G2697">
        <v>514162432</v>
      </c>
      <c r="H2697">
        <v>514162687</v>
      </c>
      <c r="I2697" t="s">
        <v>7504</v>
      </c>
      <c r="J2697" s="182" t="str">
        <f>IF(OR(IFERROR(SEARCH("DMZ",tblSegmentationZones[[#This Row],[comment]])&gt;0,FALSE),IFERROR(SEARCH("DMZ",tblSegmentationZones[[#This Row],[SegmentationZone]])&gt;0,FALSE)),"Yes","No")</f>
        <v>No</v>
      </c>
    </row>
    <row r="2698" spans="1:10" x14ac:dyDescent="0.3">
      <c r="A2698" t="s">
        <v>569</v>
      </c>
      <c r="B2698" t="s">
        <v>7505</v>
      </c>
      <c r="C2698">
        <v>377</v>
      </c>
      <c r="D2698" t="s">
        <v>569</v>
      </c>
      <c r="E2698" t="s">
        <v>448</v>
      </c>
      <c r="F2698" t="b">
        <v>1</v>
      </c>
      <c r="G2698">
        <v>514162688</v>
      </c>
      <c r="H2698">
        <v>514162943</v>
      </c>
      <c r="I2698" t="s">
        <v>7506</v>
      </c>
      <c r="J2698" s="182" t="str">
        <f>IF(OR(IFERROR(SEARCH("DMZ",tblSegmentationZones[[#This Row],[comment]])&gt;0,FALSE),IFERROR(SEARCH("DMZ",tblSegmentationZones[[#This Row],[SegmentationZone]])&gt;0,FALSE)),"Yes","No")</f>
        <v>No</v>
      </c>
    </row>
    <row r="2699" spans="1:10" x14ac:dyDescent="0.3">
      <c r="A2699" t="s">
        <v>573</v>
      </c>
      <c r="B2699" t="s">
        <v>7507</v>
      </c>
      <c r="C2699">
        <v>379</v>
      </c>
      <c r="D2699" t="s">
        <v>573</v>
      </c>
      <c r="E2699" t="s">
        <v>448</v>
      </c>
      <c r="F2699" t="b">
        <v>1</v>
      </c>
      <c r="G2699">
        <v>514162944</v>
      </c>
      <c r="H2699">
        <v>514163199</v>
      </c>
      <c r="I2699" t="s">
        <v>7508</v>
      </c>
      <c r="J2699" s="182" t="str">
        <f>IF(OR(IFERROR(SEARCH("DMZ",tblSegmentationZones[[#This Row],[comment]])&gt;0,FALSE),IFERROR(SEARCH("DMZ",tblSegmentationZones[[#This Row],[SegmentationZone]])&gt;0,FALSE)),"Yes","No")</f>
        <v>No</v>
      </c>
    </row>
    <row r="2700" spans="1:10" x14ac:dyDescent="0.3">
      <c r="A2700" t="s">
        <v>624</v>
      </c>
      <c r="B2700" t="s">
        <v>7509</v>
      </c>
      <c r="C2700">
        <v>363</v>
      </c>
      <c r="D2700" t="s">
        <v>624</v>
      </c>
      <c r="E2700" t="s">
        <v>448</v>
      </c>
      <c r="F2700" t="b">
        <v>1</v>
      </c>
      <c r="G2700">
        <v>514133248</v>
      </c>
      <c r="H2700">
        <v>514133503</v>
      </c>
      <c r="I2700" t="s">
        <v>7510</v>
      </c>
      <c r="J2700" s="182" t="str">
        <f>IF(OR(IFERROR(SEARCH("DMZ",tblSegmentationZones[[#This Row],[comment]])&gt;0,FALSE),IFERROR(SEARCH("DMZ",tblSegmentationZones[[#This Row],[SegmentationZone]])&gt;0,FALSE)),"Yes","No")</f>
        <v>No</v>
      </c>
    </row>
    <row r="2701" spans="1:10" x14ac:dyDescent="0.3">
      <c r="A2701" t="s">
        <v>6016</v>
      </c>
      <c r="B2701" t="s">
        <v>7511</v>
      </c>
      <c r="C2701">
        <v>376</v>
      </c>
      <c r="D2701" t="s">
        <v>6016</v>
      </c>
      <c r="E2701" t="s">
        <v>448</v>
      </c>
      <c r="F2701" t="b">
        <v>1</v>
      </c>
      <c r="G2701">
        <v>514163200</v>
      </c>
      <c r="H2701">
        <v>514163455</v>
      </c>
      <c r="I2701" t="s">
        <v>7512</v>
      </c>
      <c r="J2701" s="182" t="str">
        <f>IF(OR(IFERROR(SEARCH("DMZ",tblSegmentationZones[[#This Row],[comment]])&gt;0,FALSE),IFERROR(SEARCH("DMZ",tblSegmentationZones[[#This Row],[SegmentationZone]])&gt;0,FALSE)),"Yes","No")</f>
        <v>No</v>
      </c>
    </row>
    <row r="2702" spans="1:10" x14ac:dyDescent="0.3">
      <c r="A2702" t="s">
        <v>672</v>
      </c>
      <c r="B2702" t="s">
        <v>7513</v>
      </c>
      <c r="C2702">
        <v>378</v>
      </c>
      <c r="D2702" t="s">
        <v>672</v>
      </c>
      <c r="E2702" t="s">
        <v>448</v>
      </c>
      <c r="F2702" t="b">
        <v>1</v>
      </c>
      <c r="G2702">
        <v>514163456</v>
      </c>
      <c r="H2702">
        <v>514163711</v>
      </c>
      <c r="I2702" t="s">
        <v>7514</v>
      </c>
      <c r="J2702" s="182" t="str">
        <f>IF(OR(IFERROR(SEARCH("DMZ",tblSegmentationZones[[#This Row],[comment]])&gt;0,FALSE),IFERROR(SEARCH("DMZ",tblSegmentationZones[[#This Row],[SegmentationZone]])&gt;0,FALSE)),"Yes","No")</f>
        <v>No</v>
      </c>
    </row>
    <row r="2703" spans="1:10" x14ac:dyDescent="0.3">
      <c r="A2703" t="s">
        <v>565</v>
      </c>
      <c r="B2703" t="s">
        <v>7515</v>
      </c>
      <c r="C2703">
        <v>375</v>
      </c>
      <c r="D2703" t="s">
        <v>565</v>
      </c>
      <c r="E2703" t="s">
        <v>448</v>
      </c>
      <c r="F2703" t="b">
        <v>0</v>
      </c>
      <c r="G2703">
        <v>514163712</v>
      </c>
      <c r="H2703">
        <v>514163967</v>
      </c>
      <c r="I2703" t="s">
        <v>7516</v>
      </c>
      <c r="J2703" s="182" t="str">
        <f>IF(OR(IFERROR(SEARCH("DMZ",tblSegmentationZones[[#This Row],[comment]])&gt;0,FALSE),IFERROR(SEARCH("DMZ",tblSegmentationZones[[#This Row],[SegmentationZone]])&gt;0,FALSE)),"Yes","No")</f>
        <v>No</v>
      </c>
    </row>
    <row r="2704" spans="1:10" x14ac:dyDescent="0.3">
      <c r="A2704" t="s">
        <v>7246</v>
      </c>
      <c r="B2704" t="s">
        <v>7517</v>
      </c>
      <c r="C2704" t="s">
        <v>464</v>
      </c>
      <c r="D2704" t="s">
        <v>7246</v>
      </c>
      <c r="E2704" t="s">
        <v>448</v>
      </c>
      <c r="F2704" t="b">
        <v>0</v>
      </c>
      <c r="G2704">
        <v>514163968</v>
      </c>
      <c r="H2704">
        <v>514164223</v>
      </c>
      <c r="I2704" t="s">
        <v>7518</v>
      </c>
      <c r="J2704" s="182" t="str">
        <f>IF(OR(IFERROR(SEARCH("DMZ",tblSegmentationZones[[#This Row],[comment]])&gt;0,FALSE),IFERROR(SEARCH("DMZ",tblSegmentationZones[[#This Row],[SegmentationZone]])&gt;0,FALSE)),"Yes","No")</f>
        <v>No</v>
      </c>
    </row>
    <row r="2705" spans="1:10" x14ac:dyDescent="0.3">
      <c r="A2705" t="s">
        <v>565</v>
      </c>
      <c r="B2705" t="s">
        <v>7519</v>
      </c>
      <c r="C2705">
        <v>375</v>
      </c>
      <c r="D2705" t="s">
        <v>565</v>
      </c>
      <c r="E2705" t="s">
        <v>448</v>
      </c>
      <c r="F2705" t="b">
        <v>0</v>
      </c>
      <c r="G2705">
        <v>514164224</v>
      </c>
      <c r="H2705">
        <v>514164479</v>
      </c>
      <c r="I2705" t="s">
        <v>7520</v>
      </c>
      <c r="J2705" s="182" t="str">
        <f>IF(OR(IFERROR(SEARCH("DMZ",tblSegmentationZones[[#This Row],[comment]])&gt;0,FALSE),IFERROR(SEARCH("DMZ",tblSegmentationZones[[#This Row],[SegmentationZone]])&gt;0,FALSE)),"Yes","No")</f>
        <v>No</v>
      </c>
    </row>
    <row r="2706" spans="1:10" x14ac:dyDescent="0.3">
      <c r="A2706" t="s">
        <v>565</v>
      </c>
      <c r="B2706" t="s">
        <v>7519</v>
      </c>
      <c r="C2706">
        <v>375</v>
      </c>
      <c r="D2706" t="s">
        <v>1388</v>
      </c>
      <c r="E2706" t="s">
        <v>448</v>
      </c>
      <c r="F2706" t="b">
        <v>0</v>
      </c>
      <c r="G2706">
        <v>514164224</v>
      </c>
      <c r="H2706">
        <v>514164479</v>
      </c>
      <c r="I2706" t="s">
        <v>7520</v>
      </c>
      <c r="J2706" s="182" t="str">
        <f>IF(OR(IFERROR(SEARCH("DMZ",tblSegmentationZones[[#This Row],[comment]])&gt;0,FALSE),IFERROR(SEARCH("DMZ",tblSegmentationZones[[#This Row],[SegmentationZone]])&gt;0,FALSE)),"Yes","No")</f>
        <v>No</v>
      </c>
    </row>
    <row r="2707" spans="1:10" x14ac:dyDescent="0.3">
      <c r="A2707" t="s">
        <v>565</v>
      </c>
      <c r="B2707" t="s">
        <v>7521</v>
      </c>
      <c r="C2707">
        <v>375</v>
      </c>
      <c r="D2707" t="s">
        <v>565</v>
      </c>
      <c r="E2707" t="s">
        <v>448</v>
      </c>
      <c r="F2707" t="b">
        <v>0</v>
      </c>
      <c r="G2707">
        <v>514164480</v>
      </c>
      <c r="H2707">
        <v>514164735</v>
      </c>
      <c r="I2707" t="s">
        <v>7522</v>
      </c>
      <c r="J2707" s="182" t="str">
        <f>IF(OR(IFERROR(SEARCH("DMZ",tblSegmentationZones[[#This Row],[comment]])&gt;0,FALSE),IFERROR(SEARCH("DMZ",tblSegmentationZones[[#This Row],[SegmentationZone]])&gt;0,FALSE)),"Yes","No")</f>
        <v>No</v>
      </c>
    </row>
    <row r="2708" spans="1:10" x14ac:dyDescent="0.3">
      <c r="A2708" t="s">
        <v>565</v>
      </c>
      <c r="B2708" t="s">
        <v>7521</v>
      </c>
      <c r="C2708">
        <v>375</v>
      </c>
      <c r="D2708" t="s">
        <v>1388</v>
      </c>
      <c r="E2708" t="s">
        <v>448</v>
      </c>
      <c r="F2708" t="b">
        <v>0</v>
      </c>
      <c r="G2708">
        <v>514164480</v>
      </c>
      <c r="H2708">
        <v>514164735</v>
      </c>
      <c r="I2708" t="s">
        <v>7522</v>
      </c>
      <c r="J2708" s="182" t="str">
        <f>IF(OR(IFERROR(SEARCH("DMZ",tblSegmentationZones[[#This Row],[comment]])&gt;0,FALSE),IFERROR(SEARCH("DMZ",tblSegmentationZones[[#This Row],[SegmentationZone]])&gt;0,FALSE)),"Yes","No")</f>
        <v>No</v>
      </c>
    </row>
    <row r="2709" spans="1:10" x14ac:dyDescent="0.3">
      <c r="A2709" t="s">
        <v>565</v>
      </c>
      <c r="B2709" t="s">
        <v>7523</v>
      </c>
      <c r="C2709">
        <v>375</v>
      </c>
      <c r="D2709" t="s">
        <v>1388</v>
      </c>
      <c r="E2709" t="s">
        <v>448</v>
      </c>
      <c r="F2709" t="b">
        <v>0</v>
      </c>
      <c r="G2709">
        <v>514164736</v>
      </c>
      <c r="H2709">
        <v>514164991</v>
      </c>
      <c r="I2709" t="s">
        <v>7524</v>
      </c>
      <c r="J2709" s="182" t="str">
        <f>IF(OR(IFERROR(SEARCH("DMZ",tblSegmentationZones[[#This Row],[comment]])&gt;0,FALSE),IFERROR(SEARCH("DMZ",tblSegmentationZones[[#This Row],[SegmentationZone]])&gt;0,FALSE)),"Yes","No")</f>
        <v>No</v>
      </c>
    </row>
    <row r="2710" spans="1:10" x14ac:dyDescent="0.3">
      <c r="A2710" t="s">
        <v>565</v>
      </c>
      <c r="B2710" t="s">
        <v>7523</v>
      </c>
      <c r="C2710">
        <v>375</v>
      </c>
      <c r="D2710" t="s">
        <v>565</v>
      </c>
      <c r="E2710" t="s">
        <v>448</v>
      </c>
      <c r="F2710" t="b">
        <v>0</v>
      </c>
      <c r="G2710">
        <v>514164736</v>
      </c>
      <c r="H2710">
        <v>514164991</v>
      </c>
      <c r="I2710" t="s">
        <v>7524</v>
      </c>
      <c r="J2710" s="182" t="str">
        <f>IF(OR(IFERROR(SEARCH("DMZ",tblSegmentationZones[[#This Row],[comment]])&gt;0,FALSE),IFERROR(SEARCH("DMZ",tblSegmentationZones[[#This Row],[SegmentationZone]])&gt;0,FALSE)),"Yes","No")</f>
        <v>No</v>
      </c>
    </row>
    <row r="2711" spans="1:10" x14ac:dyDescent="0.3">
      <c r="A2711" t="s">
        <v>565</v>
      </c>
      <c r="B2711" t="s">
        <v>7525</v>
      </c>
      <c r="C2711">
        <v>375</v>
      </c>
      <c r="D2711" t="s">
        <v>565</v>
      </c>
      <c r="E2711" t="s">
        <v>448</v>
      </c>
      <c r="F2711" t="b">
        <v>0</v>
      </c>
      <c r="G2711">
        <v>514164992</v>
      </c>
      <c r="H2711">
        <v>514165247</v>
      </c>
      <c r="I2711" t="s">
        <v>7526</v>
      </c>
      <c r="J2711" s="182" t="str">
        <f>IF(OR(IFERROR(SEARCH("DMZ",tblSegmentationZones[[#This Row],[comment]])&gt;0,FALSE),IFERROR(SEARCH("DMZ",tblSegmentationZones[[#This Row],[SegmentationZone]])&gt;0,FALSE)),"Yes","No")</f>
        <v>No</v>
      </c>
    </row>
    <row r="2712" spans="1:10" x14ac:dyDescent="0.3">
      <c r="A2712" t="s">
        <v>565</v>
      </c>
      <c r="B2712" t="s">
        <v>7525</v>
      </c>
      <c r="C2712">
        <v>375</v>
      </c>
      <c r="D2712" t="s">
        <v>1388</v>
      </c>
      <c r="E2712" t="s">
        <v>448</v>
      </c>
      <c r="F2712" t="b">
        <v>0</v>
      </c>
      <c r="G2712">
        <v>514164992</v>
      </c>
      <c r="H2712">
        <v>514165247</v>
      </c>
      <c r="I2712" t="s">
        <v>7526</v>
      </c>
      <c r="J2712" s="182" t="str">
        <f>IF(OR(IFERROR(SEARCH("DMZ",tblSegmentationZones[[#This Row],[comment]])&gt;0,FALSE),IFERROR(SEARCH("DMZ",tblSegmentationZones[[#This Row],[SegmentationZone]])&gt;0,FALSE)),"Yes","No")</f>
        <v>No</v>
      </c>
    </row>
    <row r="2713" spans="1:10" x14ac:dyDescent="0.3">
      <c r="A2713" t="s">
        <v>565</v>
      </c>
      <c r="B2713" t="s">
        <v>7527</v>
      </c>
      <c r="C2713">
        <v>375</v>
      </c>
      <c r="D2713" t="s">
        <v>565</v>
      </c>
      <c r="E2713" t="s">
        <v>448</v>
      </c>
      <c r="F2713" t="b">
        <v>1</v>
      </c>
      <c r="G2713">
        <v>514165248</v>
      </c>
      <c r="H2713">
        <v>514165503</v>
      </c>
      <c r="I2713" t="s">
        <v>7528</v>
      </c>
      <c r="J2713" s="182" t="str">
        <f>IF(OR(IFERROR(SEARCH("DMZ",tblSegmentationZones[[#This Row],[comment]])&gt;0,FALSE),IFERROR(SEARCH("DMZ",tblSegmentationZones[[#This Row],[SegmentationZone]])&gt;0,FALSE)),"Yes","No")</f>
        <v>No</v>
      </c>
    </row>
    <row r="2714" spans="1:10" x14ac:dyDescent="0.3">
      <c r="A2714" t="s">
        <v>565</v>
      </c>
      <c r="B2714" t="s">
        <v>7527</v>
      </c>
      <c r="C2714">
        <v>375</v>
      </c>
      <c r="D2714" t="s">
        <v>1388</v>
      </c>
      <c r="E2714" t="s">
        <v>448</v>
      </c>
      <c r="F2714" t="b">
        <v>1</v>
      </c>
      <c r="G2714">
        <v>514165248</v>
      </c>
      <c r="H2714">
        <v>514165503</v>
      </c>
      <c r="I2714" t="s">
        <v>7528</v>
      </c>
      <c r="J2714" s="182" t="str">
        <f>IF(OR(IFERROR(SEARCH("DMZ",tblSegmentationZones[[#This Row],[comment]])&gt;0,FALSE),IFERROR(SEARCH("DMZ",tblSegmentationZones[[#This Row],[SegmentationZone]])&gt;0,FALSE)),"Yes","No")</f>
        <v>No</v>
      </c>
    </row>
    <row r="2715" spans="1:10" x14ac:dyDescent="0.3">
      <c r="A2715" t="s">
        <v>7261</v>
      </c>
      <c r="B2715" t="s">
        <v>7529</v>
      </c>
      <c r="C2715">
        <v>362</v>
      </c>
      <c r="D2715" t="s">
        <v>7261</v>
      </c>
      <c r="E2715" t="s">
        <v>448</v>
      </c>
      <c r="F2715" t="b">
        <v>1</v>
      </c>
      <c r="G2715">
        <v>514133504</v>
      </c>
      <c r="H2715">
        <v>514133759</v>
      </c>
      <c r="I2715" t="s">
        <v>7530</v>
      </c>
      <c r="J2715" s="182" t="str">
        <f>IF(OR(IFERROR(SEARCH("DMZ",tblSegmentationZones[[#This Row],[comment]])&gt;0,FALSE),IFERROR(SEARCH("DMZ",tblSegmentationZones[[#This Row],[SegmentationZone]])&gt;0,FALSE)),"Yes","No")</f>
        <v>No</v>
      </c>
    </row>
    <row r="2716" spans="1:10" x14ac:dyDescent="0.3">
      <c r="A2716" t="s">
        <v>6273</v>
      </c>
      <c r="B2716" t="s">
        <v>7531</v>
      </c>
      <c r="C2716">
        <v>357</v>
      </c>
      <c r="D2716" t="s">
        <v>6273</v>
      </c>
      <c r="E2716" t="s">
        <v>448</v>
      </c>
      <c r="F2716" t="b">
        <v>1</v>
      </c>
      <c r="G2716">
        <v>514133760</v>
      </c>
      <c r="H2716">
        <v>514134015</v>
      </c>
      <c r="I2716" t="s">
        <v>7532</v>
      </c>
      <c r="J2716" s="182" t="str">
        <f>IF(OR(IFERROR(SEARCH("DMZ",tblSegmentationZones[[#This Row],[comment]])&gt;0,FALSE),IFERROR(SEARCH("DMZ",tblSegmentationZones[[#This Row],[SegmentationZone]])&gt;0,FALSE)),"Yes","No")</f>
        <v>No</v>
      </c>
    </row>
    <row r="2717" spans="1:10" x14ac:dyDescent="0.3">
      <c r="A2717" t="s">
        <v>7533</v>
      </c>
      <c r="B2717" t="s">
        <v>7534</v>
      </c>
      <c r="C2717">
        <v>387</v>
      </c>
      <c r="D2717" t="s">
        <v>479</v>
      </c>
      <c r="E2717" t="s">
        <v>448</v>
      </c>
      <c r="F2717" t="b">
        <v>0</v>
      </c>
      <c r="G2717">
        <v>514170624</v>
      </c>
      <c r="H2717">
        <v>514170879</v>
      </c>
      <c r="I2717" t="s">
        <v>7535</v>
      </c>
      <c r="J2717" s="182" t="str">
        <f>IF(OR(IFERROR(SEARCH("DMZ",tblSegmentationZones[[#This Row],[comment]])&gt;0,FALSE),IFERROR(SEARCH("DMZ",tblSegmentationZones[[#This Row],[SegmentationZone]])&gt;0,FALSE)),"Yes","No")</f>
        <v>No</v>
      </c>
    </row>
    <row r="2718" spans="1:10" x14ac:dyDescent="0.3">
      <c r="A2718" t="s">
        <v>7533</v>
      </c>
      <c r="B2718" t="s">
        <v>7534</v>
      </c>
      <c r="C2718">
        <v>387</v>
      </c>
      <c r="D2718" t="s">
        <v>1400</v>
      </c>
      <c r="E2718" t="s">
        <v>448</v>
      </c>
      <c r="F2718" t="b">
        <v>0</v>
      </c>
      <c r="G2718">
        <v>514170624</v>
      </c>
      <c r="H2718">
        <v>514170879</v>
      </c>
      <c r="I2718" t="s">
        <v>7535</v>
      </c>
      <c r="J2718" s="182" t="str">
        <f>IF(OR(IFERROR(SEARCH("DMZ",tblSegmentationZones[[#This Row],[comment]])&gt;0,FALSE),IFERROR(SEARCH("DMZ",tblSegmentationZones[[#This Row],[SegmentationZone]])&gt;0,FALSE)),"Yes","No")</f>
        <v>No</v>
      </c>
    </row>
    <row r="2719" spans="1:10" x14ac:dyDescent="0.3">
      <c r="A2719" t="s">
        <v>470</v>
      </c>
      <c r="B2719" t="s">
        <v>7536</v>
      </c>
      <c r="C2719">
        <v>352</v>
      </c>
      <c r="D2719" t="s">
        <v>470</v>
      </c>
      <c r="E2719" t="s">
        <v>448</v>
      </c>
      <c r="F2719" t="b">
        <v>0</v>
      </c>
      <c r="G2719">
        <v>514134016</v>
      </c>
      <c r="H2719">
        <v>514134271</v>
      </c>
      <c r="I2719" t="s">
        <v>7537</v>
      </c>
      <c r="J2719" s="182" t="str">
        <f>IF(OR(IFERROR(SEARCH("DMZ",tblSegmentationZones[[#This Row],[comment]])&gt;0,FALSE),IFERROR(SEARCH("DMZ",tblSegmentationZones[[#This Row],[SegmentationZone]])&gt;0,FALSE)),"Yes","No")</f>
        <v>No</v>
      </c>
    </row>
    <row r="2720" spans="1:10" x14ac:dyDescent="0.3">
      <c r="A2720" t="s">
        <v>470</v>
      </c>
      <c r="B2720" t="s">
        <v>7536</v>
      </c>
      <c r="C2720">
        <v>352</v>
      </c>
      <c r="D2720" t="s">
        <v>1384</v>
      </c>
      <c r="E2720" t="s">
        <v>448</v>
      </c>
      <c r="F2720" t="b">
        <v>0</v>
      </c>
      <c r="G2720">
        <v>514134016</v>
      </c>
      <c r="H2720">
        <v>514134271</v>
      </c>
      <c r="I2720" t="s">
        <v>7537</v>
      </c>
      <c r="J2720" s="182" t="str">
        <f>IF(OR(IFERROR(SEARCH("DMZ",tblSegmentationZones[[#This Row],[comment]])&gt;0,FALSE),IFERROR(SEARCH("DMZ",tblSegmentationZones[[#This Row],[SegmentationZone]])&gt;0,FALSE)),"Yes","No")</f>
        <v>No</v>
      </c>
    </row>
    <row r="2721" spans="1:10" x14ac:dyDescent="0.3">
      <c r="A2721" t="s">
        <v>7273</v>
      </c>
      <c r="B2721" t="s">
        <v>7538</v>
      </c>
      <c r="C2721">
        <v>387</v>
      </c>
      <c r="D2721" t="s">
        <v>479</v>
      </c>
      <c r="E2721" t="s">
        <v>448</v>
      </c>
      <c r="F2721" t="b">
        <v>0</v>
      </c>
      <c r="G2721">
        <v>514170880</v>
      </c>
      <c r="H2721">
        <v>514171135</v>
      </c>
      <c r="I2721" t="s">
        <v>7539</v>
      </c>
      <c r="J2721" s="182" t="str">
        <f>IF(OR(IFERROR(SEARCH("DMZ",tblSegmentationZones[[#This Row],[comment]])&gt;0,FALSE),IFERROR(SEARCH("DMZ",tblSegmentationZones[[#This Row],[SegmentationZone]])&gt;0,FALSE)),"Yes","No")</f>
        <v>No</v>
      </c>
    </row>
    <row r="2722" spans="1:10" x14ac:dyDescent="0.3">
      <c r="A2722" t="s">
        <v>7273</v>
      </c>
      <c r="B2722" t="s">
        <v>7538</v>
      </c>
      <c r="C2722">
        <v>387</v>
      </c>
      <c r="D2722" t="s">
        <v>1400</v>
      </c>
      <c r="E2722" t="s">
        <v>448</v>
      </c>
      <c r="F2722" t="b">
        <v>0</v>
      </c>
      <c r="G2722">
        <v>514170880</v>
      </c>
      <c r="H2722">
        <v>514171135</v>
      </c>
      <c r="I2722" t="s">
        <v>7539</v>
      </c>
      <c r="J2722" s="182" t="str">
        <f>IF(OR(IFERROR(SEARCH("DMZ",tblSegmentationZones[[#This Row],[comment]])&gt;0,FALSE),IFERROR(SEARCH("DMZ",tblSegmentationZones[[#This Row],[SegmentationZone]])&gt;0,FALSE)),"Yes","No")</f>
        <v>No</v>
      </c>
    </row>
    <row r="2723" spans="1:10" x14ac:dyDescent="0.3">
      <c r="A2723" t="s">
        <v>7280</v>
      </c>
      <c r="B2723" t="s">
        <v>7540</v>
      </c>
      <c r="C2723">
        <v>387</v>
      </c>
      <c r="D2723" t="s">
        <v>6112</v>
      </c>
      <c r="E2723" t="s">
        <v>448</v>
      </c>
      <c r="F2723" t="b">
        <v>1</v>
      </c>
      <c r="G2723">
        <v>514171136</v>
      </c>
      <c r="H2723">
        <v>514171391</v>
      </c>
      <c r="I2723" t="s">
        <v>7541</v>
      </c>
      <c r="J2723" s="182" t="str">
        <f>IF(OR(IFERROR(SEARCH("DMZ",tblSegmentationZones[[#This Row],[comment]])&gt;0,FALSE),IFERROR(SEARCH("DMZ",tblSegmentationZones[[#This Row],[SegmentationZone]])&gt;0,FALSE)),"Yes","No")</f>
        <v>No</v>
      </c>
    </row>
    <row r="2724" spans="1:10" x14ac:dyDescent="0.3">
      <c r="A2724" t="s">
        <v>6127</v>
      </c>
      <c r="B2724" t="s">
        <v>7542</v>
      </c>
      <c r="C2724">
        <v>393</v>
      </c>
      <c r="D2724" t="s">
        <v>524</v>
      </c>
      <c r="E2724" t="s">
        <v>448</v>
      </c>
      <c r="F2724" t="b">
        <v>1</v>
      </c>
      <c r="G2724">
        <v>514171392</v>
      </c>
      <c r="H2724">
        <v>514171647</v>
      </c>
      <c r="I2724" t="s">
        <v>7543</v>
      </c>
      <c r="J2724" s="182" t="str">
        <f>IF(OR(IFERROR(SEARCH("DMZ",tblSegmentationZones[[#This Row],[comment]])&gt;0,FALSE),IFERROR(SEARCH("DMZ",tblSegmentationZones[[#This Row],[SegmentationZone]])&gt;0,FALSE)),"Yes","No")</f>
        <v>No</v>
      </c>
    </row>
    <row r="2725" spans="1:10" x14ac:dyDescent="0.3">
      <c r="A2725" t="s">
        <v>7285</v>
      </c>
      <c r="B2725" t="s">
        <v>7544</v>
      </c>
      <c r="C2725">
        <v>394</v>
      </c>
      <c r="D2725" t="s">
        <v>6132</v>
      </c>
      <c r="E2725" t="s">
        <v>448</v>
      </c>
      <c r="F2725" t="b">
        <v>1</v>
      </c>
      <c r="G2725">
        <v>514171648</v>
      </c>
      <c r="H2725">
        <v>514171903</v>
      </c>
      <c r="I2725" t="s">
        <v>7545</v>
      </c>
      <c r="J2725" s="182" t="str">
        <f>IF(OR(IFERROR(SEARCH("DMZ",tblSegmentationZones[[#This Row],[comment]])&gt;0,FALSE),IFERROR(SEARCH("DMZ",tblSegmentationZones[[#This Row],[SegmentationZone]])&gt;0,FALSE)),"Yes","No")</f>
        <v>No</v>
      </c>
    </row>
    <row r="2726" spans="1:10" x14ac:dyDescent="0.3">
      <c r="A2726" t="s">
        <v>7288</v>
      </c>
      <c r="B2726" t="s">
        <v>7546</v>
      </c>
      <c r="C2726">
        <v>398</v>
      </c>
      <c r="D2726" t="s">
        <v>589</v>
      </c>
      <c r="E2726" t="s">
        <v>448</v>
      </c>
      <c r="F2726" t="b">
        <v>1</v>
      </c>
      <c r="G2726">
        <v>514171904</v>
      </c>
      <c r="H2726">
        <v>514172159</v>
      </c>
      <c r="I2726" t="s">
        <v>7547</v>
      </c>
      <c r="J2726" s="182" t="str">
        <f>IF(OR(IFERROR(SEARCH("DMZ",tblSegmentationZones[[#This Row],[comment]])&gt;0,FALSE),IFERROR(SEARCH("DMZ",tblSegmentationZones[[#This Row],[SegmentationZone]])&gt;0,FALSE)),"Yes","No")</f>
        <v>No</v>
      </c>
    </row>
    <row r="2727" spans="1:10" x14ac:dyDescent="0.3">
      <c r="A2727" t="s">
        <v>7291</v>
      </c>
      <c r="B2727" t="s">
        <v>7548</v>
      </c>
      <c r="C2727">
        <v>398</v>
      </c>
      <c r="D2727" t="s">
        <v>6145</v>
      </c>
      <c r="E2727" t="s">
        <v>448</v>
      </c>
      <c r="F2727" t="b">
        <v>1</v>
      </c>
      <c r="G2727">
        <v>514172160</v>
      </c>
      <c r="H2727">
        <v>514172415</v>
      </c>
      <c r="I2727" t="s">
        <v>7549</v>
      </c>
      <c r="J2727" s="182" t="str">
        <f>IF(OR(IFERROR(SEARCH("DMZ",tblSegmentationZones[[#This Row],[comment]])&gt;0,FALSE),IFERROR(SEARCH("DMZ",tblSegmentationZones[[#This Row],[SegmentationZone]])&gt;0,FALSE)),"Yes","No")</f>
        <v>No</v>
      </c>
    </row>
    <row r="2728" spans="1:10" x14ac:dyDescent="0.3">
      <c r="A2728" t="s">
        <v>6045</v>
      </c>
      <c r="B2728" t="s">
        <v>7550</v>
      </c>
      <c r="C2728">
        <v>392</v>
      </c>
      <c r="D2728" t="s">
        <v>519</v>
      </c>
      <c r="E2728" t="s">
        <v>448</v>
      </c>
      <c r="F2728" t="b">
        <v>1</v>
      </c>
      <c r="G2728">
        <v>514172416</v>
      </c>
      <c r="H2728">
        <v>514172671</v>
      </c>
      <c r="I2728" t="s">
        <v>7551</v>
      </c>
      <c r="J2728" s="182" t="str">
        <f>IF(OR(IFERROR(SEARCH("DMZ",tblSegmentationZones[[#This Row],[comment]])&gt;0,FALSE),IFERROR(SEARCH("DMZ",tblSegmentationZones[[#This Row],[SegmentationZone]])&gt;0,FALSE)),"Yes","No")</f>
        <v>No</v>
      </c>
    </row>
    <row r="2729" spans="1:10" x14ac:dyDescent="0.3">
      <c r="A2729" t="s">
        <v>6048</v>
      </c>
      <c r="B2729" t="s">
        <v>7552</v>
      </c>
      <c r="C2729">
        <v>392</v>
      </c>
      <c r="D2729" t="s">
        <v>6050</v>
      </c>
      <c r="E2729" t="s">
        <v>448</v>
      </c>
      <c r="F2729" t="b">
        <v>1</v>
      </c>
      <c r="G2729">
        <v>514172672</v>
      </c>
      <c r="H2729">
        <v>514172927</v>
      </c>
      <c r="I2729" t="s">
        <v>7553</v>
      </c>
      <c r="J2729" s="182" t="str">
        <f>IF(OR(IFERROR(SEARCH("DMZ",tblSegmentationZones[[#This Row],[comment]])&gt;0,FALSE),IFERROR(SEARCH("DMZ",tblSegmentationZones[[#This Row],[SegmentationZone]])&gt;0,FALSE)),"Yes","No")</f>
        <v>No</v>
      </c>
    </row>
    <row r="2730" spans="1:10" x14ac:dyDescent="0.3">
      <c r="A2730" t="s">
        <v>7298</v>
      </c>
      <c r="B2730" t="s">
        <v>7554</v>
      </c>
      <c r="C2730">
        <v>400</v>
      </c>
      <c r="D2730" t="s">
        <v>679</v>
      </c>
      <c r="E2730" t="s">
        <v>448</v>
      </c>
      <c r="F2730" t="b">
        <v>1</v>
      </c>
      <c r="G2730">
        <v>514172928</v>
      </c>
      <c r="H2730">
        <v>514173183</v>
      </c>
      <c r="I2730" t="s">
        <v>7555</v>
      </c>
      <c r="J2730" s="182" t="str">
        <f>IF(OR(IFERROR(SEARCH("DMZ",tblSegmentationZones[[#This Row],[comment]])&gt;0,FALSE),IFERROR(SEARCH("DMZ",tblSegmentationZones[[#This Row],[SegmentationZone]])&gt;0,FALSE)),"Yes","No")</f>
        <v>No</v>
      </c>
    </row>
    <row r="2731" spans="1:10" x14ac:dyDescent="0.3">
      <c r="A2731" t="s">
        <v>7301</v>
      </c>
      <c r="B2731" t="s">
        <v>7556</v>
      </c>
      <c r="C2731">
        <v>400</v>
      </c>
      <c r="D2731" t="s">
        <v>6168</v>
      </c>
      <c r="E2731" t="s">
        <v>448</v>
      </c>
      <c r="F2731" t="b">
        <v>1</v>
      </c>
      <c r="G2731">
        <v>514173184</v>
      </c>
      <c r="H2731">
        <v>514173439</v>
      </c>
      <c r="I2731" t="s">
        <v>7557</v>
      </c>
      <c r="J2731" s="182" t="str">
        <f>IF(OR(IFERROR(SEARCH("DMZ",tblSegmentationZones[[#This Row],[comment]])&gt;0,FALSE),IFERROR(SEARCH("DMZ",tblSegmentationZones[[#This Row],[SegmentationZone]])&gt;0,FALSE)),"Yes","No")</f>
        <v>No</v>
      </c>
    </row>
    <row r="2732" spans="1:10" x14ac:dyDescent="0.3">
      <c r="A2732" t="s">
        <v>5448</v>
      </c>
      <c r="B2732" t="s">
        <v>7558</v>
      </c>
      <c r="C2732">
        <v>368</v>
      </c>
      <c r="D2732" t="s">
        <v>5448</v>
      </c>
      <c r="E2732" t="s">
        <v>448</v>
      </c>
      <c r="F2732" t="b">
        <v>1</v>
      </c>
      <c r="G2732">
        <v>514134272</v>
      </c>
      <c r="H2732">
        <v>514134527</v>
      </c>
      <c r="I2732" t="s">
        <v>7559</v>
      </c>
      <c r="J2732" s="182" t="str">
        <f>IF(OR(IFERROR(SEARCH("DMZ",tblSegmentationZones[[#This Row],[comment]])&gt;0,FALSE),IFERROR(SEARCH("DMZ",tblSegmentationZones[[#This Row],[SegmentationZone]])&gt;0,FALSE)),"Yes","No")</f>
        <v>No</v>
      </c>
    </row>
    <row r="2733" spans="1:10" x14ac:dyDescent="0.3">
      <c r="A2733" t="s">
        <v>7306</v>
      </c>
      <c r="B2733" t="s">
        <v>7560</v>
      </c>
      <c r="C2733">
        <v>385</v>
      </c>
      <c r="D2733" t="s">
        <v>657</v>
      </c>
      <c r="E2733" t="s">
        <v>448</v>
      </c>
      <c r="F2733" t="b">
        <v>1</v>
      </c>
      <c r="G2733">
        <v>514173440</v>
      </c>
      <c r="H2733">
        <v>514173695</v>
      </c>
      <c r="I2733" t="s">
        <v>7561</v>
      </c>
      <c r="J2733" s="182" t="str">
        <f>IF(OR(IFERROR(SEARCH("DMZ",tblSegmentationZones[[#This Row],[comment]])&gt;0,FALSE),IFERROR(SEARCH("DMZ",tblSegmentationZones[[#This Row],[SegmentationZone]])&gt;0,FALSE)),"Yes","No")</f>
        <v>No</v>
      </c>
    </row>
    <row r="2734" spans="1:10" x14ac:dyDescent="0.3">
      <c r="A2734" t="s">
        <v>7309</v>
      </c>
      <c r="B2734" t="s">
        <v>7562</v>
      </c>
      <c r="C2734">
        <v>386</v>
      </c>
      <c r="D2734" t="s">
        <v>6158</v>
      </c>
      <c r="E2734" t="s">
        <v>448</v>
      </c>
      <c r="F2734" t="b">
        <v>1</v>
      </c>
      <c r="G2734">
        <v>514173696</v>
      </c>
      <c r="H2734">
        <v>514173951</v>
      </c>
      <c r="I2734" t="s">
        <v>7563</v>
      </c>
      <c r="J2734" s="182" t="str">
        <f>IF(OR(IFERROR(SEARCH("DMZ",tblSegmentationZones[[#This Row],[comment]])&gt;0,FALSE),IFERROR(SEARCH("DMZ",tblSegmentationZones[[#This Row],[SegmentationZone]])&gt;0,FALSE)),"Yes","No")</f>
        <v>No</v>
      </c>
    </row>
    <row r="2735" spans="1:10" x14ac:dyDescent="0.3">
      <c r="A2735" t="s">
        <v>7312</v>
      </c>
      <c r="B2735" t="s">
        <v>7564</v>
      </c>
      <c r="C2735">
        <v>395</v>
      </c>
      <c r="D2735" t="s">
        <v>6183</v>
      </c>
      <c r="E2735" t="s">
        <v>448</v>
      </c>
      <c r="F2735" t="b">
        <v>1</v>
      </c>
      <c r="G2735">
        <v>514173952</v>
      </c>
      <c r="H2735">
        <v>514174207</v>
      </c>
      <c r="I2735" t="s">
        <v>7565</v>
      </c>
      <c r="J2735" s="182" t="str">
        <f>IF(OR(IFERROR(SEARCH("DMZ",tblSegmentationZones[[#This Row],[comment]])&gt;0,FALSE),IFERROR(SEARCH("DMZ",tblSegmentationZones[[#This Row],[SegmentationZone]])&gt;0,FALSE)),"Yes","No")</f>
        <v>No</v>
      </c>
    </row>
    <row r="2736" spans="1:10" x14ac:dyDescent="0.3">
      <c r="A2736" t="s">
        <v>7315</v>
      </c>
      <c r="B2736" t="s">
        <v>7566</v>
      </c>
      <c r="C2736">
        <v>396</v>
      </c>
      <c r="D2736" t="s">
        <v>6187</v>
      </c>
      <c r="E2736" t="s">
        <v>448</v>
      </c>
      <c r="F2736" t="b">
        <v>1</v>
      </c>
      <c r="G2736">
        <v>514174208</v>
      </c>
      <c r="H2736">
        <v>514174463</v>
      </c>
      <c r="I2736" t="s">
        <v>7567</v>
      </c>
      <c r="J2736" s="182" t="str">
        <f>IF(OR(IFERROR(SEARCH("DMZ",tblSegmentationZones[[#This Row],[comment]])&gt;0,FALSE),IFERROR(SEARCH("DMZ",tblSegmentationZones[[#This Row],[SegmentationZone]])&gt;0,FALSE)),"Yes","No")</f>
        <v>No</v>
      </c>
    </row>
    <row r="2737" spans="1:10" x14ac:dyDescent="0.3">
      <c r="A2737" t="s">
        <v>7318</v>
      </c>
      <c r="B2737" t="s">
        <v>7568</v>
      </c>
      <c r="C2737">
        <v>390</v>
      </c>
      <c r="D2737" t="s">
        <v>6072</v>
      </c>
      <c r="E2737" t="s">
        <v>448</v>
      </c>
      <c r="F2737" t="b">
        <v>1</v>
      </c>
      <c r="G2737">
        <v>514174464</v>
      </c>
      <c r="H2737">
        <v>514174719</v>
      </c>
      <c r="I2737" t="s">
        <v>7569</v>
      </c>
      <c r="J2737" s="182" t="str">
        <f>IF(OR(IFERROR(SEARCH("DMZ",tblSegmentationZones[[#This Row],[comment]])&gt;0,FALSE),IFERROR(SEARCH("DMZ",tblSegmentationZones[[#This Row],[SegmentationZone]])&gt;0,FALSE)),"Yes","No")</f>
        <v>No</v>
      </c>
    </row>
    <row r="2738" spans="1:10" x14ac:dyDescent="0.3">
      <c r="A2738" t="s">
        <v>7321</v>
      </c>
      <c r="B2738" t="s">
        <v>7570</v>
      </c>
      <c r="C2738">
        <v>388</v>
      </c>
      <c r="D2738" t="s">
        <v>6083</v>
      </c>
      <c r="E2738" t="s">
        <v>448</v>
      </c>
      <c r="F2738" t="b">
        <v>1</v>
      </c>
      <c r="G2738">
        <v>514174720</v>
      </c>
      <c r="H2738">
        <v>514174975</v>
      </c>
      <c r="I2738" t="s">
        <v>7571</v>
      </c>
      <c r="J2738" s="182" t="str">
        <f>IF(OR(IFERROR(SEARCH("DMZ",tblSegmentationZones[[#This Row],[comment]])&gt;0,FALSE),IFERROR(SEARCH("DMZ",tblSegmentationZones[[#This Row],[SegmentationZone]])&gt;0,FALSE)),"Yes","No")</f>
        <v>No</v>
      </c>
    </row>
    <row r="2739" spans="1:10" x14ac:dyDescent="0.3">
      <c r="A2739" t="s">
        <v>7324</v>
      </c>
      <c r="B2739" t="s">
        <v>7572</v>
      </c>
      <c r="C2739">
        <v>389</v>
      </c>
      <c r="D2739" t="s">
        <v>6193</v>
      </c>
      <c r="E2739" t="s">
        <v>448</v>
      </c>
      <c r="F2739" t="b">
        <v>1</v>
      </c>
      <c r="G2739">
        <v>514174976</v>
      </c>
      <c r="H2739">
        <v>514175231</v>
      </c>
      <c r="I2739" t="s">
        <v>7573</v>
      </c>
      <c r="J2739" s="182" t="str">
        <f>IF(OR(IFERROR(SEARCH("DMZ",tblSegmentationZones[[#This Row],[comment]])&gt;0,FALSE),IFERROR(SEARCH("DMZ",tblSegmentationZones[[#This Row],[SegmentationZone]])&gt;0,FALSE)),"Yes","No")</f>
        <v>No</v>
      </c>
    </row>
    <row r="2740" spans="1:10" x14ac:dyDescent="0.3">
      <c r="A2740" t="s">
        <v>7327</v>
      </c>
      <c r="B2740" t="s">
        <v>7574</v>
      </c>
      <c r="C2740">
        <v>401</v>
      </c>
      <c r="D2740" t="s">
        <v>6172</v>
      </c>
      <c r="E2740" t="s">
        <v>448</v>
      </c>
      <c r="F2740" t="b">
        <v>1</v>
      </c>
      <c r="G2740">
        <v>514175232</v>
      </c>
      <c r="H2740">
        <v>514175487</v>
      </c>
      <c r="I2740" t="s">
        <v>7575</v>
      </c>
      <c r="J2740" s="182" t="str">
        <f>IF(OR(IFERROR(SEARCH("DMZ",tblSegmentationZones[[#This Row],[comment]])&gt;0,FALSE),IFERROR(SEARCH("DMZ",tblSegmentationZones[[#This Row],[SegmentationZone]])&gt;0,FALSE)),"Yes","No")</f>
        <v>No</v>
      </c>
    </row>
    <row r="2741" spans="1:10" x14ac:dyDescent="0.3">
      <c r="A2741" t="s">
        <v>7330</v>
      </c>
      <c r="B2741" t="s">
        <v>7576</v>
      </c>
      <c r="C2741">
        <v>402</v>
      </c>
      <c r="D2741" t="s">
        <v>6179</v>
      </c>
      <c r="E2741" t="s">
        <v>448</v>
      </c>
      <c r="F2741" t="b">
        <v>1</v>
      </c>
      <c r="G2741">
        <v>514175488</v>
      </c>
      <c r="H2741">
        <v>514175743</v>
      </c>
      <c r="I2741" t="s">
        <v>7577</v>
      </c>
      <c r="J2741" s="182" t="str">
        <f>IF(OR(IFERROR(SEARCH("DMZ",tblSegmentationZones[[#This Row],[comment]])&gt;0,FALSE),IFERROR(SEARCH("DMZ",tblSegmentationZones[[#This Row],[SegmentationZone]])&gt;0,FALSE)),"Yes","No")</f>
        <v>No</v>
      </c>
    </row>
    <row r="2742" spans="1:10" x14ac:dyDescent="0.3">
      <c r="A2742" t="s">
        <v>7333</v>
      </c>
      <c r="B2742" t="s">
        <v>7578</v>
      </c>
      <c r="C2742">
        <v>403</v>
      </c>
      <c r="D2742" t="s">
        <v>7335</v>
      </c>
      <c r="E2742" t="s">
        <v>448</v>
      </c>
      <c r="F2742" t="b">
        <v>1</v>
      </c>
      <c r="G2742">
        <v>514175744</v>
      </c>
      <c r="H2742">
        <v>514175999</v>
      </c>
      <c r="I2742" t="s">
        <v>7579</v>
      </c>
      <c r="J2742" s="182" t="str">
        <f>IF(OR(IFERROR(SEARCH("DMZ",tblSegmentationZones[[#This Row],[comment]])&gt;0,FALSE),IFERROR(SEARCH("DMZ",tblSegmentationZones[[#This Row],[SegmentationZone]])&gt;0,FALSE)),"Yes","No")</f>
        <v>No</v>
      </c>
    </row>
    <row r="2743" spans="1:10" x14ac:dyDescent="0.3">
      <c r="A2743" t="s">
        <v>470</v>
      </c>
      <c r="B2743" t="s">
        <v>7580</v>
      </c>
      <c r="C2743">
        <v>352</v>
      </c>
      <c r="D2743" t="s">
        <v>470</v>
      </c>
      <c r="E2743" t="s">
        <v>448</v>
      </c>
      <c r="F2743" t="b">
        <v>0</v>
      </c>
      <c r="G2743">
        <v>514134528</v>
      </c>
      <c r="H2743">
        <v>514134783</v>
      </c>
      <c r="I2743" t="s">
        <v>7581</v>
      </c>
      <c r="J2743" s="182" t="str">
        <f>IF(OR(IFERROR(SEARCH("DMZ",tblSegmentationZones[[#This Row],[comment]])&gt;0,FALSE),IFERROR(SEARCH("DMZ",tblSegmentationZones[[#This Row],[SegmentationZone]])&gt;0,FALSE)),"Yes","No")</f>
        <v>No</v>
      </c>
    </row>
    <row r="2744" spans="1:10" x14ac:dyDescent="0.3">
      <c r="A2744" t="s">
        <v>470</v>
      </c>
      <c r="B2744" t="s">
        <v>7580</v>
      </c>
      <c r="C2744">
        <v>352</v>
      </c>
      <c r="D2744" t="s">
        <v>1384</v>
      </c>
      <c r="E2744" t="s">
        <v>448</v>
      </c>
      <c r="F2744" t="b">
        <v>0</v>
      </c>
      <c r="G2744">
        <v>514134528</v>
      </c>
      <c r="H2744">
        <v>514134783</v>
      </c>
      <c r="I2744" t="s">
        <v>7581</v>
      </c>
      <c r="J2744" s="182" t="str">
        <f>IF(OR(IFERROR(SEARCH("DMZ",tblSegmentationZones[[#This Row],[comment]])&gt;0,FALSE),IFERROR(SEARCH("DMZ",tblSegmentationZones[[#This Row],[SegmentationZone]])&gt;0,FALSE)),"Yes","No")</f>
        <v>No</v>
      </c>
    </row>
    <row r="2745" spans="1:10" x14ac:dyDescent="0.3">
      <c r="A2745" t="s">
        <v>6268</v>
      </c>
      <c r="B2745" t="s">
        <v>7582</v>
      </c>
      <c r="C2745" t="s">
        <v>464</v>
      </c>
      <c r="D2745" t="s">
        <v>616</v>
      </c>
      <c r="E2745" t="s">
        <v>448</v>
      </c>
      <c r="F2745" t="b">
        <v>1</v>
      </c>
      <c r="G2745">
        <v>514176000</v>
      </c>
      <c r="H2745">
        <v>514176255</v>
      </c>
      <c r="I2745" t="s">
        <v>7583</v>
      </c>
      <c r="J2745" s="182" t="str">
        <f>IF(OR(IFERROR(SEARCH("DMZ",tblSegmentationZones[[#This Row],[comment]])&gt;0,FALSE),IFERROR(SEARCH("DMZ",tblSegmentationZones[[#This Row],[SegmentationZone]])&gt;0,FALSE)),"Yes","No")</f>
        <v>No</v>
      </c>
    </row>
    <row r="2746" spans="1:10" x14ac:dyDescent="0.3">
      <c r="A2746" t="s">
        <v>6068</v>
      </c>
      <c r="B2746" t="s">
        <v>7584</v>
      </c>
      <c r="C2746" t="s">
        <v>464</v>
      </c>
      <c r="D2746" t="s">
        <v>6068</v>
      </c>
      <c r="E2746" t="s">
        <v>448</v>
      </c>
      <c r="F2746" t="b">
        <v>1</v>
      </c>
      <c r="G2746">
        <v>514176256</v>
      </c>
      <c r="H2746">
        <v>514176511</v>
      </c>
      <c r="I2746" t="s">
        <v>7585</v>
      </c>
      <c r="J2746" s="182" t="str">
        <f>IF(OR(IFERROR(SEARCH("DMZ",tblSegmentationZones[[#This Row],[comment]])&gt;0,FALSE),IFERROR(SEARCH("DMZ",tblSegmentationZones[[#This Row],[SegmentationZone]])&gt;0,FALSE)),"Yes","No")</f>
        <v>No</v>
      </c>
    </row>
    <row r="2747" spans="1:10" x14ac:dyDescent="0.3">
      <c r="A2747" t="s">
        <v>2924</v>
      </c>
      <c r="B2747" t="s">
        <v>7586</v>
      </c>
      <c r="C2747">
        <v>2589</v>
      </c>
      <c r="D2747" t="s">
        <v>2924</v>
      </c>
      <c r="E2747" t="s">
        <v>448</v>
      </c>
      <c r="F2747" t="b">
        <v>1</v>
      </c>
      <c r="G2747">
        <v>514176512</v>
      </c>
      <c r="H2747">
        <v>514176767</v>
      </c>
      <c r="I2747" t="s">
        <v>7587</v>
      </c>
      <c r="J2747" s="182" t="str">
        <f>IF(OR(IFERROR(SEARCH("DMZ",tblSegmentationZones[[#This Row],[comment]])&gt;0,FALSE),IFERROR(SEARCH("DMZ",tblSegmentationZones[[#This Row],[SegmentationZone]])&gt;0,FALSE)),"Yes","No")</f>
        <v>No</v>
      </c>
    </row>
    <row r="2748" spans="1:10" x14ac:dyDescent="0.3">
      <c r="A2748" t="s">
        <v>7588</v>
      </c>
      <c r="B2748" t="s">
        <v>7589</v>
      </c>
      <c r="C2748">
        <v>387</v>
      </c>
      <c r="D2748" t="s">
        <v>1400</v>
      </c>
      <c r="E2748" t="s">
        <v>448</v>
      </c>
      <c r="F2748" t="b">
        <v>1</v>
      </c>
      <c r="G2748">
        <v>514177024</v>
      </c>
      <c r="H2748">
        <v>514177279</v>
      </c>
      <c r="I2748" t="s">
        <v>7590</v>
      </c>
      <c r="J2748" s="182" t="str">
        <f>IF(OR(IFERROR(SEARCH("DMZ",tblSegmentationZones[[#This Row],[comment]])&gt;0,FALSE),IFERROR(SEARCH("DMZ",tblSegmentationZones[[#This Row],[SegmentationZone]])&gt;0,FALSE)),"Yes","No")</f>
        <v>No</v>
      </c>
    </row>
    <row r="2749" spans="1:10" x14ac:dyDescent="0.3">
      <c r="A2749" t="s">
        <v>5509</v>
      </c>
      <c r="B2749" t="s">
        <v>7591</v>
      </c>
      <c r="C2749">
        <v>421</v>
      </c>
      <c r="D2749" t="s">
        <v>5511</v>
      </c>
      <c r="E2749" t="s">
        <v>448</v>
      </c>
      <c r="F2749" t="b">
        <v>0</v>
      </c>
      <c r="G2749">
        <v>514178048</v>
      </c>
      <c r="H2749">
        <v>514178111</v>
      </c>
      <c r="I2749" t="s">
        <v>7592</v>
      </c>
      <c r="J2749" s="182" t="str">
        <f>IF(OR(IFERROR(SEARCH("DMZ",tblSegmentationZones[[#This Row],[comment]])&gt;0,FALSE),IFERROR(SEARCH("DMZ",tblSegmentationZones[[#This Row],[SegmentationZone]])&gt;0,FALSE)),"Yes","No")</f>
        <v>No</v>
      </c>
    </row>
    <row r="2750" spans="1:10" x14ac:dyDescent="0.3">
      <c r="A2750" t="s">
        <v>5650</v>
      </c>
      <c r="B2750" t="s">
        <v>7593</v>
      </c>
      <c r="C2750">
        <v>2009</v>
      </c>
      <c r="D2750" t="s">
        <v>5650</v>
      </c>
      <c r="E2750" t="s">
        <v>448</v>
      </c>
      <c r="F2750" t="b">
        <v>1</v>
      </c>
      <c r="G2750">
        <v>514178304</v>
      </c>
      <c r="H2750">
        <v>514178559</v>
      </c>
      <c r="I2750" t="s">
        <v>7594</v>
      </c>
      <c r="J2750" s="182" t="str">
        <f>IF(OR(IFERROR(SEARCH("DMZ",tblSegmentationZones[[#This Row],[comment]])&gt;0,FALSE),IFERROR(SEARCH("DMZ",tblSegmentationZones[[#This Row],[SegmentationZone]])&gt;0,FALSE)),"Yes","No")</f>
        <v>No</v>
      </c>
    </row>
    <row r="2751" spans="1:10" x14ac:dyDescent="0.3">
      <c r="A2751" t="s">
        <v>470</v>
      </c>
      <c r="B2751" t="s">
        <v>7595</v>
      </c>
      <c r="C2751">
        <v>352</v>
      </c>
      <c r="D2751" t="s">
        <v>470</v>
      </c>
      <c r="E2751" t="s">
        <v>448</v>
      </c>
      <c r="F2751" t="b">
        <v>0</v>
      </c>
      <c r="G2751">
        <v>514134784</v>
      </c>
      <c r="H2751">
        <v>514135039</v>
      </c>
      <c r="I2751" t="s">
        <v>7596</v>
      </c>
      <c r="J2751" s="182" t="str">
        <f>IF(OR(IFERROR(SEARCH("DMZ",tblSegmentationZones[[#This Row],[comment]])&gt;0,FALSE),IFERROR(SEARCH("DMZ",tblSegmentationZones[[#This Row],[SegmentationZone]])&gt;0,FALSE)),"Yes","No")</f>
        <v>No</v>
      </c>
    </row>
    <row r="2752" spans="1:10" x14ac:dyDescent="0.3">
      <c r="A2752" t="s">
        <v>470</v>
      </c>
      <c r="B2752" t="s">
        <v>7595</v>
      </c>
      <c r="C2752">
        <v>352</v>
      </c>
      <c r="D2752" t="s">
        <v>1384</v>
      </c>
      <c r="E2752" t="s">
        <v>448</v>
      </c>
      <c r="F2752" t="b">
        <v>0</v>
      </c>
      <c r="G2752">
        <v>514134784</v>
      </c>
      <c r="H2752">
        <v>514135039</v>
      </c>
      <c r="I2752" t="s">
        <v>7596</v>
      </c>
      <c r="J2752" s="182" t="str">
        <f>IF(OR(IFERROR(SEARCH("DMZ",tblSegmentationZones[[#This Row],[comment]])&gt;0,FALSE),IFERROR(SEARCH("DMZ",tblSegmentationZones[[#This Row],[SegmentationZone]])&gt;0,FALSE)),"Yes","No")</f>
        <v>No</v>
      </c>
    </row>
    <row r="2753" spans="1:10" x14ac:dyDescent="0.3">
      <c r="A2753" t="s">
        <v>1400</v>
      </c>
      <c r="B2753" t="s">
        <v>7597</v>
      </c>
      <c r="C2753">
        <v>387</v>
      </c>
      <c r="D2753" t="s">
        <v>1400</v>
      </c>
      <c r="E2753" t="s">
        <v>448</v>
      </c>
      <c r="F2753" t="b">
        <v>1</v>
      </c>
      <c r="G2753">
        <v>514178560</v>
      </c>
      <c r="H2753">
        <v>514178815</v>
      </c>
      <c r="I2753" t="s">
        <v>7598</v>
      </c>
      <c r="J2753" s="182" t="str">
        <f>IF(OR(IFERROR(SEARCH("DMZ",tblSegmentationZones[[#This Row],[comment]])&gt;0,FALSE),IFERROR(SEARCH("DMZ",tblSegmentationZones[[#This Row],[SegmentationZone]])&gt;0,FALSE)),"Yes","No")</f>
        <v>No</v>
      </c>
    </row>
    <row r="2754" spans="1:10" x14ac:dyDescent="0.3">
      <c r="A2754" t="s">
        <v>536</v>
      </c>
      <c r="B2754" t="s">
        <v>7599</v>
      </c>
      <c r="C2754">
        <v>365</v>
      </c>
      <c r="D2754" t="s">
        <v>536</v>
      </c>
      <c r="E2754" t="s">
        <v>448</v>
      </c>
      <c r="F2754" t="b">
        <v>1</v>
      </c>
      <c r="G2754">
        <v>514130432</v>
      </c>
      <c r="H2754">
        <v>514130687</v>
      </c>
      <c r="I2754" t="s">
        <v>7600</v>
      </c>
      <c r="J2754" s="182" t="str">
        <f>IF(OR(IFERROR(SEARCH("DMZ",tblSegmentationZones[[#This Row],[comment]])&gt;0,FALSE),IFERROR(SEARCH("DMZ",tblSegmentationZones[[#This Row],[SegmentationZone]])&gt;0,FALSE)),"Yes","No")</f>
        <v>No</v>
      </c>
    </row>
    <row r="2755" spans="1:10" x14ac:dyDescent="0.3">
      <c r="A2755" t="s">
        <v>470</v>
      </c>
      <c r="B2755" t="s">
        <v>7601</v>
      </c>
      <c r="C2755">
        <v>352</v>
      </c>
      <c r="D2755" t="s">
        <v>470</v>
      </c>
      <c r="E2755" t="s">
        <v>448</v>
      </c>
      <c r="F2755" t="b">
        <v>0</v>
      </c>
      <c r="G2755">
        <v>514135040</v>
      </c>
      <c r="H2755">
        <v>514135295</v>
      </c>
      <c r="I2755" t="s">
        <v>7602</v>
      </c>
      <c r="J2755" s="182" t="str">
        <f>IF(OR(IFERROR(SEARCH("DMZ",tblSegmentationZones[[#This Row],[comment]])&gt;0,FALSE),IFERROR(SEARCH("DMZ",tblSegmentationZones[[#This Row],[SegmentationZone]])&gt;0,FALSE)),"Yes","No")</f>
        <v>No</v>
      </c>
    </row>
    <row r="2756" spans="1:10" x14ac:dyDescent="0.3">
      <c r="A2756" t="s">
        <v>470</v>
      </c>
      <c r="B2756" t="s">
        <v>7601</v>
      </c>
      <c r="C2756">
        <v>352</v>
      </c>
      <c r="D2756" t="s">
        <v>1384</v>
      </c>
      <c r="E2756" t="s">
        <v>448</v>
      </c>
      <c r="F2756" t="b">
        <v>0</v>
      </c>
      <c r="G2756">
        <v>514135040</v>
      </c>
      <c r="H2756">
        <v>514135295</v>
      </c>
      <c r="I2756" t="s">
        <v>7602</v>
      </c>
      <c r="J2756" s="182" t="str">
        <f>IF(OR(IFERROR(SEARCH("DMZ",tblSegmentationZones[[#This Row],[comment]])&gt;0,FALSE),IFERROR(SEARCH("DMZ",tblSegmentationZones[[#This Row],[SegmentationZone]])&gt;0,FALSE)),"Yes","No")</f>
        <v>No</v>
      </c>
    </row>
    <row r="2757" spans="1:10" x14ac:dyDescent="0.3">
      <c r="A2757" t="s">
        <v>7363</v>
      </c>
      <c r="B2757" t="s">
        <v>7603</v>
      </c>
      <c r="C2757">
        <v>408</v>
      </c>
      <c r="D2757" t="s">
        <v>6222</v>
      </c>
      <c r="E2757" t="s">
        <v>448</v>
      </c>
      <c r="F2757" t="b">
        <v>1</v>
      </c>
      <c r="G2757">
        <v>514181120</v>
      </c>
      <c r="H2757">
        <v>514181375</v>
      </c>
      <c r="I2757" t="s">
        <v>7604</v>
      </c>
      <c r="J2757" s="182" t="str">
        <f>IF(OR(IFERROR(SEARCH("DMZ",tblSegmentationZones[[#This Row],[comment]])&gt;0,FALSE),IFERROR(SEARCH("DMZ",tblSegmentationZones[[#This Row],[SegmentationZone]])&gt;0,FALSE)),"Yes","No")</f>
        <v>No</v>
      </c>
    </row>
    <row r="2758" spans="1:10" x14ac:dyDescent="0.3">
      <c r="A2758" t="s">
        <v>7366</v>
      </c>
      <c r="B2758" t="s">
        <v>7605</v>
      </c>
      <c r="C2758">
        <v>411</v>
      </c>
      <c r="D2758" t="s">
        <v>733</v>
      </c>
      <c r="E2758" t="s">
        <v>448</v>
      </c>
      <c r="F2758" t="b">
        <v>1</v>
      </c>
      <c r="G2758">
        <v>514181376</v>
      </c>
      <c r="H2758">
        <v>514181631</v>
      </c>
      <c r="I2758" t="s">
        <v>7606</v>
      </c>
      <c r="J2758" s="182" t="str">
        <f>IF(OR(IFERROR(SEARCH("DMZ",tblSegmentationZones[[#This Row],[comment]])&gt;0,FALSE),IFERROR(SEARCH("DMZ",tblSegmentationZones[[#This Row],[SegmentationZone]])&gt;0,FALSE)),"Yes","No")</f>
        <v>No</v>
      </c>
    </row>
    <row r="2759" spans="1:10" x14ac:dyDescent="0.3">
      <c r="A2759" t="s">
        <v>7369</v>
      </c>
      <c r="B2759" t="s">
        <v>7607</v>
      </c>
      <c r="C2759">
        <v>404</v>
      </c>
      <c r="D2759" t="s">
        <v>7371</v>
      </c>
      <c r="E2759" t="s">
        <v>448</v>
      </c>
      <c r="F2759" t="b">
        <v>1</v>
      </c>
      <c r="G2759">
        <v>514181888</v>
      </c>
      <c r="H2759">
        <v>514182143</v>
      </c>
      <c r="I2759" t="s">
        <v>7608</v>
      </c>
      <c r="J2759" s="182" t="str">
        <f>IF(OR(IFERROR(SEARCH("DMZ",tblSegmentationZones[[#This Row],[comment]])&gt;0,FALSE),IFERROR(SEARCH("DMZ",tblSegmentationZones[[#This Row],[SegmentationZone]])&gt;0,FALSE)),"Yes","No")</f>
        <v>No</v>
      </c>
    </row>
    <row r="2760" spans="1:10" x14ac:dyDescent="0.3">
      <c r="A2760" t="s">
        <v>7373</v>
      </c>
      <c r="B2760" t="s">
        <v>7609</v>
      </c>
      <c r="C2760">
        <v>405</v>
      </c>
      <c r="D2760" t="s">
        <v>7375</v>
      </c>
      <c r="E2760" t="s">
        <v>448</v>
      </c>
      <c r="F2760" t="b">
        <v>1</v>
      </c>
      <c r="G2760">
        <v>514182144</v>
      </c>
      <c r="H2760">
        <v>514182399</v>
      </c>
      <c r="I2760" t="s">
        <v>7610</v>
      </c>
      <c r="J2760" s="182" t="str">
        <f>IF(OR(IFERROR(SEARCH("DMZ",tblSegmentationZones[[#This Row],[comment]])&gt;0,FALSE),IFERROR(SEARCH("DMZ",tblSegmentationZones[[#This Row],[SegmentationZone]])&gt;0,FALSE)),"Yes","No")</f>
        <v>No</v>
      </c>
    </row>
    <row r="2761" spans="1:10" x14ac:dyDescent="0.3">
      <c r="A2761" t="s">
        <v>7377</v>
      </c>
      <c r="B2761" t="s">
        <v>7611</v>
      </c>
      <c r="C2761">
        <v>412</v>
      </c>
      <c r="D2761" t="s">
        <v>5981</v>
      </c>
      <c r="E2761" t="s">
        <v>448</v>
      </c>
      <c r="F2761" t="b">
        <v>1</v>
      </c>
      <c r="G2761">
        <v>514182400</v>
      </c>
      <c r="H2761">
        <v>514182655</v>
      </c>
      <c r="I2761" t="s">
        <v>7612</v>
      </c>
      <c r="J2761" s="182" t="str">
        <f>IF(OR(IFERROR(SEARCH("DMZ",tblSegmentationZones[[#This Row],[comment]])&gt;0,FALSE),IFERROR(SEARCH("DMZ",tblSegmentationZones[[#This Row],[SegmentationZone]])&gt;0,FALSE)),"Yes","No")</f>
        <v>No</v>
      </c>
    </row>
    <row r="2762" spans="1:10" x14ac:dyDescent="0.3">
      <c r="A2762" t="s">
        <v>7380</v>
      </c>
      <c r="B2762" t="s">
        <v>7613</v>
      </c>
      <c r="C2762">
        <v>413</v>
      </c>
      <c r="D2762" t="s">
        <v>5984</v>
      </c>
      <c r="E2762" t="s">
        <v>448</v>
      </c>
      <c r="F2762" t="b">
        <v>1</v>
      </c>
      <c r="G2762">
        <v>514182656</v>
      </c>
      <c r="H2762">
        <v>514182911</v>
      </c>
      <c r="I2762" t="s">
        <v>7614</v>
      </c>
      <c r="J2762" s="182" t="str">
        <f>IF(OR(IFERROR(SEARCH("DMZ",tblSegmentationZones[[#This Row],[comment]])&gt;0,FALSE),IFERROR(SEARCH("DMZ",tblSegmentationZones[[#This Row],[SegmentationZone]])&gt;0,FALSE)),"Yes","No")</f>
        <v>No</v>
      </c>
    </row>
    <row r="2763" spans="1:10" x14ac:dyDescent="0.3">
      <c r="A2763" t="s">
        <v>7383</v>
      </c>
      <c r="B2763" t="s">
        <v>7615</v>
      </c>
      <c r="C2763">
        <v>414</v>
      </c>
      <c r="D2763" t="s">
        <v>5987</v>
      </c>
      <c r="E2763" t="s">
        <v>448</v>
      </c>
      <c r="F2763" t="b">
        <v>1</v>
      </c>
      <c r="G2763">
        <v>514182912</v>
      </c>
      <c r="H2763">
        <v>514183167</v>
      </c>
      <c r="I2763" t="s">
        <v>7616</v>
      </c>
      <c r="J2763" s="182" t="str">
        <f>IF(OR(IFERROR(SEARCH("DMZ",tblSegmentationZones[[#This Row],[comment]])&gt;0,FALSE),IFERROR(SEARCH("DMZ",tblSegmentationZones[[#This Row],[SegmentationZone]])&gt;0,FALSE)),"Yes","No")</f>
        <v>No</v>
      </c>
    </row>
    <row r="2764" spans="1:10" x14ac:dyDescent="0.3">
      <c r="A2764" t="s">
        <v>7386</v>
      </c>
      <c r="B2764" t="s">
        <v>7617</v>
      </c>
      <c r="C2764">
        <v>415</v>
      </c>
      <c r="D2764" t="s">
        <v>5990</v>
      </c>
      <c r="E2764" t="s">
        <v>448</v>
      </c>
      <c r="F2764" t="b">
        <v>1</v>
      </c>
      <c r="G2764">
        <v>514183168</v>
      </c>
      <c r="H2764">
        <v>514183423</v>
      </c>
      <c r="I2764" t="s">
        <v>7618</v>
      </c>
      <c r="J2764" s="182" t="str">
        <f>IF(OR(IFERROR(SEARCH("DMZ",tblSegmentationZones[[#This Row],[comment]])&gt;0,FALSE),IFERROR(SEARCH("DMZ",tblSegmentationZones[[#This Row],[SegmentationZone]])&gt;0,FALSE)),"Yes","No")</f>
        <v>No</v>
      </c>
    </row>
    <row r="2765" spans="1:10" x14ac:dyDescent="0.3">
      <c r="A2765" t="s">
        <v>7389</v>
      </c>
      <c r="B2765" t="s">
        <v>7619</v>
      </c>
      <c r="C2765">
        <v>406</v>
      </c>
      <c r="D2765" t="s">
        <v>6218</v>
      </c>
      <c r="E2765" t="s">
        <v>448</v>
      </c>
      <c r="F2765" t="b">
        <v>1</v>
      </c>
      <c r="G2765">
        <v>514183424</v>
      </c>
      <c r="H2765">
        <v>514183679</v>
      </c>
      <c r="I2765" t="s">
        <v>7620</v>
      </c>
      <c r="J2765" s="182" t="str">
        <f>IF(OR(IFERROR(SEARCH("DMZ",tblSegmentationZones[[#This Row],[comment]])&gt;0,FALSE),IFERROR(SEARCH("DMZ",tblSegmentationZones[[#This Row],[SegmentationZone]])&gt;0,FALSE)),"Yes","No")</f>
        <v>No</v>
      </c>
    </row>
    <row r="2766" spans="1:10" x14ac:dyDescent="0.3">
      <c r="A2766" t="s">
        <v>470</v>
      </c>
      <c r="B2766" t="s">
        <v>7621</v>
      </c>
      <c r="C2766">
        <v>352</v>
      </c>
      <c r="D2766" t="s">
        <v>470</v>
      </c>
      <c r="E2766" t="s">
        <v>448</v>
      </c>
      <c r="F2766" t="b">
        <v>0</v>
      </c>
      <c r="G2766">
        <v>514135296</v>
      </c>
      <c r="H2766">
        <v>514135551</v>
      </c>
      <c r="I2766" t="s">
        <v>7622</v>
      </c>
      <c r="J2766" s="182" t="str">
        <f>IF(OR(IFERROR(SEARCH("DMZ",tblSegmentationZones[[#This Row],[comment]])&gt;0,FALSE),IFERROR(SEARCH("DMZ",tblSegmentationZones[[#This Row],[SegmentationZone]])&gt;0,FALSE)),"Yes","No")</f>
        <v>No</v>
      </c>
    </row>
    <row r="2767" spans="1:10" x14ac:dyDescent="0.3">
      <c r="A2767" t="s">
        <v>470</v>
      </c>
      <c r="B2767" t="s">
        <v>7621</v>
      </c>
      <c r="C2767">
        <v>352</v>
      </c>
      <c r="D2767" t="s">
        <v>1384</v>
      </c>
      <c r="E2767" t="s">
        <v>448</v>
      </c>
      <c r="F2767" t="b">
        <v>0</v>
      </c>
      <c r="G2767">
        <v>514135296</v>
      </c>
      <c r="H2767">
        <v>514135551</v>
      </c>
      <c r="I2767" t="s">
        <v>7622</v>
      </c>
      <c r="J2767" s="182" t="str">
        <f>IF(OR(IFERROR(SEARCH("DMZ",tblSegmentationZones[[#This Row],[comment]])&gt;0,FALSE),IFERROR(SEARCH("DMZ",tblSegmentationZones[[#This Row],[SegmentationZone]])&gt;0,FALSE)),"Yes","No")</f>
        <v>No</v>
      </c>
    </row>
    <row r="2768" spans="1:10" x14ac:dyDescent="0.3">
      <c r="A2768" t="s">
        <v>7394</v>
      </c>
      <c r="B2768" t="s">
        <v>7623</v>
      </c>
      <c r="C2768">
        <v>407</v>
      </c>
      <c r="D2768" t="s">
        <v>7396</v>
      </c>
      <c r="E2768" t="s">
        <v>448</v>
      </c>
      <c r="F2768" t="b">
        <v>1</v>
      </c>
      <c r="G2768">
        <v>514183680</v>
      </c>
      <c r="H2768">
        <v>514183935</v>
      </c>
      <c r="I2768" t="s">
        <v>7624</v>
      </c>
      <c r="J2768" s="182" t="str">
        <f>IF(OR(IFERROR(SEARCH("DMZ",tblSegmentationZones[[#This Row],[comment]])&gt;0,FALSE),IFERROR(SEARCH("DMZ",tblSegmentationZones[[#This Row],[SegmentationZone]])&gt;0,FALSE)),"Yes","No")</f>
        <v>No</v>
      </c>
    </row>
    <row r="2769" spans="1:10" x14ac:dyDescent="0.3">
      <c r="A2769" t="s">
        <v>7398</v>
      </c>
      <c r="B2769" t="s">
        <v>7625</v>
      </c>
      <c r="C2769">
        <v>410</v>
      </c>
      <c r="D2769" t="s">
        <v>593</v>
      </c>
      <c r="E2769" t="s">
        <v>448</v>
      </c>
      <c r="F2769" t="b">
        <v>1</v>
      </c>
      <c r="G2769">
        <v>514183936</v>
      </c>
      <c r="H2769">
        <v>514184191</v>
      </c>
      <c r="I2769" t="s">
        <v>7626</v>
      </c>
      <c r="J2769" s="182" t="str">
        <f>IF(OR(IFERROR(SEARCH("DMZ",tblSegmentationZones[[#This Row],[comment]])&gt;0,FALSE),IFERROR(SEARCH("DMZ",tblSegmentationZones[[#This Row],[SegmentationZone]])&gt;0,FALSE)),"Yes","No")</f>
        <v>No</v>
      </c>
    </row>
    <row r="2770" spans="1:10" x14ac:dyDescent="0.3">
      <c r="A2770" t="s">
        <v>7401</v>
      </c>
      <c r="B2770" t="s">
        <v>7627</v>
      </c>
      <c r="C2770">
        <v>416</v>
      </c>
      <c r="D2770" t="s">
        <v>5667</v>
      </c>
      <c r="E2770" t="s">
        <v>448</v>
      </c>
      <c r="F2770" t="b">
        <v>0</v>
      </c>
      <c r="G2770">
        <v>514184192</v>
      </c>
      <c r="H2770">
        <v>514184447</v>
      </c>
      <c r="I2770" t="s">
        <v>7628</v>
      </c>
      <c r="J2770" s="182" t="str">
        <f>IF(OR(IFERROR(SEARCH("DMZ",tblSegmentationZones[[#This Row],[comment]])&gt;0,FALSE),IFERROR(SEARCH("DMZ",tblSegmentationZones[[#This Row],[SegmentationZone]])&gt;0,FALSE)),"Yes","No")</f>
        <v>Yes</v>
      </c>
    </row>
    <row r="2771" spans="1:10" x14ac:dyDescent="0.3">
      <c r="A2771" t="s">
        <v>6036</v>
      </c>
      <c r="B2771" t="s">
        <v>7629</v>
      </c>
      <c r="C2771">
        <v>2572</v>
      </c>
      <c r="D2771" t="s">
        <v>6038</v>
      </c>
      <c r="E2771" t="s">
        <v>448</v>
      </c>
      <c r="F2771" t="b">
        <v>1</v>
      </c>
      <c r="G2771">
        <v>514184448</v>
      </c>
      <c r="H2771">
        <v>514184703</v>
      </c>
      <c r="I2771" t="s">
        <v>7630</v>
      </c>
      <c r="J2771" s="182" t="str">
        <f>IF(OR(IFERROR(SEARCH("DMZ",tblSegmentationZones[[#This Row],[comment]])&gt;0,FALSE),IFERROR(SEARCH("DMZ",tblSegmentationZones[[#This Row],[SegmentationZone]])&gt;0,FALSE)),"Yes","No")</f>
        <v>No</v>
      </c>
    </row>
    <row r="2772" spans="1:10" x14ac:dyDescent="0.3">
      <c r="A2772" t="s">
        <v>7406</v>
      </c>
      <c r="B2772" t="s">
        <v>7631</v>
      </c>
      <c r="C2772" t="s">
        <v>464</v>
      </c>
      <c r="D2772" t="s">
        <v>6076</v>
      </c>
      <c r="E2772" t="s">
        <v>448</v>
      </c>
      <c r="F2772" t="b">
        <v>0</v>
      </c>
      <c r="G2772">
        <v>514184704</v>
      </c>
      <c r="H2772">
        <v>514184959</v>
      </c>
      <c r="I2772" t="s">
        <v>7632</v>
      </c>
      <c r="J2772" s="182" t="str">
        <f>IF(OR(IFERROR(SEARCH("DMZ",tblSegmentationZones[[#This Row],[comment]])&gt;0,FALSE),IFERROR(SEARCH("DMZ",tblSegmentationZones[[#This Row],[SegmentationZone]])&gt;0,FALSE)),"Yes","No")</f>
        <v>No</v>
      </c>
    </row>
    <row r="2773" spans="1:10" x14ac:dyDescent="0.3">
      <c r="A2773" t="s">
        <v>6055</v>
      </c>
      <c r="B2773" t="s">
        <v>7633</v>
      </c>
      <c r="C2773" t="s">
        <v>464</v>
      </c>
      <c r="D2773" t="s">
        <v>6055</v>
      </c>
      <c r="E2773" t="s">
        <v>448</v>
      </c>
      <c r="F2773" t="b">
        <v>0</v>
      </c>
      <c r="G2773">
        <v>514184960</v>
      </c>
      <c r="H2773">
        <v>514185215</v>
      </c>
      <c r="I2773" t="s">
        <v>7634</v>
      </c>
      <c r="J2773" s="182" t="str">
        <f>IF(OR(IFERROR(SEARCH("DMZ",tblSegmentationZones[[#This Row],[comment]])&gt;0,FALSE),IFERROR(SEARCH("DMZ",tblSegmentationZones[[#This Row],[SegmentationZone]])&gt;0,FALSE)),"Yes","No")</f>
        <v>No</v>
      </c>
    </row>
    <row r="2774" spans="1:10" x14ac:dyDescent="0.3">
      <c r="A2774" t="s">
        <v>6061</v>
      </c>
      <c r="B2774" t="s">
        <v>7635</v>
      </c>
      <c r="C2774" t="s">
        <v>464</v>
      </c>
      <c r="D2774" t="s">
        <v>6061</v>
      </c>
      <c r="E2774" t="s">
        <v>448</v>
      </c>
      <c r="F2774" t="b">
        <v>1</v>
      </c>
      <c r="G2774">
        <v>514185216</v>
      </c>
      <c r="H2774">
        <v>514185471</v>
      </c>
      <c r="I2774" t="s">
        <v>7636</v>
      </c>
      <c r="J2774" s="182" t="str">
        <f>IF(OR(IFERROR(SEARCH("DMZ",tblSegmentationZones[[#This Row],[comment]])&gt;0,FALSE),IFERROR(SEARCH("DMZ",tblSegmentationZones[[#This Row],[SegmentationZone]])&gt;0,FALSE)),"Yes","No")</f>
        <v>No</v>
      </c>
    </row>
    <row r="2775" spans="1:10" x14ac:dyDescent="0.3">
      <c r="A2775" t="s">
        <v>5975</v>
      </c>
      <c r="B2775" t="s">
        <v>7637</v>
      </c>
      <c r="C2775">
        <v>370</v>
      </c>
      <c r="D2775" t="s">
        <v>511</v>
      </c>
      <c r="E2775" t="s">
        <v>448</v>
      </c>
      <c r="F2775" t="b">
        <v>1</v>
      </c>
      <c r="G2775">
        <v>514185472</v>
      </c>
      <c r="H2775">
        <v>514185727</v>
      </c>
      <c r="I2775" t="s">
        <v>7638</v>
      </c>
      <c r="J2775" s="182" t="str">
        <f>IF(OR(IFERROR(SEARCH("DMZ",tblSegmentationZones[[#This Row],[comment]])&gt;0,FALSE),IFERROR(SEARCH("DMZ",tblSegmentationZones[[#This Row],[SegmentationZone]])&gt;0,FALSE)),"Yes","No")</f>
        <v>No</v>
      </c>
    </row>
    <row r="2776" spans="1:10" x14ac:dyDescent="0.3">
      <c r="A2776" t="s">
        <v>5978</v>
      </c>
      <c r="B2776" t="s">
        <v>7639</v>
      </c>
      <c r="C2776">
        <v>371</v>
      </c>
      <c r="D2776" t="s">
        <v>515</v>
      </c>
      <c r="E2776" t="s">
        <v>448</v>
      </c>
      <c r="F2776" t="b">
        <v>1</v>
      </c>
      <c r="G2776">
        <v>514185728</v>
      </c>
      <c r="H2776">
        <v>514185983</v>
      </c>
      <c r="I2776" t="s">
        <v>7640</v>
      </c>
      <c r="J2776" s="182" t="str">
        <f>IF(OR(IFERROR(SEARCH("DMZ",tblSegmentationZones[[#This Row],[comment]])&gt;0,FALSE),IFERROR(SEARCH("DMZ",tblSegmentationZones[[#This Row],[SegmentationZone]])&gt;0,FALSE)),"Yes","No")</f>
        <v>No</v>
      </c>
    </row>
    <row r="2777" spans="1:10" x14ac:dyDescent="0.3">
      <c r="A2777" t="s">
        <v>6296</v>
      </c>
      <c r="B2777" t="s">
        <v>7641</v>
      </c>
      <c r="C2777">
        <v>422</v>
      </c>
      <c r="D2777" t="s">
        <v>507</v>
      </c>
      <c r="E2777" t="s">
        <v>448</v>
      </c>
      <c r="F2777" t="b">
        <v>1</v>
      </c>
      <c r="G2777">
        <v>514185984</v>
      </c>
      <c r="H2777">
        <v>514186239</v>
      </c>
      <c r="I2777" t="s">
        <v>7642</v>
      </c>
      <c r="J2777" s="182" t="str">
        <f>IF(OR(IFERROR(SEARCH("DMZ",tblSegmentationZones[[#This Row],[comment]])&gt;0,FALSE),IFERROR(SEARCH("DMZ",tblSegmentationZones[[#This Row],[SegmentationZone]])&gt;0,FALSE)),"Yes","No")</f>
        <v>No</v>
      </c>
    </row>
    <row r="2778" spans="1:10" x14ac:dyDescent="0.3">
      <c r="A2778" t="s">
        <v>528</v>
      </c>
      <c r="B2778" t="s">
        <v>7643</v>
      </c>
      <c r="C2778">
        <v>907</v>
      </c>
      <c r="D2778" t="s">
        <v>528</v>
      </c>
      <c r="E2778" t="s">
        <v>448</v>
      </c>
      <c r="F2778" t="b">
        <v>1</v>
      </c>
      <c r="G2778">
        <v>514135552</v>
      </c>
      <c r="H2778">
        <v>514135807</v>
      </c>
      <c r="I2778" t="s">
        <v>7644</v>
      </c>
      <c r="J2778" s="182" t="str">
        <f>IF(OR(IFERROR(SEARCH("DMZ",tblSegmentationZones[[#This Row],[comment]])&gt;0,FALSE),IFERROR(SEARCH("DMZ",tblSegmentationZones[[#This Row],[SegmentationZone]])&gt;0,FALSE)),"Yes","No")</f>
        <v>No</v>
      </c>
    </row>
    <row r="2779" spans="1:10" x14ac:dyDescent="0.3">
      <c r="A2779" t="s">
        <v>470</v>
      </c>
      <c r="B2779" t="s">
        <v>7645</v>
      </c>
      <c r="C2779">
        <v>352</v>
      </c>
      <c r="D2779" t="s">
        <v>470</v>
      </c>
      <c r="E2779" t="s">
        <v>448</v>
      </c>
      <c r="F2779" t="b">
        <v>1</v>
      </c>
      <c r="G2779">
        <v>514135808</v>
      </c>
      <c r="H2779">
        <v>514136063</v>
      </c>
      <c r="I2779" t="s">
        <v>7646</v>
      </c>
      <c r="J2779" s="182" t="str">
        <f>IF(OR(IFERROR(SEARCH("DMZ",tblSegmentationZones[[#This Row],[comment]])&gt;0,FALSE),IFERROR(SEARCH("DMZ",tblSegmentationZones[[#This Row],[SegmentationZone]])&gt;0,FALSE)),"Yes","No")</f>
        <v>No</v>
      </c>
    </row>
    <row r="2780" spans="1:10" x14ac:dyDescent="0.3">
      <c r="A2780" t="s">
        <v>470</v>
      </c>
      <c r="B2780" t="s">
        <v>7645</v>
      </c>
      <c r="C2780">
        <v>352</v>
      </c>
      <c r="D2780" t="s">
        <v>1384</v>
      </c>
      <c r="E2780" t="s">
        <v>448</v>
      </c>
      <c r="F2780" t="b">
        <v>1</v>
      </c>
      <c r="G2780">
        <v>514135808</v>
      </c>
      <c r="H2780">
        <v>514136063</v>
      </c>
      <c r="I2780" t="s">
        <v>7646</v>
      </c>
      <c r="J2780" s="182" t="str">
        <f>IF(OR(IFERROR(SEARCH("DMZ",tblSegmentationZones[[#This Row],[comment]])&gt;0,FALSE),IFERROR(SEARCH("DMZ",tblSegmentationZones[[#This Row],[SegmentationZone]])&gt;0,FALSE)),"Yes","No")</f>
        <v>No</v>
      </c>
    </row>
    <row r="2781" spans="1:10" x14ac:dyDescent="0.3">
      <c r="A2781" t="s">
        <v>5511</v>
      </c>
      <c r="B2781" t="s">
        <v>7647</v>
      </c>
      <c r="C2781">
        <v>421</v>
      </c>
      <c r="D2781" t="s">
        <v>5511</v>
      </c>
      <c r="E2781" t="s">
        <v>448</v>
      </c>
      <c r="F2781" t="b">
        <v>1</v>
      </c>
      <c r="G2781">
        <v>514189312</v>
      </c>
      <c r="H2781">
        <v>514190335</v>
      </c>
      <c r="I2781" t="s">
        <v>7648</v>
      </c>
      <c r="J2781" s="182" t="str">
        <f>IF(OR(IFERROR(SEARCH("DMZ",tblSegmentationZones[[#This Row],[comment]])&gt;0,FALSE),IFERROR(SEARCH("DMZ",tblSegmentationZones[[#This Row],[SegmentationZone]])&gt;0,FALSE)),"Yes","No")</f>
        <v>No</v>
      </c>
    </row>
    <row r="2782" spans="1:10" x14ac:dyDescent="0.3">
      <c r="A2782" t="s">
        <v>7649</v>
      </c>
      <c r="B2782" t="s">
        <v>7650</v>
      </c>
      <c r="C2782">
        <v>1006</v>
      </c>
      <c r="D2782" t="s">
        <v>5853</v>
      </c>
      <c r="E2782" t="s">
        <v>448</v>
      </c>
      <c r="F2782" t="b">
        <v>1</v>
      </c>
      <c r="G2782">
        <v>514190336</v>
      </c>
      <c r="H2782">
        <v>514191359</v>
      </c>
      <c r="I2782" t="s">
        <v>7651</v>
      </c>
      <c r="J2782" s="182" t="str">
        <f>IF(OR(IFERROR(SEARCH("DMZ",tblSegmentationZones[[#This Row],[comment]])&gt;0,FALSE),IFERROR(SEARCH("DMZ",tblSegmentationZones[[#This Row],[SegmentationZone]])&gt;0,FALSE)),"Yes","No")</f>
        <v>No</v>
      </c>
    </row>
    <row r="2783" spans="1:10" x14ac:dyDescent="0.3">
      <c r="A2783" t="s">
        <v>470</v>
      </c>
      <c r="B2783" t="s">
        <v>7652</v>
      </c>
      <c r="C2783" t="s">
        <v>464</v>
      </c>
      <c r="D2783" t="s">
        <v>470</v>
      </c>
      <c r="E2783" t="s">
        <v>448</v>
      </c>
      <c r="F2783" t="b">
        <v>0</v>
      </c>
      <c r="G2783">
        <v>514136064</v>
      </c>
      <c r="H2783">
        <v>514136319</v>
      </c>
      <c r="I2783" t="s">
        <v>7653</v>
      </c>
      <c r="J2783" s="182" t="str">
        <f>IF(OR(IFERROR(SEARCH("DMZ",tblSegmentationZones[[#This Row],[comment]])&gt;0,FALSE),IFERROR(SEARCH("DMZ",tblSegmentationZones[[#This Row],[SegmentationZone]])&gt;0,FALSE)),"Yes","No")</f>
        <v>No</v>
      </c>
    </row>
    <row r="2784" spans="1:10" x14ac:dyDescent="0.3">
      <c r="A2784" t="s">
        <v>470</v>
      </c>
      <c r="B2784" t="s">
        <v>7652</v>
      </c>
      <c r="C2784" t="s">
        <v>464</v>
      </c>
      <c r="D2784" t="s">
        <v>1384</v>
      </c>
      <c r="E2784" t="s">
        <v>448</v>
      </c>
      <c r="F2784" t="b">
        <v>0</v>
      </c>
      <c r="G2784">
        <v>514136064</v>
      </c>
      <c r="H2784">
        <v>514136319</v>
      </c>
      <c r="I2784" t="s">
        <v>7653</v>
      </c>
      <c r="J2784" s="182" t="str">
        <f>IF(OR(IFERROR(SEARCH("DMZ",tblSegmentationZones[[#This Row],[comment]])&gt;0,FALSE),IFERROR(SEARCH("DMZ",tblSegmentationZones[[#This Row],[SegmentationZone]])&gt;0,FALSE)),"Yes","No")</f>
        <v>No</v>
      </c>
    </row>
    <row r="2785" spans="1:10" x14ac:dyDescent="0.3">
      <c r="A2785" t="s">
        <v>6208</v>
      </c>
      <c r="B2785" t="s">
        <v>7654</v>
      </c>
      <c r="C2785" t="s">
        <v>464</v>
      </c>
      <c r="D2785" t="s">
        <v>6208</v>
      </c>
      <c r="E2785" t="s">
        <v>448</v>
      </c>
      <c r="F2785" t="b">
        <v>1</v>
      </c>
      <c r="G2785">
        <v>514191360</v>
      </c>
      <c r="H2785">
        <v>514191871</v>
      </c>
      <c r="I2785" t="s">
        <v>7655</v>
      </c>
      <c r="J2785" s="182" t="str">
        <f>IF(OR(IFERROR(SEARCH("DMZ",tblSegmentationZones[[#This Row],[comment]])&gt;0,FALSE),IFERROR(SEARCH("DMZ",tblSegmentationZones[[#This Row],[SegmentationZone]])&gt;0,FALSE)),"Yes","No")</f>
        <v>No</v>
      </c>
    </row>
    <row r="2786" spans="1:10" x14ac:dyDescent="0.3">
      <c r="A2786" t="s">
        <v>6211</v>
      </c>
      <c r="B2786" t="s">
        <v>7656</v>
      </c>
      <c r="C2786" t="s">
        <v>464</v>
      </c>
      <c r="D2786" t="s">
        <v>6211</v>
      </c>
      <c r="E2786" t="s">
        <v>448</v>
      </c>
      <c r="F2786" t="b">
        <v>1</v>
      </c>
      <c r="G2786">
        <v>514191872</v>
      </c>
      <c r="H2786">
        <v>514192383</v>
      </c>
      <c r="I2786" t="s">
        <v>7657</v>
      </c>
      <c r="J2786" s="182" t="str">
        <f>IF(OR(IFERROR(SEARCH("DMZ",tblSegmentationZones[[#This Row],[comment]])&gt;0,FALSE),IFERROR(SEARCH("DMZ",tblSegmentationZones[[#This Row],[SegmentationZone]])&gt;0,FALSE)),"Yes","No")</f>
        <v>No</v>
      </c>
    </row>
    <row r="2787" spans="1:10" x14ac:dyDescent="0.3">
      <c r="A2787" t="s">
        <v>7432</v>
      </c>
      <c r="B2787" t="s">
        <v>7658</v>
      </c>
      <c r="C2787">
        <v>940</v>
      </c>
      <c r="D2787" t="s">
        <v>686</v>
      </c>
      <c r="E2787" t="s">
        <v>448</v>
      </c>
      <c r="F2787" t="b">
        <v>1</v>
      </c>
      <c r="G2787">
        <v>514137088</v>
      </c>
      <c r="H2787">
        <v>514137343</v>
      </c>
      <c r="I2787" t="s">
        <v>7659</v>
      </c>
      <c r="J2787" s="182" t="str">
        <f>IF(OR(IFERROR(SEARCH("DMZ",tblSegmentationZones[[#This Row],[comment]])&gt;0,FALSE),IFERROR(SEARCH("DMZ",tblSegmentationZones[[#This Row],[SegmentationZone]])&gt;0,FALSE)),"Yes","No")</f>
        <v>No</v>
      </c>
    </row>
    <row r="2788" spans="1:10" x14ac:dyDescent="0.3">
      <c r="A2788" t="s">
        <v>532</v>
      </c>
      <c r="B2788" t="s">
        <v>7660</v>
      </c>
      <c r="C2788">
        <v>364</v>
      </c>
      <c r="D2788" t="s">
        <v>532</v>
      </c>
      <c r="E2788" t="s">
        <v>448</v>
      </c>
      <c r="F2788" t="b">
        <v>1</v>
      </c>
      <c r="G2788">
        <v>514130688</v>
      </c>
      <c r="H2788">
        <v>514130943</v>
      </c>
      <c r="I2788" t="s">
        <v>7661</v>
      </c>
      <c r="J2788" s="182" t="str">
        <f>IF(OR(IFERROR(SEARCH("DMZ",tblSegmentationZones[[#This Row],[comment]])&gt;0,FALSE),IFERROR(SEARCH("DMZ",tblSegmentationZones[[#This Row],[SegmentationZone]])&gt;0,FALSE)),"Yes","No")</f>
        <v>No</v>
      </c>
    </row>
    <row r="2789" spans="1:10" x14ac:dyDescent="0.3">
      <c r="A2789" t="s">
        <v>597</v>
      </c>
      <c r="B2789" t="s">
        <v>7662</v>
      </c>
      <c r="C2789">
        <v>482</v>
      </c>
      <c r="D2789" t="s">
        <v>597</v>
      </c>
      <c r="E2789" t="s">
        <v>448</v>
      </c>
      <c r="F2789" t="b">
        <v>1</v>
      </c>
      <c r="G2789">
        <v>514137600</v>
      </c>
      <c r="H2789">
        <v>514137855</v>
      </c>
      <c r="I2789" t="s">
        <v>7663</v>
      </c>
      <c r="J2789" s="182" t="str">
        <f>IF(OR(IFERROR(SEARCH("DMZ",tblSegmentationZones[[#This Row],[comment]])&gt;0,FALSE),IFERROR(SEARCH("DMZ",tblSegmentationZones[[#This Row],[SegmentationZone]])&gt;0,FALSE)),"Yes","No")</f>
        <v>No</v>
      </c>
    </row>
    <row r="2790" spans="1:10" x14ac:dyDescent="0.3">
      <c r="A2790" t="s">
        <v>597</v>
      </c>
      <c r="B2790" t="s">
        <v>7662</v>
      </c>
      <c r="C2790">
        <v>482</v>
      </c>
      <c r="D2790" t="s">
        <v>1436</v>
      </c>
      <c r="E2790" t="s">
        <v>448</v>
      </c>
      <c r="F2790" t="b">
        <v>1</v>
      </c>
      <c r="G2790">
        <v>514137600</v>
      </c>
      <c r="H2790">
        <v>514137855</v>
      </c>
      <c r="I2790" t="s">
        <v>7663</v>
      </c>
      <c r="J2790" s="182" t="str">
        <f>IF(OR(IFERROR(SEARCH("DMZ",tblSegmentationZones[[#This Row],[comment]])&gt;0,FALSE),IFERROR(SEARCH("DMZ",tblSegmentationZones[[#This Row],[SegmentationZone]])&gt;0,FALSE)),"Yes","No")</f>
        <v>No</v>
      </c>
    </row>
    <row r="2791" spans="1:10" x14ac:dyDescent="0.3">
      <c r="A2791" t="s">
        <v>548</v>
      </c>
      <c r="B2791" t="s">
        <v>7664</v>
      </c>
      <c r="C2791">
        <v>366</v>
      </c>
      <c r="D2791" t="s">
        <v>548</v>
      </c>
      <c r="E2791" t="s">
        <v>448</v>
      </c>
      <c r="F2791" t="b">
        <v>1</v>
      </c>
      <c r="G2791">
        <v>514130944</v>
      </c>
      <c r="H2791">
        <v>514131199</v>
      </c>
      <c r="I2791" t="s">
        <v>7665</v>
      </c>
      <c r="J2791" s="182" t="str">
        <f>IF(OR(IFERROR(SEARCH("DMZ",tblSegmentationZones[[#This Row],[comment]])&gt;0,FALSE),IFERROR(SEARCH("DMZ",tblSegmentationZones[[#This Row],[SegmentationZone]])&gt;0,FALSE)),"Yes","No")</f>
        <v>No</v>
      </c>
    </row>
    <row r="2792" spans="1:10" x14ac:dyDescent="0.3">
      <c r="A2792" t="s">
        <v>664</v>
      </c>
      <c r="B2792" t="s">
        <v>7666</v>
      </c>
      <c r="C2792">
        <v>356</v>
      </c>
      <c r="D2792" t="s">
        <v>664</v>
      </c>
      <c r="E2792" t="s">
        <v>448</v>
      </c>
      <c r="F2792" t="b">
        <v>1</v>
      </c>
      <c r="G2792">
        <v>514131200</v>
      </c>
      <c r="H2792">
        <v>514131455</v>
      </c>
      <c r="I2792" t="s">
        <v>7667</v>
      </c>
      <c r="J2792" s="182" t="str">
        <f>IF(OR(IFERROR(SEARCH("DMZ",tblSegmentationZones[[#This Row],[comment]])&gt;0,FALSE),IFERROR(SEARCH("DMZ",tblSegmentationZones[[#This Row],[SegmentationZone]])&gt;0,FALSE)),"Yes","No")</f>
        <v>No</v>
      </c>
    </row>
    <row r="2793" spans="1:10" x14ac:dyDescent="0.3">
      <c r="A2793" t="s">
        <v>5731</v>
      </c>
      <c r="B2793" t="s">
        <v>7668</v>
      </c>
      <c r="C2793" t="s">
        <v>464</v>
      </c>
      <c r="D2793" t="s">
        <v>5731</v>
      </c>
      <c r="E2793" t="s">
        <v>448</v>
      </c>
      <c r="F2793" t="b">
        <v>1</v>
      </c>
      <c r="G2793">
        <v>514143232</v>
      </c>
      <c r="H2793">
        <v>514143487</v>
      </c>
      <c r="I2793" t="s">
        <v>7669</v>
      </c>
      <c r="J2793" s="182" t="str">
        <f>IF(OR(IFERROR(SEARCH("DMZ",tblSegmentationZones[[#This Row],[comment]])&gt;0,FALSE),IFERROR(SEARCH("DMZ",tblSegmentationZones[[#This Row],[SegmentationZone]])&gt;0,FALSE)),"Yes","No")</f>
        <v>No</v>
      </c>
    </row>
    <row r="2794" spans="1:10" x14ac:dyDescent="0.3">
      <c r="A2794" t="s">
        <v>690</v>
      </c>
      <c r="B2794" t="s">
        <v>7670</v>
      </c>
      <c r="C2794">
        <v>351</v>
      </c>
      <c r="D2794" t="s">
        <v>690</v>
      </c>
      <c r="E2794" t="s">
        <v>448</v>
      </c>
      <c r="F2794" t="b">
        <v>1</v>
      </c>
      <c r="G2794">
        <v>514131456</v>
      </c>
      <c r="H2794">
        <v>514131711</v>
      </c>
      <c r="I2794" t="s">
        <v>7671</v>
      </c>
      <c r="J2794" s="182" t="str">
        <f>IF(OR(IFERROR(SEARCH("DMZ",tblSegmentationZones[[#This Row],[comment]])&gt;0,FALSE),IFERROR(SEARCH("DMZ",tblSegmentationZones[[#This Row],[SegmentationZone]])&gt;0,FALSE)),"Yes","No")</f>
        <v>No</v>
      </c>
    </row>
    <row r="2795" spans="1:10" x14ac:dyDescent="0.3">
      <c r="A2795" t="s">
        <v>608</v>
      </c>
      <c r="B2795" t="s">
        <v>7672</v>
      </c>
      <c r="C2795">
        <v>354</v>
      </c>
      <c r="D2795" t="s">
        <v>608</v>
      </c>
      <c r="E2795" t="s">
        <v>448</v>
      </c>
      <c r="F2795" t="b">
        <v>1</v>
      </c>
      <c r="G2795">
        <v>514146304</v>
      </c>
      <c r="H2795">
        <v>514146559</v>
      </c>
      <c r="I2795" t="s">
        <v>7673</v>
      </c>
      <c r="J2795" s="182" t="str">
        <f>IF(OR(IFERROR(SEARCH("DMZ",tblSegmentationZones[[#This Row],[comment]])&gt;0,FALSE),IFERROR(SEARCH("DMZ",tblSegmentationZones[[#This Row],[SegmentationZone]])&gt;0,FALSE)),"Yes","No")</f>
        <v>No</v>
      </c>
    </row>
    <row r="2796" spans="1:10" x14ac:dyDescent="0.3">
      <c r="A2796" t="s">
        <v>608</v>
      </c>
      <c r="B2796" t="s">
        <v>7674</v>
      </c>
      <c r="C2796" t="s">
        <v>464</v>
      </c>
      <c r="D2796" t="s">
        <v>608</v>
      </c>
      <c r="E2796" t="s">
        <v>448</v>
      </c>
      <c r="F2796" t="b">
        <v>0</v>
      </c>
      <c r="G2796">
        <v>514146560</v>
      </c>
      <c r="H2796">
        <v>514146815</v>
      </c>
      <c r="I2796" t="s">
        <v>7675</v>
      </c>
      <c r="J2796" s="182" t="str">
        <f>IF(OR(IFERROR(SEARCH("DMZ",tblSegmentationZones[[#This Row],[comment]])&gt;0,FALSE),IFERROR(SEARCH("DMZ",tblSegmentationZones[[#This Row],[SegmentationZone]])&gt;0,FALSE)),"Yes","No")</f>
        <v>No</v>
      </c>
    </row>
    <row r="2797" spans="1:10" x14ac:dyDescent="0.3">
      <c r="A2797" t="s">
        <v>608</v>
      </c>
      <c r="B2797" t="s">
        <v>7676</v>
      </c>
      <c r="C2797" t="s">
        <v>464</v>
      </c>
      <c r="D2797" t="s">
        <v>608</v>
      </c>
      <c r="E2797" t="s">
        <v>448</v>
      </c>
      <c r="F2797" t="b">
        <v>0</v>
      </c>
      <c r="G2797">
        <v>514146816</v>
      </c>
      <c r="H2797">
        <v>514147071</v>
      </c>
      <c r="I2797" t="s">
        <v>7677</v>
      </c>
      <c r="J2797" s="182" t="str">
        <f>IF(OR(IFERROR(SEARCH("DMZ",tblSegmentationZones[[#This Row],[comment]])&gt;0,FALSE),IFERROR(SEARCH("DMZ",tblSegmentationZones[[#This Row],[SegmentationZone]])&gt;0,FALSE)),"Yes","No")</f>
        <v>No</v>
      </c>
    </row>
    <row r="2798" spans="1:10" x14ac:dyDescent="0.3">
      <c r="A2798" t="s">
        <v>608</v>
      </c>
      <c r="B2798" t="s">
        <v>7678</v>
      </c>
      <c r="C2798" t="s">
        <v>464</v>
      </c>
      <c r="D2798" t="s">
        <v>608</v>
      </c>
      <c r="E2798" t="s">
        <v>448</v>
      </c>
      <c r="F2798" t="b">
        <v>0</v>
      </c>
      <c r="G2798">
        <v>514147072</v>
      </c>
      <c r="H2798">
        <v>514147327</v>
      </c>
      <c r="I2798" t="s">
        <v>7679</v>
      </c>
      <c r="J2798" s="182" t="str">
        <f>IF(OR(IFERROR(SEARCH("DMZ",tblSegmentationZones[[#This Row],[comment]])&gt;0,FALSE),IFERROR(SEARCH("DMZ",tblSegmentationZones[[#This Row],[SegmentationZone]])&gt;0,FALSE)),"Yes","No")</f>
        <v>No</v>
      </c>
    </row>
    <row r="2799" spans="1:10" x14ac:dyDescent="0.3">
      <c r="A2799" t="s">
        <v>6006</v>
      </c>
      <c r="B2799" t="s">
        <v>7680</v>
      </c>
      <c r="C2799">
        <v>353</v>
      </c>
      <c r="D2799" t="s">
        <v>6006</v>
      </c>
      <c r="E2799" t="s">
        <v>448</v>
      </c>
      <c r="F2799" t="b">
        <v>1</v>
      </c>
      <c r="G2799">
        <v>514131712</v>
      </c>
      <c r="H2799">
        <v>514131967</v>
      </c>
      <c r="I2799" t="s">
        <v>7681</v>
      </c>
      <c r="J2799" s="182" t="str">
        <f>IF(OR(IFERROR(SEARCH("DMZ",tblSegmentationZones[[#This Row],[comment]])&gt;0,FALSE),IFERROR(SEARCH("DMZ",tblSegmentationZones[[#This Row],[SegmentationZone]])&gt;0,FALSE)),"Yes","No")</f>
        <v>No</v>
      </c>
    </row>
    <row r="2800" spans="1:10" x14ac:dyDescent="0.3">
      <c r="A2800" t="s">
        <v>555</v>
      </c>
      <c r="B2800" t="s">
        <v>7682</v>
      </c>
      <c r="C2800">
        <v>350</v>
      </c>
      <c r="D2800" t="s">
        <v>555</v>
      </c>
      <c r="E2800" t="s">
        <v>448</v>
      </c>
      <c r="F2800" t="b">
        <v>1</v>
      </c>
      <c r="G2800">
        <v>514131968</v>
      </c>
      <c r="H2800">
        <v>514132223</v>
      </c>
      <c r="I2800" t="s">
        <v>7683</v>
      </c>
      <c r="J2800" s="182" t="str">
        <f>IF(OR(IFERROR(SEARCH("DMZ",tblSegmentationZones[[#This Row],[comment]])&gt;0,FALSE),IFERROR(SEARCH("DMZ",tblSegmentationZones[[#This Row],[SegmentationZone]])&gt;0,FALSE)),"Yes","No")</f>
        <v>No</v>
      </c>
    </row>
    <row r="2801" spans="1:10" x14ac:dyDescent="0.3">
      <c r="A2801" t="s">
        <v>719</v>
      </c>
      <c r="B2801" t="s">
        <v>7684</v>
      </c>
      <c r="C2801">
        <v>361</v>
      </c>
      <c r="D2801" t="s">
        <v>719</v>
      </c>
      <c r="E2801" t="s">
        <v>448</v>
      </c>
      <c r="F2801" t="b">
        <v>1</v>
      </c>
      <c r="G2801">
        <v>514132224</v>
      </c>
      <c r="H2801">
        <v>514132479</v>
      </c>
      <c r="I2801" t="s">
        <v>7685</v>
      </c>
      <c r="J2801" s="182" t="str">
        <f>IF(OR(IFERROR(SEARCH("DMZ",tblSegmentationZones[[#This Row],[comment]])&gt;0,FALSE),IFERROR(SEARCH("DMZ",tblSegmentationZones[[#This Row],[SegmentationZone]])&gt;0,FALSE)),"Yes","No")</f>
        <v>No</v>
      </c>
    </row>
    <row r="2802" spans="1:10" x14ac:dyDescent="0.3">
      <c r="A2802" t="s">
        <v>465</v>
      </c>
      <c r="B2802" t="s">
        <v>7686</v>
      </c>
      <c r="C2802">
        <v>355</v>
      </c>
      <c r="D2802" t="s">
        <v>465</v>
      </c>
      <c r="E2802" t="s">
        <v>448</v>
      </c>
      <c r="F2802" t="b">
        <v>0</v>
      </c>
      <c r="G2802">
        <v>514154496</v>
      </c>
      <c r="H2802">
        <v>514154751</v>
      </c>
      <c r="I2802" t="s">
        <v>7687</v>
      </c>
      <c r="J2802" s="182" t="str">
        <f>IF(OR(IFERROR(SEARCH("DMZ",tblSegmentationZones[[#This Row],[comment]])&gt;0,FALSE),IFERROR(SEARCH("DMZ",tblSegmentationZones[[#This Row],[SegmentationZone]])&gt;0,FALSE)),"Yes","No")</f>
        <v>No</v>
      </c>
    </row>
    <row r="2803" spans="1:10" x14ac:dyDescent="0.3">
      <c r="A2803" t="s">
        <v>465</v>
      </c>
      <c r="B2803" t="s">
        <v>7688</v>
      </c>
      <c r="C2803">
        <v>355</v>
      </c>
      <c r="D2803" t="s">
        <v>465</v>
      </c>
      <c r="E2803" t="s">
        <v>448</v>
      </c>
      <c r="F2803" t="b">
        <v>0</v>
      </c>
      <c r="G2803">
        <v>514154752</v>
      </c>
      <c r="H2803">
        <v>514155007</v>
      </c>
      <c r="I2803" t="s">
        <v>7689</v>
      </c>
      <c r="J2803" s="182" t="str">
        <f>IF(OR(IFERROR(SEARCH("DMZ",tblSegmentationZones[[#This Row],[comment]])&gt;0,FALSE),IFERROR(SEARCH("DMZ",tblSegmentationZones[[#This Row],[SegmentationZone]])&gt;0,FALSE)),"Yes","No")</f>
        <v>No</v>
      </c>
    </row>
    <row r="2804" spans="1:10" x14ac:dyDescent="0.3">
      <c r="A2804" t="s">
        <v>465</v>
      </c>
      <c r="B2804" t="s">
        <v>7690</v>
      </c>
      <c r="C2804">
        <v>355</v>
      </c>
      <c r="D2804" t="s">
        <v>465</v>
      </c>
      <c r="E2804" t="s">
        <v>448</v>
      </c>
      <c r="F2804" t="b">
        <v>0</v>
      </c>
      <c r="G2804">
        <v>514155008</v>
      </c>
      <c r="H2804">
        <v>514155263</v>
      </c>
      <c r="I2804" t="s">
        <v>7691</v>
      </c>
      <c r="J2804" s="182" t="str">
        <f>IF(OR(IFERROR(SEARCH("DMZ",tblSegmentationZones[[#This Row],[comment]])&gt;0,FALSE),IFERROR(SEARCH("DMZ",tblSegmentationZones[[#This Row],[SegmentationZone]])&gt;0,FALSE)),"Yes","No")</f>
        <v>No</v>
      </c>
    </row>
    <row r="2805" spans="1:10" x14ac:dyDescent="0.3">
      <c r="A2805" t="s">
        <v>465</v>
      </c>
      <c r="B2805" t="s">
        <v>7690</v>
      </c>
      <c r="C2805">
        <v>355</v>
      </c>
      <c r="D2805" t="s">
        <v>612</v>
      </c>
      <c r="E2805" t="s">
        <v>448</v>
      </c>
      <c r="F2805" t="b">
        <v>0</v>
      </c>
      <c r="G2805">
        <v>514155008</v>
      </c>
      <c r="H2805">
        <v>514155263</v>
      </c>
      <c r="I2805" t="s">
        <v>7691</v>
      </c>
      <c r="J2805" s="182" t="str">
        <f>IF(OR(IFERROR(SEARCH("DMZ",tblSegmentationZones[[#This Row],[comment]])&gt;0,FALSE),IFERROR(SEARCH("DMZ",tblSegmentationZones[[#This Row],[SegmentationZone]])&gt;0,FALSE)),"Yes","No")</f>
        <v>No</v>
      </c>
    </row>
    <row r="2806" spans="1:10" x14ac:dyDescent="0.3">
      <c r="A2806" t="s">
        <v>465</v>
      </c>
      <c r="B2806" t="s">
        <v>7692</v>
      </c>
      <c r="C2806">
        <v>355</v>
      </c>
      <c r="D2806" t="s">
        <v>465</v>
      </c>
      <c r="E2806" t="s">
        <v>448</v>
      </c>
      <c r="F2806" t="b">
        <v>1</v>
      </c>
      <c r="G2806">
        <v>514155264</v>
      </c>
      <c r="H2806">
        <v>514155519</v>
      </c>
      <c r="I2806" t="s">
        <v>7693</v>
      </c>
      <c r="J2806" s="182" t="str">
        <f>IF(OR(IFERROR(SEARCH("DMZ",tblSegmentationZones[[#This Row],[comment]])&gt;0,FALSE),IFERROR(SEARCH("DMZ",tblSegmentationZones[[#This Row],[SegmentationZone]])&gt;0,FALSE)),"Yes","No")</f>
        <v>No</v>
      </c>
    </row>
    <row r="2807" spans="1:10" x14ac:dyDescent="0.3">
      <c r="A2807" t="s">
        <v>470</v>
      </c>
      <c r="B2807" t="s">
        <v>7694</v>
      </c>
      <c r="C2807">
        <v>352</v>
      </c>
      <c r="D2807" t="s">
        <v>470</v>
      </c>
      <c r="E2807" t="s">
        <v>452</v>
      </c>
      <c r="F2807" t="b">
        <v>0</v>
      </c>
      <c r="G2807">
        <v>514195712</v>
      </c>
      <c r="H2807">
        <v>514195967</v>
      </c>
      <c r="I2807" t="s">
        <v>7695</v>
      </c>
      <c r="J2807" s="182" t="str">
        <f>IF(OR(IFERROR(SEARCH("DMZ",tblSegmentationZones[[#This Row],[comment]])&gt;0,FALSE),IFERROR(SEARCH("DMZ",tblSegmentationZones[[#This Row],[SegmentationZone]])&gt;0,FALSE)),"Yes","No")</f>
        <v>No</v>
      </c>
    </row>
    <row r="2808" spans="1:10" x14ac:dyDescent="0.3">
      <c r="A2808" t="s">
        <v>620</v>
      </c>
      <c r="B2808" t="s">
        <v>7696</v>
      </c>
      <c r="C2808">
        <v>358</v>
      </c>
      <c r="D2808" t="s">
        <v>620</v>
      </c>
      <c r="E2808" t="s">
        <v>452</v>
      </c>
      <c r="F2808" t="b">
        <v>1</v>
      </c>
      <c r="G2808">
        <v>514198016</v>
      </c>
      <c r="H2808">
        <v>514198271</v>
      </c>
      <c r="I2808" t="s">
        <v>7697</v>
      </c>
      <c r="J2808" s="182" t="str">
        <f>IF(OR(IFERROR(SEARCH("DMZ",tblSegmentationZones[[#This Row],[comment]])&gt;0,FALSE),IFERROR(SEARCH("DMZ",tblSegmentationZones[[#This Row],[SegmentationZone]])&gt;0,FALSE)),"Yes","No")</f>
        <v>No</v>
      </c>
    </row>
    <row r="2809" spans="1:10" x14ac:dyDescent="0.3">
      <c r="A2809" t="s">
        <v>5905</v>
      </c>
      <c r="B2809" t="s">
        <v>7698</v>
      </c>
      <c r="C2809">
        <v>359</v>
      </c>
      <c r="D2809" t="s">
        <v>5905</v>
      </c>
      <c r="E2809" t="s">
        <v>452</v>
      </c>
      <c r="F2809" t="b">
        <v>1</v>
      </c>
      <c r="G2809">
        <v>514198272</v>
      </c>
      <c r="H2809">
        <v>514198527</v>
      </c>
      <c r="I2809" t="s">
        <v>7699</v>
      </c>
      <c r="J2809" s="182" t="str">
        <f>IF(OR(IFERROR(SEARCH("DMZ",tblSegmentationZones[[#This Row],[comment]])&gt;0,FALSE),IFERROR(SEARCH("DMZ",tblSegmentationZones[[#This Row],[SegmentationZone]])&gt;0,FALSE)),"Yes","No")</f>
        <v>No</v>
      </c>
    </row>
    <row r="2810" spans="1:10" x14ac:dyDescent="0.3">
      <c r="A2810" t="s">
        <v>3958</v>
      </c>
      <c r="B2810" t="s">
        <v>7700</v>
      </c>
      <c r="C2810">
        <v>369</v>
      </c>
      <c r="D2810" t="s">
        <v>3958</v>
      </c>
      <c r="E2810" t="s">
        <v>452</v>
      </c>
      <c r="F2810" t="b">
        <v>1</v>
      </c>
      <c r="G2810">
        <v>514225152</v>
      </c>
      <c r="H2810">
        <v>514226175</v>
      </c>
      <c r="I2810" t="s">
        <v>7701</v>
      </c>
      <c r="J2810" s="182" t="str">
        <f>IF(OR(IFERROR(SEARCH("DMZ",tblSegmentationZones[[#This Row],[comment]])&gt;0,FALSE),IFERROR(SEARCH("DMZ",tblSegmentationZones[[#This Row],[SegmentationZone]])&gt;0,FALSE)),"Yes","No")</f>
        <v>No</v>
      </c>
    </row>
    <row r="2811" spans="1:10" x14ac:dyDescent="0.3">
      <c r="A2811" t="s">
        <v>668</v>
      </c>
      <c r="B2811" t="s">
        <v>7702</v>
      </c>
      <c r="C2811">
        <v>360</v>
      </c>
      <c r="D2811" t="s">
        <v>668</v>
      </c>
      <c r="E2811" t="s">
        <v>452</v>
      </c>
      <c r="F2811" t="b">
        <v>1</v>
      </c>
      <c r="G2811">
        <v>514198528</v>
      </c>
      <c r="H2811">
        <v>514198783</v>
      </c>
      <c r="I2811" t="s">
        <v>7703</v>
      </c>
      <c r="J2811" s="182" t="str">
        <f>IF(OR(IFERROR(SEARCH("DMZ",tblSegmentationZones[[#This Row],[comment]])&gt;0,FALSE),IFERROR(SEARCH("DMZ",tblSegmentationZones[[#This Row],[SegmentationZone]])&gt;0,FALSE)),"Yes","No")</f>
        <v>No</v>
      </c>
    </row>
    <row r="2812" spans="1:10" x14ac:dyDescent="0.3">
      <c r="A2812" t="s">
        <v>7228</v>
      </c>
      <c r="B2812" t="s">
        <v>7704</v>
      </c>
      <c r="C2812" t="s">
        <v>464</v>
      </c>
      <c r="D2812" t="s">
        <v>5444</v>
      </c>
      <c r="E2812" t="s">
        <v>452</v>
      </c>
      <c r="F2812" t="b">
        <v>1</v>
      </c>
      <c r="G2812">
        <v>514226176</v>
      </c>
      <c r="H2812">
        <v>514227199</v>
      </c>
      <c r="I2812" t="s">
        <v>7705</v>
      </c>
      <c r="J2812" s="182" t="str">
        <f>IF(OR(IFERROR(SEARCH("DMZ",tblSegmentationZones[[#This Row],[comment]])&gt;0,FALSE),IFERROR(SEARCH("DMZ",tblSegmentationZones[[#This Row],[SegmentationZone]])&gt;0,FALSE)),"Yes","No")</f>
        <v>No</v>
      </c>
    </row>
    <row r="2813" spans="1:10" x14ac:dyDescent="0.3">
      <c r="A2813" t="s">
        <v>7231</v>
      </c>
      <c r="B2813" t="s">
        <v>7706</v>
      </c>
      <c r="C2813">
        <v>367</v>
      </c>
      <c r="D2813" t="s">
        <v>7231</v>
      </c>
      <c r="E2813" t="s">
        <v>452</v>
      </c>
      <c r="F2813" t="b">
        <v>0</v>
      </c>
      <c r="G2813">
        <v>514227968</v>
      </c>
      <c r="H2813">
        <v>514228223</v>
      </c>
      <c r="I2813" t="s">
        <v>7707</v>
      </c>
      <c r="J2813" s="182" t="str">
        <f>IF(OR(IFERROR(SEARCH("DMZ",tblSegmentationZones[[#This Row],[comment]])&gt;0,FALSE),IFERROR(SEARCH("DMZ",tblSegmentationZones[[#This Row],[SegmentationZone]])&gt;0,FALSE)),"Yes","No")</f>
        <v>No</v>
      </c>
    </row>
    <row r="2814" spans="1:10" x14ac:dyDescent="0.3">
      <c r="A2814" t="s">
        <v>569</v>
      </c>
      <c r="B2814" t="s">
        <v>7708</v>
      </c>
      <c r="C2814">
        <v>377</v>
      </c>
      <c r="D2814" t="s">
        <v>569</v>
      </c>
      <c r="E2814" t="s">
        <v>452</v>
      </c>
      <c r="F2814" t="b">
        <v>1</v>
      </c>
      <c r="G2814">
        <v>514228224</v>
      </c>
      <c r="H2814">
        <v>514228479</v>
      </c>
      <c r="I2814" t="s">
        <v>7709</v>
      </c>
      <c r="J2814" s="182" t="str">
        <f>IF(OR(IFERROR(SEARCH("DMZ",tblSegmentationZones[[#This Row],[comment]])&gt;0,FALSE),IFERROR(SEARCH("DMZ",tblSegmentationZones[[#This Row],[SegmentationZone]])&gt;0,FALSE)),"Yes","No")</f>
        <v>No</v>
      </c>
    </row>
    <row r="2815" spans="1:10" x14ac:dyDescent="0.3">
      <c r="A2815" t="s">
        <v>573</v>
      </c>
      <c r="B2815" t="s">
        <v>7710</v>
      </c>
      <c r="C2815">
        <v>379</v>
      </c>
      <c r="D2815" t="s">
        <v>573</v>
      </c>
      <c r="E2815" t="s">
        <v>452</v>
      </c>
      <c r="F2815" t="b">
        <v>1</v>
      </c>
      <c r="G2815">
        <v>514228480</v>
      </c>
      <c r="H2815">
        <v>514228735</v>
      </c>
      <c r="I2815" t="s">
        <v>7711</v>
      </c>
      <c r="J2815" s="182" t="str">
        <f>IF(OR(IFERROR(SEARCH("DMZ",tblSegmentationZones[[#This Row],[comment]])&gt;0,FALSE),IFERROR(SEARCH("DMZ",tblSegmentationZones[[#This Row],[SegmentationZone]])&gt;0,FALSE)),"Yes","No")</f>
        <v>No</v>
      </c>
    </row>
    <row r="2816" spans="1:10" x14ac:dyDescent="0.3">
      <c r="A2816" t="s">
        <v>624</v>
      </c>
      <c r="B2816" t="s">
        <v>7712</v>
      </c>
      <c r="C2816">
        <v>363</v>
      </c>
      <c r="D2816" t="s">
        <v>624</v>
      </c>
      <c r="E2816" t="s">
        <v>452</v>
      </c>
      <c r="F2816" t="b">
        <v>1</v>
      </c>
      <c r="G2816">
        <v>514198784</v>
      </c>
      <c r="H2816">
        <v>514199039</v>
      </c>
      <c r="I2816" t="s">
        <v>7713</v>
      </c>
      <c r="J2816" s="182" t="str">
        <f>IF(OR(IFERROR(SEARCH("DMZ",tblSegmentationZones[[#This Row],[comment]])&gt;0,FALSE),IFERROR(SEARCH("DMZ",tblSegmentationZones[[#This Row],[SegmentationZone]])&gt;0,FALSE)),"Yes","No")</f>
        <v>No</v>
      </c>
    </row>
    <row r="2817" spans="1:10" x14ac:dyDescent="0.3">
      <c r="A2817" t="s">
        <v>6016</v>
      </c>
      <c r="B2817" t="s">
        <v>7714</v>
      </c>
      <c r="C2817">
        <v>376</v>
      </c>
      <c r="D2817" t="s">
        <v>6016</v>
      </c>
      <c r="E2817" t="s">
        <v>452</v>
      </c>
      <c r="F2817" t="b">
        <v>1</v>
      </c>
      <c r="G2817">
        <v>514228736</v>
      </c>
      <c r="H2817">
        <v>514228991</v>
      </c>
      <c r="I2817" t="s">
        <v>7715</v>
      </c>
      <c r="J2817" s="182" t="str">
        <f>IF(OR(IFERROR(SEARCH("DMZ",tblSegmentationZones[[#This Row],[comment]])&gt;0,FALSE),IFERROR(SEARCH("DMZ",tblSegmentationZones[[#This Row],[SegmentationZone]])&gt;0,FALSE)),"Yes","No")</f>
        <v>No</v>
      </c>
    </row>
    <row r="2818" spans="1:10" x14ac:dyDescent="0.3">
      <c r="A2818" t="s">
        <v>672</v>
      </c>
      <c r="B2818" t="s">
        <v>7716</v>
      </c>
      <c r="C2818">
        <v>378</v>
      </c>
      <c r="D2818" t="s">
        <v>672</v>
      </c>
      <c r="E2818" t="s">
        <v>452</v>
      </c>
      <c r="F2818" t="b">
        <v>1</v>
      </c>
      <c r="G2818">
        <v>514228992</v>
      </c>
      <c r="H2818">
        <v>514229247</v>
      </c>
      <c r="I2818" t="s">
        <v>7717</v>
      </c>
      <c r="J2818" s="182" t="str">
        <f>IF(OR(IFERROR(SEARCH("DMZ",tblSegmentationZones[[#This Row],[comment]])&gt;0,FALSE),IFERROR(SEARCH("DMZ",tblSegmentationZones[[#This Row],[SegmentationZone]])&gt;0,FALSE)),"Yes","No")</f>
        <v>No</v>
      </c>
    </row>
    <row r="2819" spans="1:10" x14ac:dyDescent="0.3">
      <c r="A2819" t="s">
        <v>565</v>
      </c>
      <c r="B2819" t="s">
        <v>7718</v>
      </c>
      <c r="C2819">
        <v>375</v>
      </c>
      <c r="D2819" t="s">
        <v>565</v>
      </c>
      <c r="E2819" t="s">
        <v>452</v>
      </c>
      <c r="F2819" t="b">
        <v>0</v>
      </c>
      <c r="G2819">
        <v>514229248</v>
      </c>
      <c r="H2819">
        <v>514229503</v>
      </c>
      <c r="I2819" t="s">
        <v>7719</v>
      </c>
      <c r="J2819" s="182" t="str">
        <f>IF(OR(IFERROR(SEARCH("DMZ",tblSegmentationZones[[#This Row],[comment]])&gt;0,FALSE),IFERROR(SEARCH("DMZ",tblSegmentationZones[[#This Row],[SegmentationZone]])&gt;0,FALSE)),"Yes","No")</f>
        <v>No</v>
      </c>
    </row>
    <row r="2820" spans="1:10" x14ac:dyDescent="0.3">
      <c r="A2820" t="s">
        <v>7246</v>
      </c>
      <c r="B2820" t="s">
        <v>7720</v>
      </c>
      <c r="C2820" t="s">
        <v>464</v>
      </c>
      <c r="D2820" t="s">
        <v>7246</v>
      </c>
      <c r="E2820" t="s">
        <v>452</v>
      </c>
      <c r="F2820" t="b">
        <v>0</v>
      </c>
      <c r="G2820">
        <v>514229504</v>
      </c>
      <c r="H2820">
        <v>514229759</v>
      </c>
      <c r="I2820" t="s">
        <v>7721</v>
      </c>
      <c r="J2820" s="182" t="str">
        <f>IF(OR(IFERROR(SEARCH("DMZ",tblSegmentationZones[[#This Row],[comment]])&gt;0,FALSE),IFERROR(SEARCH("DMZ",tblSegmentationZones[[#This Row],[SegmentationZone]])&gt;0,FALSE)),"Yes","No")</f>
        <v>No</v>
      </c>
    </row>
    <row r="2821" spans="1:10" x14ac:dyDescent="0.3">
      <c r="A2821" t="s">
        <v>565</v>
      </c>
      <c r="B2821" t="s">
        <v>7722</v>
      </c>
      <c r="C2821">
        <v>375</v>
      </c>
      <c r="D2821" t="s">
        <v>565</v>
      </c>
      <c r="E2821" t="s">
        <v>452</v>
      </c>
      <c r="F2821" t="b">
        <v>1</v>
      </c>
      <c r="G2821">
        <v>514229760</v>
      </c>
      <c r="H2821">
        <v>514230015</v>
      </c>
      <c r="I2821" t="s">
        <v>7723</v>
      </c>
      <c r="J2821" s="182" t="str">
        <f>IF(OR(IFERROR(SEARCH("DMZ",tblSegmentationZones[[#This Row],[comment]])&gt;0,FALSE),IFERROR(SEARCH("DMZ",tblSegmentationZones[[#This Row],[SegmentationZone]])&gt;0,FALSE)),"Yes","No")</f>
        <v>No</v>
      </c>
    </row>
    <row r="2822" spans="1:10" x14ac:dyDescent="0.3">
      <c r="A2822" t="s">
        <v>7261</v>
      </c>
      <c r="B2822" t="s">
        <v>7724</v>
      </c>
      <c r="C2822">
        <v>362</v>
      </c>
      <c r="D2822" t="s">
        <v>7261</v>
      </c>
      <c r="E2822" t="s">
        <v>452</v>
      </c>
      <c r="F2822" t="b">
        <v>1</v>
      </c>
      <c r="G2822">
        <v>514199040</v>
      </c>
      <c r="H2822">
        <v>514199295</v>
      </c>
      <c r="I2822" t="s">
        <v>7725</v>
      </c>
      <c r="J2822" s="182" t="str">
        <f>IF(OR(IFERROR(SEARCH("DMZ",tblSegmentationZones[[#This Row],[comment]])&gt;0,FALSE),IFERROR(SEARCH("DMZ",tblSegmentationZones[[#This Row],[SegmentationZone]])&gt;0,FALSE)),"Yes","No")</f>
        <v>No</v>
      </c>
    </row>
    <row r="2823" spans="1:10" x14ac:dyDescent="0.3">
      <c r="A2823" t="s">
        <v>6273</v>
      </c>
      <c r="B2823" t="s">
        <v>7726</v>
      </c>
      <c r="C2823">
        <v>357</v>
      </c>
      <c r="D2823" t="s">
        <v>6273</v>
      </c>
      <c r="E2823" t="s">
        <v>452</v>
      </c>
      <c r="F2823" t="b">
        <v>1</v>
      </c>
      <c r="G2823">
        <v>514199296</v>
      </c>
      <c r="H2823">
        <v>514199551</v>
      </c>
      <c r="I2823" t="s">
        <v>7727</v>
      </c>
      <c r="J2823" s="182" t="str">
        <f>IF(OR(IFERROR(SEARCH("DMZ",tblSegmentationZones[[#This Row],[comment]])&gt;0,FALSE),IFERROR(SEARCH("DMZ",tblSegmentationZones[[#This Row],[SegmentationZone]])&gt;0,FALSE)),"Yes","No")</f>
        <v>No</v>
      </c>
    </row>
    <row r="2824" spans="1:10" x14ac:dyDescent="0.3">
      <c r="A2824" t="s">
        <v>470</v>
      </c>
      <c r="B2824" t="s">
        <v>7728</v>
      </c>
      <c r="C2824">
        <v>352</v>
      </c>
      <c r="D2824" t="s">
        <v>470</v>
      </c>
      <c r="E2824" t="s">
        <v>452</v>
      </c>
      <c r="F2824" t="b">
        <v>1</v>
      </c>
      <c r="G2824">
        <v>514199552</v>
      </c>
      <c r="H2824">
        <v>514199807</v>
      </c>
      <c r="I2824" t="s">
        <v>7729</v>
      </c>
      <c r="J2824" s="182" t="str">
        <f>IF(OR(IFERROR(SEARCH("DMZ",tblSegmentationZones[[#This Row],[comment]])&gt;0,FALSE),IFERROR(SEARCH("DMZ",tblSegmentationZones[[#This Row],[SegmentationZone]])&gt;0,FALSE)),"Yes","No")</f>
        <v>No</v>
      </c>
    </row>
    <row r="2825" spans="1:10" x14ac:dyDescent="0.3">
      <c r="A2825" t="s">
        <v>7273</v>
      </c>
      <c r="B2825" t="s">
        <v>7730</v>
      </c>
      <c r="C2825">
        <v>387</v>
      </c>
      <c r="D2825" t="s">
        <v>479</v>
      </c>
      <c r="E2825" t="s">
        <v>452</v>
      </c>
      <c r="F2825" t="b">
        <v>1</v>
      </c>
      <c r="G2825">
        <v>514236416</v>
      </c>
      <c r="H2825">
        <v>514236671</v>
      </c>
      <c r="I2825" t="s">
        <v>7731</v>
      </c>
      <c r="J2825" s="182" t="str">
        <f>IF(OR(IFERROR(SEARCH("DMZ",tblSegmentationZones[[#This Row],[comment]])&gt;0,FALSE),IFERROR(SEARCH("DMZ",tblSegmentationZones[[#This Row],[SegmentationZone]])&gt;0,FALSE)),"Yes","No")</f>
        <v>No</v>
      </c>
    </row>
    <row r="2826" spans="1:10" x14ac:dyDescent="0.3">
      <c r="A2826" t="s">
        <v>7280</v>
      </c>
      <c r="B2826" t="s">
        <v>7732</v>
      </c>
      <c r="C2826">
        <v>388</v>
      </c>
      <c r="D2826" t="s">
        <v>6112</v>
      </c>
      <c r="E2826" t="s">
        <v>452</v>
      </c>
      <c r="F2826" t="b">
        <v>1</v>
      </c>
      <c r="G2826">
        <v>514236672</v>
      </c>
      <c r="H2826">
        <v>514236927</v>
      </c>
      <c r="I2826" t="s">
        <v>7733</v>
      </c>
      <c r="J2826" s="182" t="str">
        <f>IF(OR(IFERROR(SEARCH("DMZ",tblSegmentationZones[[#This Row],[comment]])&gt;0,FALSE),IFERROR(SEARCH("DMZ",tblSegmentationZones[[#This Row],[SegmentationZone]])&gt;0,FALSE)),"Yes","No")</f>
        <v>No</v>
      </c>
    </row>
    <row r="2827" spans="1:10" x14ac:dyDescent="0.3">
      <c r="A2827" t="s">
        <v>6127</v>
      </c>
      <c r="B2827" t="s">
        <v>7734</v>
      </c>
      <c r="C2827">
        <v>394</v>
      </c>
      <c r="D2827" t="s">
        <v>524</v>
      </c>
      <c r="E2827" t="s">
        <v>452</v>
      </c>
      <c r="F2827" t="b">
        <v>1</v>
      </c>
      <c r="G2827">
        <v>514236928</v>
      </c>
      <c r="H2827">
        <v>514237183</v>
      </c>
      <c r="I2827" t="s">
        <v>7735</v>
      </c>
      <c r="J2827" s="182" t="str">
        <f>IF(OR(IFERROR(SEARCH("DMZ",tblSegmentationZones[[#This Row],[comment]])&gt;0,FALSE),IFERROR(SEARCH("DMZ",tblSegmentationZones[[#This Row],[SegmentationZone]])&gt;0,FALSE)),"Yes","No")</f>
        <v>No</v>
      </c>
    </row>
    <row r="2828" spans="1:10" x14ac:dyDescent="0.3">
      <c r="A2828" t="s">
        <v>7285</v>
      </c>
      <c r="B2828" t="s">
        <v>7736</v>
      </c>
      <c r="C2828">
        <v>395</v>
      </c>
      <c r="D2828" t="s">
        <v>6132</v>
      </c>
      <c r="E2828" t="s">
        <v>452</v>
      </c>
      <c r="F2828" t="b">
        <v>1</v>
      </c>
      <c r="G2828">
        <v>514237184</v>
      </c>
      <c r="H2828">
        <v>514237439</v>
      </c>
      <c r="I2828" t="s">
        <v>7737</v>
      </c>
      <c r="J2828" s="182" t="str">
        <f>IF(OR(IFERROR(SEARCH("DMZ",tblSegmentationZones[[#This Row],[comment]])&gt;0,FALSE),IFERROR(SEARCH("DMZ",tblSegmentationZones[[#This Row],[SegmentationZone]])&gt;0,FALSE)),"Yes","No")</f>
        <v>No</v>
      </c>
    </row>
    <row r="2829" spans="1:10" x14ac:dyDescent="0.3">
      <c r="A2829" t="s">
        <v>7288</v>
      </c>
      <c r="B2829" t="s">
        <v>7738</v>
      </c>
      <c r="C2829">
        <v>398</v>
      </c>
      <c r="D2829" t="s">
        <v>589</v>
      </c>
      <c r="E2829" t="s">
        <v>452</v>
      </c>
      <c r="F2829" t="b">
        <v>1</v>
      </c>
      <c r="G2829">
        <v>514237440</v>
      </c>
      <c r="H2829">
        <v>514237695</v>
      </c>
      <c r="I2829" t="s">
        <v>7739</v>
      </c>
      <c r="J2829" s="182" t="str">
        <f>IF(OR(IFERROR(SEARCH("DMZ",tblSegmentationZones[[#This Row],[comment]])&gt;0,FALSE),IFERROR(SEARCH("DMZ",tblSegmentationZones[[#This Row],[SegmentationZone]])&gt;0,FALSE)),"Yes","No")</f>
        <v>No</v>
      </c>
    </row>
    <row r="2830" spans="1:10" x14ac:dyDescent="0.3">
      <c r="A2830" t="s">
        <v>7291</v>
      </c>
      <c r="B2830" t="s">
        <v>7740</v>
      </c>
      <c r="C2830">
        <v>399</v>
      </c>
      <c r="D2830" t="s">
        <v>6145</v>
      </c>
      <c r="E2830" t="s">
        <v>452</v>
      </c>
      <c r="F2830" t="b">
        <v>1</v>
      </c>
      <c r="G2830">
        <v>514237696</v>
      </c>
      <c r="H2830">
        <v>514237951</v>
      </c>
      <c r="I2830" t="s">
        <v>7741</v>
      </c>
      <c r="J2830" s="182" t="str">
        <f>IF(OR(IFERROR(SEARCH("DMZ",tblSegmentationZones[[#This Row],[comment]])&gt;0,FALSE),IFERROR(SEARCH("DMZ",tblSegmentationZones[[#This Row],[SegmentationZone]])&gt;0,FALSE)),"Yes","No")</f>
        <v>No</v>
      </c>
    </row>
    <row r="2831" spans="1:10" x14ac:dyDescent="0.3">
      <c r="A2831" t="s">
        <v>6045</v>
      </c>
      <c r="B2831" t="s">
        <v>7742</v>
      </c>
      <c r="C2831">
        <v>392</v>
      </c>
      <c r="D2831" t="s">
        <v>519</v>
      </c>
      <c r="E2831" t="s">
        <v>452</v>
      </c>
      <c r="F2831" t="b">
        <v>1</v>
      </c>
      <c r="G2831">
        <v>514237952</v>
      </c>
      <c r="H2831">
        <v>514238207</v>
      </c>
      <c r="I2831" t="s">
        <v>7743</v>
      </c>
      <c r="J2831" s="182" t="str">
        <f>IF(OR(IFERROR(SEARCH("DMZ",tblSegmentationZones[[#This Row],[comment]])&gt;0,FALSE),IFERROR(SEARCH("DMZ",tblSegmentationZones[[#This Row],[SegmentationZone]])&gt;0,FALSE)),"Yes","No")</f>
        <v>No</v>
      </c>
    </row>
    <row r="2832" spans="1:10" x14ac:dyDescent="0.3">
      <c r="A2832" t="s">
        <v>6048</v>
      </c>
      <c r="B2832" t="s">
        <v>7744</v>
      </c>
      <c r="C2832">
        <v>393</v>
      </c>
      <c r="D2832" t="s">
        <v>6050</v>
      </c>
      <c r="E2832" t="s">
        <v>452</v>
      </c>
      <c r="F2832" t="b">
        <v>1</v>
      </c>
      <c r="G2832">
        <v>514238208</v>
      </c>
      <c r="H2832">
        <v>514238463</v>
      </c>
      <c r="I2832" t="s">
        <v>7745</v>
      </c>
      <c r="J2832" s="182" t="str">
        <f>IF(OR(IFERROR(SEARCH("DMZ",tblSegmentationZones[[#This Row],[comment]])&gt;0,FALSE),IFERROR(SEARCH("DMZ",tblSegmentationZones[[#This Row],[SegmentationZone]])&gt;0,FALSE)),"Yes","No")</f>
        <v>No</v>
      </c>
    </row>
    <row r="2833" spans="1:10" x14ac:dyDescent="0.3">
      <c r="A2833" t="s">
        <v>7298</v>
      </c>
      <c r="B2833" t="s">
        <v>7746</v>
      </c>
      <c r="C2833">
        <v>400</v>
      </c>
      <c r="D2833" t="s">
        <v>679</v>
      </c>
      <c r="E2833" t="s">
        <v>452</v>
      </c>
      <c r="F2833" t="b">
        <v>1</v>
      </c>
      <c r="G2833">
        <v>514238464</v>
      </c>
      <c r="H2833">
        <v>514238719</v>
      </c>
      <c r="I2833" t="s">
        <v>7747</v>
      </c>
      <c r="J2833" s="182" t="str">
        <f>IF(OR(IFERROR(SEARCH("DMZ",tblSegmentationZones[[#This Row],[comment]])&gt;0,FALSE),IFERROR(SEARCH("DMZ",tblSegmentationZones[[#This Row],[SegmentationZone]])&gt;0,FALSE)),"Yes","No")</f>
        <v>No</v>
      </c>
    </row>
    <row r="2834" spans="1:10" x14ac:dyDescent="0.3">
      <c r="A2834" t="s">
        <v>7301</v>
      </c>
      <c r="B2834" t="s">
        <v>7748</v>
      </c>
      <c r="C2834">
        <v>401</v>
      </c>
      <c r="D2834" t="s">
        <v>6168</v>
      </c>
      <c r="E2834" t="s">
        <v>452</v>
      </c>
      <c r="F2834" t="b">
        <v>1</v>
      </c>
      <c r="G2834">
        <v>514238720</v>
      </c>
      <c r="H2834">
        <v>514238975</v>
      </c>
      <c r="I2834" t="s">
        <v>7749</v>
      </c>
      <c r="J2834" s="182" t="str">
        <f>IF(OR(IFERROR(SEARCH("DMZ",tblSegmentationZones[[#This Row],[comment]])&gt;0,FALSE),IFERROR(SEARCH("DMZ",tblSegmentationZones[[#This Row],[SegmentationZone]])&gt;0,FALSE)),"Yes","No")</f>
        <v>No</v>
      </c>
    </row>
    <row r="2835" spans="1:10" x14ac:dyDescent="0.3">
      <c r="A2835" t="s">
        <v>5448</v>
      </c>
      <c r="B2835" t="s">
        <v>7750</v>
      </c>
      <c r="C2835">
        <v>368</v>
      </c>
      <c r="D2835" t="s">
        <v>5448</v>
      </c>
      <c r="E2835" t="s">
        <v>452</v>
      </c>
      <c r="F2835" t="b">
        <v>1</v>
      </c>
      <c r="G2835">
        <v>514199808</v>
      </c>
      <c r="H2835">
        <v>514200063</v>
      </c>
      <c r="I2835" t="s">
        <v>7751</v>
      </c>
      <c r="J2835" s="182" t="str">
        <f>IF(OR(IFERROR(SEARCH("DMZ",tblSegmentationZones[[#This Row],[comment]])&gt;0,FALSE),IFERROR(SEARCH("DMZ",tblSegmentationZones[[#This Row],[SegmentationZone]])&gt;0,FALSE)),"Yes","No")</f>
        <v>No</v>
      </c>
    </row>
    <row r="2836" spans="1:10" x14ac:dyDescent="0.3">
      <c r="A2836" t="s">
        <v>7306</v>
      </c>
      <c r="B2836" t="s">
        <v>7752</v>
      </c>
      <c r="C2836">
        <v>385</v>
      </c>
      <c r="D2836" t="s">
        <v>657</v>
      </c>
      <c r="E2836" t="s">
        <v>452</v>
      </c>
      <c r="F2836" t="b">
        <v>1</v>
      </c>
      <c r="G2836">
        <v>514238976</v>
      </c>
      <c r="H2836">
        <v>514239231</v>
      </c>
      <c r="I2836" t="s">
        <v>7753</v>
      </c>
      <c r="J2836" s="182" t="str">
        <f>IF(OR(IFERROR(SEARCH("DMZ",tblSegmentationZones[[#This Row],[comment]])&gt;0,FALSE),IFERROR(SEARCH("DMZ",tblSegmentationZones[[#This Row],[SegmentationZone]])&gt;0,FALSE)),"Yes","No")</f>
        <v>No</v>
      </c>
    </row>
    <row r="2837" spans="1:10" x14ac:dyDescent="0.3">
      <c r="A2837" t="s">
        <v>7309</v>
      </c>
      <c r="B2837" t="s">
        <v>7754</v>
      </c>
      <c r="C2837">
        <v>386</v>
      </c>
      <c r="D2837" t="s">
        <v>6158</v>
      </c>
      <c r="E2837" t="s">
        <v>452</v>
      </c>
      <c r="F2837" t="b">
        <v>1</v>
      </c>
      <c r="G2837">
        <v>514239232</v>
      </c>
      <c r="H2837">
        <v>514239487</v>
      </c>
      <c r="I2837" t="s">
        <v>7755</v>
      </c>
      <c r="J2837" s="182" t="str">
        <f>IF(OR(IFERROR(SEARCH("DMZ",tblSegmentationZones[[#This Row],[comment]])&gt;0,FALSE),IFERROR(SEARCH("DMZ",tblSegmentationZones[[#This Row],[SegmentationZone]])&gt;0,FALSE)),"Yes","No")</f>
        <v>No</v>
      </c>
    </row>
    <row r="2838" spans="1:10" x14ac:dyDescent="0.3">
      <c r="A2838" t="s">
        <v>7312</v>
      </c>
      <c r="B2838" t="s">
        <v>7756</v>
      </c>
      <c r="C2838">
        <v>396</v>
      </c>
      <c r="D2838" t="s">
        <v>6183</v>
      </c>
      <c r="E2838" t="s">
        <v>452</v>
      </c>
      <c r="F2838" t="b">
        <v>1</v>
      </c>
      <c r="G2838">
        <v>514239488</v>
      </c>
      <c r="H2838">
        <v>514239743</v>
      </c>
      <c r="I2838" t="s">
        <v>7757</v>
      </c>
      <c r="J2838" s="182" t="str">
        <f>IF(OR(IFERROR(SEARCH("DMZ",tblSegmentationZones[[#This Row],[comment]])&gt;0,FALSE),IFERROR(SEARCH("DMZ",tblSegmentationZones[[#This Row],[SegmentationZone]])&gt;0,FALSE)),"Yes","No")</f>
        <v>No</v>
      </c>
    </row>
    <row r="2839" spans="1:10" x14ac:dyDescent="0.3">
      <c r="A2839" t="s">
        <v>7315</v>
      </c>
      <c r="B2839" t="s">
        <v>7758</v>
      </c>
      <c r="C2839">
        <v>397</v>
      </c>
      <c r="D2839" t="s">
        <v>6187</v>
      </c>
      <c r="E2839" t="s">
        <v>452</v>
      </c>
      <c r="F2839" t="b">
        <v>1</v>
      </c>
      <c r="G2839">
        <v>514239744</v>
      </c>
      <c r="H2839">
        <v>514239999</v>
      </c>
      <c r="I2839" t="s">
        <v>7759</v>
      </c>
      <c r="J2839" s="182" t="str">
        <f>IF(OR(IFERROR(SEARCH("DMZ",tblSegmentationZones[[#This Row],[comment]])&gt;0,FALSE),IFERROR(SEARCH("DMZ",tblSegmentationZones[[#This Row],[SegmentationZone]])&gt;0,FALSE)),"Yes","No")</f>
        <v>No</v>
      </c>
    </row>
    <row r="2840" spans="1:10" x14ac:dyDescent="0.3">
      <c r="A2840" t="s">
        <v>7318</v>
      </c>
      <c r="B2840" t="s">
        <v>7760</v>
      </c>
      <c r="C2840">
        <v>391</v>
      </c>
      <c r="D2840" t="s">
        <v>6072</v>
      </c>
      <c r="E2840" t="s">
        <v>452</v>
      </c>
      <c r="F2840" t="b">
        <v>1</v>
      </c>
      <c r="G2840">
        <v>514240000</v>
      </c>
      <c r="H2840">
        <v>514240255</v>
      </c>
      <c r="I2840" t="s">
        <v>7761</v>
      </c>
      <c r="J2840" s="182" t="str">
        <f>IF(OR(IFERROR(SEARCH("DMZ",tblSegmentationZones[[#This Row],[comment]])&gt;0,FALSE),IFERROR(SEARCH("DMZ",tblSegmentationZones[[#This Row],[SegmentationZone]])&gt;0,FALSE)),"Yes","No")</f>
        <v>No</v>
      </c>
    </row>
    <row r="2841" spans="1:10" x14ac:dyDescent="0.3">
      <c r="A2841" t="s">
        <v>7321</v>
      </c>
      <c r="B2841" t="s">
        <v>7762</v>
      </c>
      <c r="C2841">
        <v>389</v>
      </c>
      <c r="D2841" t="s">
        <v>6083</v>
      </c>
      <c r="E2841" t="s">
        <v>452</v>
      </c>
      <c r="F2841" t="b">
        <v>1</v>
      </c>
      <c r="G2841">
        <v>514240256</v>
      </c>
      <c r="H2841">
        <v>514240511</v>
      </c>
      <c r="I2841" t="s">
        <v>7763</v>
      </c>
      <c r="J2841" s="182" t="str">
        <f>IF(OR(IFERROR(SEARCH("DMZ",tblSegmentationZones[[#This Row],[comment]])&gt;0,FALSE),IFERROR(SEARCH("DMZ",tblSegmentationZones[[#This Row],[SegmentationZone]])&gt;0,FALSE)),"Yes","No")</f>
        <v>No</v>
      </c>
    </row>
    <row r="2842" spans="1:10" x14ac:dyDescent="0.3">
      <c r="A2842" t="s">
        <v>7324</v>
      </c>
      <c r="B2842" t="s">
        <v>7764</v>
      </c>
      <c r="C2842">
        <v>390</v>
      </c>
      <c r="D2842" t="s">
        <v>6193</v>
      </c>
      <c r="E2842" t="s">
        <v>452</v>
      </c>
      <c r="F2842" t="b">
        <v>1</v>
      </c>
      <c r="G2842">
        <v>514240512</v>
      </c>
      <c r="H2842">
        <v>514240767</v>
      </c>
      <c r="I2842" t="s">
        <v>7765</v>
      </c>
      <c r="J2842" s="182" t="str">
        <f>IF(OR(IFERROR(SEARCH("DMZ",tblSegmentationZones[[#This Row],[comment]])&gt;0,FALSE),IFERROR(SEARCH("DMZ",tblSegmentationZones[[#This Row],[SegmentationZone]])&gt;0,FALSE)),"Yes","No")</f>
        <v>No</v>
      </c>
    </row>
    <row r="2843" spans="1:10" x14ac:dyDescent="0.3">
      <c r="A2843" t="s">
        <v>7327</v>
      </c>
      <c r="B2843" t="s">
        <v>7766</v>
      </c>
      <c r="C2843">
        <v>402</v>
      </c>
      <c r="D2843" t="s">
        <v>6172</v>
      </c>
      <c r="E2843" t="s">
        <v>452</v>
      </c>
      <c r="F2843" t="b">
        <v>1</v>
      </c>
      <c r="G2843">
        <v>514240768</v>
      </c>
      <c r="H2843">
        <v>514241023</v>
      </c>
      <c r="I2843" t="s">
        <v>7767</v>
      </c>
      <c r="J2843" s="182" t="str">
        <f>IF(OR(IFERROR(SEARCH("DMZ",tblSegmentationZones[[#This Row],[comment]])&gt;0,FALSE),IFERROR(SEARCH("DMZ",tblSegmentationZones[[#This Row],[SegmentationZone]])&gt;0,FALSE)),"Yes","No")</f>
        <v>No</v>
      </c>
    </row>
    <row r="2844" spans="1:10" x14ac:dyDescent="0.3">
      <c r="A2844" t="s">
        <v>7330</v>
      </c>
      <c r="B2844" t="s">
        <v>7768</v>
      </c>
      <c r="C2844">
        <v>403</v>
      </c>
      <c r="D2844" t="s">
        <v>6179</v>
      </c>
      <c r="E2844" t="s">
        <v>452</v>
      </c>
      <c r="F2844" t="b">
        <v>1</v>
      </c>
      <c r="G2844">
        <v>514241024</v>
      </c>
      <c r="H2844">
        <v>514241279</v>
      </c>
      <c r="I2844" t="s">
        <v>7769</v>
      </c>
      <c r="J2844" s="182" t="str">
        <f>IF(OR(IFERROR(SEARCH("DMZ",tblSegmentationZones[[#This Row],[comment]])&gt;0,FALSE),IFERROR(SEARCH("DMZ",tblSegmentationZones[[#This Row],[SegmentationZone]])&gt;0,FALSE)),"Yes","No")</f>
        <v>No</v>
      </c>
    </row>
    <row r="2845" spans="1:10" x14ac:dyDescent="0.3">
      <c r="A2845" t="s">
        <v>7333</v>
      </c>
      <c r="B2845" t="s">
        <v>7770</v>
      </c>
      <c r="C2845">
        <v>404</v>
      </c>
      <c r="D2845" t="s">
        <v>7335</v>
      </c>
      <c r="E2845" t="s">
        <v>452</v>
      </c>
      <c r="F2845" t="b">
        <v>1</v>
      </c>
      <c r="G2845">
        <v>514241280</v>
      </c>
      <c r="H2845">
        <v>514241535</v>
      </c>
      <c r="I2845" t="s">
        <v>7771</v>
      </c>
      <c r="J2845" s="182" t="str">
        <f>IF(OR(IFERROR(SEARCH("DMZ",tblSegmentationZones[[#This Row],[comment]])&gt;0,FALSE),IFERROR(SEARCH("DMZ",tblSegmentationZones[[#This Row],[SegmentationZone]])&gt;0,FALSE)),"Yes","No")</f>
        <v>No</v>
      </c>
    </row>
    <row r="2846" spans="1:10" x14ac:dyDescent="0.3">
      <c r="A2846" t="s">
        <v>470</v>
      </c>
      <c r="B2846" t="s">
        <v>7772</v>
      </c>
      <c r="C2846">
        <v>352</v>
      </c>
      <c r="D2846" t="s">
        <v>470</v>
      </c>
      <c r="E2846" t="s">
        <v>452</v>
      </c>
      <c r="F2846" t="b">
        <v>0</v>
      </c>
      <c r="G2846">
        <v>514200064</v>
      </c>
      <c r="H2846">
        <v>514200319</v>
      </c>
      <c r="I2846" t="s">
        <v>7773</v>
      </c>
      <c r="J2846" s="182" t="str">
        <f>IF(OR(IFERROR(SEARCH("DMZ",tblSegmentationZones[[#This Row],[comment]])&gt;0,FALSE),IFERROR(SEARCH("DMZ",tblSegmentationZones[[#This Row],[SegmentationZone]])&gt;0,FALSE)),"Yes","No")</f>
        <v>No</v>
      </c>
    </row>
    <row r="2847" spans="1:10" x14ac:dyDescent="0.3">
      <c r="A2847" t="s">
        <v>6268</v>
      </c>
      <c r="B2847" t="s">
        <v>7774</v>
      </c>
      <c r="C2847" t="s">
        <v>464</v>
      </c>
      <c r="D2847" t="s">
        <v>616</v>
      </c>
      <c r="E2847" t="s">
        <v>452</v>
      </c>
      <c r="F2847" t="b">
        <v>1</v>
      </c>
      <c r="G2847">
        <v>514241536</v>
      </c>
      <c r="H2847">
        <v>514241791</v>
      </c>
      <c r="I2847" t="s">
        <v>7775</v>
      </c>
      <c r="J2847" s="182" t="str">
        <f>IF(OR(IFERROR(SEARCH("DMZ",tblSegmentationZones[[#This Row],[comment]])&gt;0,FALSE),IFERROR(SEARCH("DMZ",tblSegmentationZones[[#This Row],[SegmentationZone]])&gt;0,FALSE)),"Yes","No")</f>
        <v>No</v>
      </c>
    </row>
    <row r="2848" spans="1:10" x14ac:dyDescent="0.3">
      <c r="A2848" t="s">
        <v>6068</v>
      </c>
      <c r="B2848" t="s">
        <v>7776</v>
      </c>
      <c r="C2848" t="s">
        <v>464</v>
      </c>
      <c r="D2848" t="s">
        <v>6068</v>
      </c>
      <c r="E2848" t="s">
        <v>452</v>
      </c>
      <c r="F2848" t="b">
        <v>1</v>
      </c>
      <c r="G2848">
        <v>514241792</v>
      </c>
      <c r="H2848">
        <v>514242047</v>
      </c>
      <c r="I2848" t="s">
        <v>7777</v>
      </c>
      <c r="J2848" s="182" t="str">
        <f>IF(OR(IFERROR(SEARCH("DMZ",tblSegmentationZones[[#This Row],[comment]])&gt;0,FALSE),IFERROR(SEARCH("DMZ",tblSegmentationZones[[#This Row],[SegmentationZone]])&gt;0,FALSE)),"Yes","No")</f>
        <v>No</v>
      </c>
    </row>
    <row r="2849" spans="1:10" x14ac:dyDescent="0.3">
      <c r="A2849" t="s">
        <v>7778</v>
      </c>
      <c r="B2849" t="s">
        <v>7779</v>
      </c>
      <c r="C2849">
        <v>2950</v>
      </c>
      <c r="D2849" t="s">
        <v>1937</v>
      </c>
      <c r="E2849" t="s">
        <v>452</v>
      </c>
      <c r="F2849" t="b">
        <v>1</v>
      </c>
      <c r="G2849">
        <v>514242048</v>
      </c>
      <c r="H2849">
        <v>514242303</v>
      </c>
      <c r="I2849" t="s">
        <v>7780</v>
      </c>
      <c r="J2849" s="182" t="str">
        <f>IF(OR(IFERROR(SEARCH("DMZ",tblSegmentationZones[[#This Row],[comment]])&gt;0,FALSE),IFERROR(SEARCH("DMZ",tblSegmentationZones[[#This Row],[SegmentationZone]])&gt;0,FALSE)),"Yes","No")</f>
        <v>No</v>
      </c>
    </row>
    <row r="2850" spans="1:10" x14ac:dyDescent="0.3">
      <c r="A2850" t="s">
        <v>7781</v>
      </c>
      <c r="B2850" t="s">
        <v>7782</v>
      </c>
      <c r="C2850">
        <v>2949</v>
      </c>
      <c r="D2850" t="s">
        <v>2773</v>
      </c>
      <c r="E2850" t="s">
        <v>452</v>
      </c>
      <c r="F2850" t="b">
        <v>1</v>
      </c>
      <c r="G2850">
        <v>514242304</v>
      </c>
      <c r="H2850">
        <v>514242559</v>
      </c>
      <c r="I2850" t="s">
        <v>7783</v>
      </c>
      <c r="J2850" s="182" t="str">
        <f>IF(OR(IFERROR(SEARCH("DMZ",tblSegmentationZones[[#This Row],[comment]])&gt;0,FALSE),IFERROR(SEARCH("DMZ",tblSegmentationZones[[#This Row],[SegmentationZone]])&gt;0,FALSE)),"Yes","No")</f>
        <v>No</v>
      </c>
    </row>
    <row r="2851" spans="1:10" x14ac:dyDescent="0.3">
      <c r="A2851" t="s">
        <v>479</v>
      </c>
      <c r="B2851" t="s">
        <v>7784</v>
      </c>
      <c r="C2851">
        <v>387</v>
      </c>
      <c r="D2851" t="s">
        <v>479</v>
      </c>
      <c r="E2851" t="s">
        <v>452</v>
      </c>
      <c r="F2851" t="b">
        <v>0</v>
      </c>
      <c r="G2851">
        <v>514242560</v>
      </c>
      <c r="H2851">
        <v>514242815</v>
      </c>
      <c r="I2851" t="s">
        <v>7785</v>
      </c>
      <c r="J2851" s="182" t="str">
        <f>IF(OR(IFERROR(SEARCH("DMZ",tblSegmentationZones[[#This Row],[comment]])&gt;0,FALSE),IFERROR(SEARCH("DMZ",tblSegmentationZones[[#This Row],[SegmentationZone]])&gt;0,FALSE)),"Yes","No")</f>
        <v>No</v>
      </c>
    </row>
    <row r="2852" spans="1:10" x14ac:dyDescent="0.3">
      <c r="A2852" t="s">
        <v>5509</v>
      </c>
      <c r="B2852" t="s">
        <v>7786</v>
      </c>
      <c r="C2852">
        <v>421</v>
      </c>
      <c r="D2852" t="s">
        <v>5511</v>
      </c>
      <c r="E2852" t="s">
        <v>452</v>
      </c>
      <c r="F2852" t="b">
        <v>0</v>
      </c>
      <c r="G2852">
        <v>514243584</v>
      </c>
      <c r="H2852">
        <v>514243647</v>
      </c>
      <c r="I2852" t="s">
        <v>7787</v>
      </c>
      <c r="J2852" s="182" t="str">
        <f>IF(OR(IFERROR(SEARCH("DMZ",tblSegmentationZones[[#This Row],[comment]])&gt;0,FALSE),IFERROR(SEARCH("DMZ",tblSegmentationZones[[#This Row],[SegmentationZone]])&gt;0,FALSE)),"Yes","No")</f>
        <v>No</v>
      </c>
    </row>
    <row r="2853" spans="1:10" x14ac:dyDescent="0.3">
      <c r="A2853" t="s">
        <v>5650</v>
      </c>
      <c r="B2853" t="s">
        <v>7788</v>
      </c>
      <c r="C2853">
        <v>2009</v>
      </c>
      <c r="D2853" t="s">
        <v>5650</v>
      </c>
      <c r="E2853" t="s">
        <v>452</v>
      </c>
      <c r="F2853" t="b">
        <v>1</v>
      </c>
      <c r="G2853">
        <v>514243840</v>
      </c>
      <c r="H2853">
        <v>514244095</v>
      </c>
      <c r="I2853" t="s">
        <v>7789</v>
      </c>
      <c r="J2853" s="182" t="str">
        <f>IF(OR(IFERROR(SEARCH("DMZ",tblSegmentationZones[[#This Row],[comment]])&gt;0,FALSE),IFERROR(SEARCH("DMZ",tblSegmentationZones[[#This Row],[SegmentationZone]])&gt;0,FALSE)),"Yes","No")</f>
        <v>No</v>
      </c>
    </row>
    <row r="2854" spans="1:10" x14ac:dyDescent="0.3">
      <c r="A2854" t="s">
        <v>536</v>
      </c>
      <c r="B2854" t="s">
        <v>7790</v>
      </c>
      <c r="C2854">
        <v>365</v>
      </c>
      <c r="D2854" t="s">
        <v>536</v>
      </c>
      <c r="E2854" t="s">
        <v>452</v>
      </c>
      <c r="F2854" t="b">
        <v>1</v>
      </c>
      <c r="G2854">
        <v>514195968</v>
      </c>
      <c r="H2854">
        <v>514196223</v>
      </c>
      <c r="I2854" t="s">
        <v>7791</v>
      </c>
      <c r="J2854" s="182" t="str">
        <f>IF(OR(IFERROR(SEARCH("DMZ",tblSegmentationZones[[#This Row],[comment]])&gt;0,FALSE),IFERROR(SEARCH("DMZ",tblSegmentationZones[[#This Row],[SegmentationZone]])&gt;0,FALSE)),"Yes","No")</f>
        <v>No</v>
      </c>
    </row>
    <row r="2855" spans="1:10" x14ac:dyDescent="0.3">
      <c r="A2855" t="s">
        <v>7363</v>
      </c>
      <c r="B2855" t="s">
        <v>7792</v>
      </c>
      <c r="C2855">
        <v>409</v>
      </c>
      <c r="D2855" t="s">
        <v>6222</v>
      </c>
      <c r="E2855" t="s">
        <v>452</v>
      </c>
      <c r="F2855" t="b">
        <v>1</v>
      </c>
      <c r="G2855">
        <v>514246656</v>
      </c>
      <c r="H2855">
        <v>514246911</v>
      </c>
      <c r="I2855" t="s">
        <v>7793</v>
      </c>
      <c r="J2855" s="182" t="str">
        <f>IF(OR(IFERROR(SEARCH("DMZ",tblSegmentationZones[[#This Row],[comment]])&gt;0,FALSE),IFERROR(SEARCH("DMZ",tblSegmentationZones[[#This Row],[SegmentationZone]])&gt;0,FALSE)),"Yes","No")</f>
        <v>No</v>
      </c>
    </row>
    <row r="2856" spans="1:10" x14ac:dyDescent="0.3">
      <c r="A2856" t="s">
        <v>7366</v>
      </c>
      <c r="B2856" t="s">
        <v>7794</v>
      </c>
      <c r="C2856">
        <v>411</v>
      </c>
      <c r="D2856" t="s">
        <v>733</v>
      </c>
      <c r="E2856" t="s">
        <v>452</v>
      </c>
      <c r="F2856" t="b">
        <v>1</v>
      </c>
      <c r="G2856">
        <v>514246912</v>
      </c>
      <c r="H2856">
        <v>514247167</v>
      </c>
      <c r="I2856" t="s">
        <v>7795</v>
      </c>
      <c r="J2856" s="182" t="str">
        <f>IF(OR(IFERROR(SEARCH("DMZ",tblSegmentationZones[[#This Row],[comment]])&gt;0,FALSE),IFERROR(SEARCH("DMZ",tblSegmentationZones[[#This Row],[SegmentationZone]])&gt;0,FALSE)),"Yes","No")</f>
        <v>No</v>
      </c>
    </row>
    <row r="2857" spans="1:10" x14ac:dyDescent="0.3">
      <c r="A2857" t="s">
        <v>7369</v>
      </c>
      <c r="B2857" t="s">
        <v>7796</v>
      </c>
      <c r="C2857">
        <v>405</v>
      </c>
      <c r="D2857" t="s">
        <v>7371</v>
      </c>
      <c r="E2857" t="s">
        <v>452</v>
      </c>
      <c r="F2857" t="b">
        <v>1</v>
      </c>
      <c r="G2857">
        <v>514247424</v>
      </c>
      <c r="H2857">
        <v>514247679</v>
      </c>
      <c r="I2857" t="s">
        <v>7797</v>
      </c>
      <c r="J2857" s="182" t="str">
        <f>IF(OR(IFERROR(SEARCH("DMZ",tblSegmentationZones[[#This Row],[comment]])&gt;0,FALSE),IFERROR(SEARCH("DMZ",tblSegmentationZones[[#This Row],[SegmentationZone]])&gt;0,FALSE)),"Yes","No")</f>
        <v>No</v>
      </c>
    </row>
    <row r="2858" spans="1:10" x14ac:dyDescent="0.3">
      <c r="A2858" t="s">
        <v>7373</v>
      </c>
      <c r="B2858" t="s">
        <v>7798</v>
      </c>
      <c r="C2858">
        <v>406</v>
      </c>
      <c r="D2858" t="s">
        <v>7375</v>
      </c>
      <c r="E2858" t="s">
        <v>452</v>
      </c>
      <c r="F2858" t="b">
        <v>1</v>
      </c>
      <c r="G2858">
        <v>514247680</v>
      </c>
      <c r="H2858">
        <v>514247935</v>
      </c>
      <c r="I2858" t="s">
        <v>7799</v>
      </c>
      <c r="J2858" s="182" t="str">
        <f>IF(OR(IFERROR(SEARCH("DMZ",tblSegmentationZones[[#This Row],[comment]])&gt;0,FALSE),IFERROR(SEARCH("DMZ",tblSegmentationZones[[#This Row],[SegmentationZone]])&gt;0,FALSE)),"Yes","No")</f>
        <v>No</v>
      </c>
    </row>
    <row r="2859" spans="1:10" x14ac:dyDescent="0.3">
      <c r="A2859" t="s">
        <v>7377</v>
      </c>
      <c r="B2859" t="s">
        <v>7800</v>
      </c>
      <c r="C2859">
        <v>413</v>
      </c>
      <c r="D2859" t="s">
        <v>5981</v>
      </c>
      <c r="E2859" t="s">
        <v>452</v>
      </c>
      <c r="F2859" t="b">
        <v>1</v>
      </c>
      <c r="G2859">
        <v>514247936</v>
      </c>
      <c r="H2859">
        <v>514248191</v>
      </c>
      <c r="I2859" t="s">
        <v>7801</v>
      </c>
      <c r="J2859" s="182" t="str">
        <f>IF(OR(IFERROR(SEARCH("DMZ",tblSegmentationZones[[#This Row],[comment]])&gt;0,FALSE),IFERROR(SEARCH("DMZ",tblSegmentationZones[[#This Row],[SegmentationZone]])&gt;0,FALSE)),"Yes","No")</f>
        <v>No</v>
      </c>
    </row>
    <row r="2860" spans="1:10" x14ac:dyDescent="0.3">
      <c r="A2860" t="s">
        <v>7380</v>
      </c>
      <c r="B2860" t="s">
        <v>7802</v>
      </c>
      <c r="C2860">
        <v>414</v>
      </c>
      <c r="D2860" t="s">
        <v>5984</v>
      </c>
      <c r="E2860" t="s">
        <v>452</v>
      </c>
      <c r="F2860" t="b">
        <v>1</v>
      </c>
      <c r="G2860">
        <v>514248192</v>
      </c>
      <c r="H2860">
        <v>514248447</v>
      </c>
      <c r="I2860" t="s">
        <v>7803</v>
      </c>
      <c r="J2860" s="182" t="str">
        <f>IF(OR(IFERROR(SEARCH("DMZ",tblSegmentationZones[[#This Row],[comment]])&gt;0,FALSE),IFERROR(SEARCH("DMZ",tblSegmentationZones[[#This Row],[SegmentationZone]])&gt;0,FALSE)),"Yes","No")</f>
        <v>No</v>
      </c>
    </row>
    <row r="2861" spans="1:10" x14ac:dyDescent="0.3">
      <c r="A2861" t="s">
        <v>7383</v>
      </c>
      <c r="B2861" t="s">
        <v>7804</v>
      </c>
      <c r="C2861">
        <v>415</v>
      </c>
      <c r="D2861" t="s">
        <v>5987</v>
      </c>
      <c r="E2861" t="s">
        <v>452</v>
      </c>
      <c r="F2861" t="b">
        <v>1</v>
      </c>
      <c r="G2861">
        <v>514248448</v>
      </c>
      <c r="H2861">
        <v>514248703</v>
      </c>
      <c r="I2861" t="s">
        <v>7805</v>
      </c>
      <c r="J2861" s="182" t="str">
        <f>IF(OR(IFERROR(SEARCH("DMZ",tblSegmentationZones[[#This Row],[comment]])&gt;0,FALSE),IFERROR(SEARCH("DMZ",tblSegmentationZones[[#This Row],[SegmentationZone]])&gt;0,FALSE)),"Yes","No")</f>
        <v>No</v>
      </c>
    </row>
    <row r="2862" spans="1:10" x14ac:dyDescent="0.3">
      <c r="A2862" t="s">
        <v>7386</v>
      </c>
      <c r="B2862" t="s">
        <v>7806</v>
      </c>
      <c r="C2862">
        <v>416</v>
      </c>
      <c r="D2862" t="s">
        <v>5990</v>
      </c>
      <c r="E2862" t="s">
        <v>452</v>
      </c>
      <c r="F2862" t="b">
        <v>1</v>
      </c>
      <c r="G2862">
        <v>514248704</v>
      </c>
      <c r="H2862">
        <v>514248959</v>
      </c>
      <c r="I2862" t="s">
        <v>7807</v>
      </c>
      <c r="J2862" s="182" t="str">
        <f>IF(OR(IFERROR(SEARCH("DMZ",tblSegmentationZones[[#This Row],[comment]])&gt;0,FALSE),IFERROR(SEARCH("DMZ",tblSegmentationZones[[#This Row],[SegmentationZone]])&gt;0,FALSE)),"Yes","No")</f>
        <v>No</v>
      </c>
    </row>
    <row r="2863" spans="1:10" x14ac:dyDescent="0.3">
      <c r="A2863" t="s">
        <v>7389</v>
      </c>
      <c r="B2863" t="s">
        <v>7808</v>
      </c>
      <c r="C2863">
        <v>407</v>
      </c>
      <c r="D2863" t="s">
        <v>6218</v>
      </c>
      <c r="E2863" t="s">
        <v>452</v>
      </c>
      <c r="F2863" t="b">
        <v>1</v>
      </c>
      <c r="G2863">
        <v>514248960</v>
      </c>
      <c r="H2863">
        <v>514249215</v>
      </c>
      <c r="I2863" t="s">
        <v>7809</v>
      </c>
      <c r="J2863" s="182" t="str">
        <f>IF(OR(IFERROR(SEARCH("DMZ",tblSegmentationZones[[#This Row],[comment]])&gt;0,FALSE),IFERROR(SEARCH("DMZ",tblSegmentationZones[[#This Row],[SegmentationZone]])&gt;0,FALSE)),"Yes","No")</f>
        <v>No</v>
      </c>
    </row>
    <row r="2864" spans="1:10" x14ac:dyDescent="0.3">
      <c r="A2864" t="s">
        <v>7394</v>
      </c>
      <c r="B2864" t="s">
        <v>7810</v>
      </c>
      <c r="C2864">
        <v>408</v>
      </c>
      <c r="D2864" t="s">
        <v>7396</v>
      </c>
      <c r="E2864" t="s">
        <v>452</v>
      </c>
      <c r="F2864" t="b">
        <v>1</v>
      </c>
      <c r="G2864">
        <v>514249216</v>
      </c>
      <c r="H2864">
        <v>514249471</v>
      </c>
      <c r="I2864" t="s">
        <v>7811</v>
      </c>
      <c r="J2864" s="182" t="str">
        <f>IF(OR(IFERROR(SEARCH("DMZ",tblSegmentationZones[[#This Row],[comment]])&gt;0,FALSE),IFERROR(SEARCH("DMZ",tblSegmentationZones[[#This Row],[SegmentationZone]])&gt;0,FALSE)),"Yes","No")</f>
        <v>No</v>
      </c>
    </row>
    <row r="2865" spans="1:10" x14ac:dyDescent="0.3">
      <c r="A2865" t="s">
        <v>7398</v>
      </c>
      <c r="B2865" t="s">
        <v>7812</v>
      </c>
      <c r="C2865">
        <v>410</v>
      </c>
      <c r="D2865" t="s">
        <v>593</v>
      </c>
      <c r="E2865" t="s">
        <v>452</v>
      </c>
      <c r="F2865" t="b">
        <v>1</v>
      </c>
      <c r="G2865">
        <v>514249472</v>
      </c>
      <c r="H2865">
        <v>514249727</v>
      </c>
      <c r="I2865" t="s">
        <v>7813</v>
      </c>
      <c r="J2865" s="182" t="str">
        <f>IF(OR(IFERROR(SEARCH("DMZ",tblSegmentationZones[[#This Row],[comment]])&gt;0,FALSE),IFERROR(SEARCH("DMZ",tblSegmentationZones[[#This Row],[SegmentationZone]])&gt;0,FALSE)),"Yes","No")</f>
        <v>No</v>
      </c>
    </row>
    <row r="2866" spans="1:10" x14ac:dyDescent="0.3">
      <c r="A2866" t="s">
        <v>7401</v>
      </c>
      <c r="B2866" t="s">
        <v>7814</v>
      </c>
      <c r="C2866">
        <v>417</v>
      </c>
      <c r="D2866" t="s">
        <v>5667</v>
      </c>
      <c r="E2866" t="s">
        <v>452</v>
      </c>
      <c r="F2866" t="b">
        <v>0</v>
      </c>
      <c r="G2866">
        <v>514249728</v>
      </c>
      <c r="H2866">
        <v>514249983</v>
      </c>
      <c r="I2866" t="s">
        <v>7815</v>
      </c>
      <c r="J2866" s="182" t="str">
        <f>IF(OR(IFERROR(SEARCH("DMZ",tblSegmentationZones[[#This Row],[comment]])&gt;0,FALSE),IFERROR(SEARCH("DMZ",tblSegmentationZones[[#This Row],[SegmentationZone]])&gt;0,FALSE)),"Yes","No")</f>
        <v>Yes</v>
      </c>
    </row>
    <row r="2867" spans="1:10" x14ac:dyDescent="0.3">
      <c r="A2867" t="s">
        <v>6036</v>
      </c>
      <c r="B2867" t="s">
        <v>7816</v>
      </c>
      <c r="C2867">
        <v>2572</v>
      </c>
      <c r="D2867" t="s">
        <v>6038</v>
      </c>
      <c r="E2867" t="s">
        <v>452</v>
      </c>
      <c r="F2867" t="b">
        <v>1</v>
      </c>
      <c r="G2867">
        <v>514249984</v>
      </c>
      <c r="H2867">
        <v>514250239</v>
      </c>
      <c r="I2867" t="s">
        <v>7817</v>
      </c>
      <c r="J2867" s="182" t="str">
        <f>IF(OR(IFERROR(SEARCH("DMZ",tblSegmentationZones[[#This Row],[comment]])&gt;0,FALSE),IFERROR(SEARCH("DMZ",tblSegmentationZones[[#This Row],[SegmentationZone]])&gt;0,FALSE)),"Yes","No")</f>
        <v>No</v>
      </c>
    </row>
    <row r="2868" spans="1:10" x14ac:dyDescent="0.3">
      <c r="A2868" t="s">
        <v>7406</v>
      </c>
      <c r="B2868" t="s">
        <v>7818</v>
      </c>
      <c r="C2868" t="s">
        <v>464</v>
      </c>
      <c r="D2868" t="s">
        <v>6076</v>
      </c>
      <c r="E2868" t="s">
        <v>452</v>
      </c>
      <c r="F2868" t="b">
        <v>0</v>
      </c>
      <c r="G2868">
        <v>514250240</v>
      </c>
      <c r="H2868">
        <v>514250495</v>
      </c>
      <c r="I2868" t="s">
        <v>7819</v>
      </c>
      <c r="J2868" s="182" t="str">
        <f>IF(OR(IFERROR(SEARCH("DMZ",tblSegmentationZones[[#This Row],[comment]])&gt;0,FALSE),IFERROR(SEARCH("DMZ",tblSegmentationZones[[#This Row],[SegmentationZone]])&gt;0,FALSE)),"Yes","No")</f>
        <v>No</v>
      </c>
    </row>
    <row r="2869" spans="1:10" x14ac:dyDescent="0.3">
      <c r="A2869" t="s">
        <v>6055</v>
      </c>
      <c r="B2869" t="s">
        <v>7820</v>
      </c>
      <c r="C2869" t="s">
        <v>464</v>
      </c>
      <c r="D2869" t="s">
        <v>6055</v>
      </c>
      <c r="E2869" t="s">
        <v>452</v>
      </c>
      <c r="F2869" t="b">
        <v>0</v>
      </c>
      <c r="G2869">
        <v>514250496</v>
      </c>
      <c r="H2869">
        <v>514250751</v>
      </c>
      <c r="I2869" t="s">
        <v>7821</v>
      </c>
      <c r="J2869" s="182" t="str">
        <f>IF(OR(IFERROR(SEARCH("DMZ",tblSegmentationZones[[#This Row],[comment]])&gt;0,FALSE),IFERROR(SEARCH("DMZ",tblSegmentationZones[[#This Row],[SegmentationZone]])&gt;0,FALSE)),"Yes","No")</f>
        <v>No</v>
      </c>
    </row>
    <row r="2870" spans="1:10" x14ac:dyDescent="0.3">
      <c r="A2870" t="s">
        <v>6061</v>
      </c>
      <c r="B2870" t="s">
        <v>7822</v>
      </c>
      <c r="C2870" t="s">
        <v>464</v>
      </c>
      <c r="D2870" t="s">
        <v>6061</v>
      </c>
      <c r="E2870" t="s">
        <v>452</v>
      </c>
      <c r="F2870" t="b">
        <v>0</v>
      </c>
      <c r="G2870">
        <v>514250752</v>
      </c>
      <c r="H2870">
        <v>514251007</v>
      </c>
      <c r="I2870" t="s">
        <v>7823</v>
      </c>
      <c r="J2870" s="182" t="str">
        <f>IF(OR(IFERROR(SEARCH("DMZ",tblSegmentationZones[[#This Row],[comment]])&gt;0,FALSE),IFERROR(SEARCH("DMZ",tblSegmentationZones[[#This Row],[SegmentationZone]])&gt;0,FALSE)),"Yes","No")</f>
        <v>No</v>
      </c>
    </row>
    <row r="2871" spans="1:10" x14ac:dyDescent="0.3">
      <c r="A2871" t="s">
        <v>5975</v>
      </c>
      <c r="B2871" t="s">
        <v>7824</v>
      </c>
      <c r="C2871">
        <v>370</v>
      </c>
      <c r="D2871" t="s">
        <v>511</v>
      </c>
      <c r="E2871" t="s">
        <v>452</v>
      </c>
      <c r="F2871" t="b">
        <v>1</v>
      </c>
      <c r="G2871">
        <v>514251008</v>
      </c>
      <c r="H2871">
        <v>514251263</v>
      </c>
      <c r="I2871" t="s">
        <v>7825</v>
      </c>
      <c r="J2871" s="182" t="str">
        <f>IF(OR(IFERROR(SEARCH("DMZ",tblSegmentationZones[[#This Row],[comment]])&gt;0,FALSE),IFERROR(SEARCH("DMZ",tblSegmentationZones[[#This Row],[SegmentationZone]])&gt;0,FALSE)),"Yes","No")</f>
        <v>No</v>
      </c>
    </row>
    <row r="2872" spans="1:10" x14ac:dyDescent="0.3">
      <c r="A2872" t="s">
        <v>5978</v>
      </c>
      <c r="B2872" t="s">
        <v>7826</v>
      </c>
      <c r="C2872">
        <v>371</v>
      </c>
      <c r="D2872" t="s">
        <v>515</v>
      </c>
      <c r="E2872" t="s">
        <v>452</v>
      </c>
      <c r="F2872" t="b">
        <v>1</v>
      </c>
      <c r="G2872">
        <v>514251264</v>
      </c>
      <c r="H2872">
        <v>514251519</v>
      </c>
      <c r="I2872" t="s">
        <v>7827</v>
      </c>
      <c r="J2872" s="182" t="str">
        <f>IF(OR(IFERROR(SEARCH("DMZ",tblSegmentationZones[[#This Row],[comment]])&gt;0,FALSE),IFERROR(SEARCH("DMZ",tblSegmentationZones[[#This Row],[SegmentationZone]])&gt;0,FALSE)),"Yes","No")</f>
        <v>No</v>
      </c>
    </row>
    <row r="2873" spans="1:10" x14ac:dyDescent="0.3">
      <c r="A2873" t="s">
        <v>6296</v>
      </c>
      <c r="B2873" t="s">
        <v>7828</v>
      </c>
      <c r="C2873">
        <v>422</v>
      </c>
      <c r="D2873" t="s">
        <v>507</v>
      </c>
      <c r="E2873" t="s">
        <v>452</v>
      </c>
      <c r="F2873" t="b">
        <v>1</v>
      </c>
      <c r="G2873">
        <v>514251520</v>
      </c>
      <c r="H2873">
        <v>514251775</v>
      </c>
      <c r="I2873" t="s">
        <v>7829</v>
      </c>
      <c r="J2873" s="182" t="str">
        <f>IF(OR(IFERROR(SEARCH("DMZ",tblSegmentationZones[[#This Row],[comment]])&gt;0,FALSE),IFERROR(SEARCH("DMZ",tblSegmentationZones[[#This Row],[SegmentationZone]])&gt;0,FALSE)),"Yes","No")</f>
        <v>No</v>
      </c>
    </row>
    <row r="2874" spans="1:10" x14ac:dyDescent="0.3">
      <c r="A2874" t="s">
        <v>511</v>
      </c>
      <c r="B2874" t="s">
        <v>7830</v>
      </c>
      <c r="C2874" t="s">
        <v>464</v>
      </c>
      <c r="D2874" t="s">
        <v>511</v>
      </c>
      <c r="E2874" t="s">
        <v>452</v>
      </c>
      <c r="F2874" t="b">
        <v>0</v>
      </c>
      <c r="G2874">
        <v>514251776</v>
      </c>
      <c r="H2874">
        <v>514252031</v>
      </c>
      <c r="I2874" t="s">
        <v>7831</v>
      </c>
      <c r="J2874" s="182" t="str">
        <f>IF(OR(IFERROR(SEARCH("DMZ",tblSegmentationZones[[#This Row],[comment]])&gt;0,FALSE),IFERROR(SEARCH("DMZ",tblSegmentationZones[[#This Row],[SegmentationZone]])&gt;0,FALSE)),"Yes","No")</f>
        <v>No</v>
      </c>
    </row>
    <row r="2875" spans="1:10" x14ac:dyDescent="0.3">
      <c r="A2875" t="s">
        <v>515</v>
      </c>
      <c r="B2875" t="s">
        <v>7832</v>
      </c>
      <c r="C2875" t="s">
        <v>464</v>
      </c>
      <c r="D2875" t="s">
        <v>515</v>
      </c>
      <c r="E2875" t="s">
        <v>452</v>
      </c>
      <c r="F2875" t="b">
        <v>0</v>
      </c>
      <c r="G2875">
        <v>514252032</v>
      </c>
      <c r="H2875">
        <v>514252287</v>
      </c>
      <c r="I2875" t="s">
        <v>7833</v>
      </c>
      <c r="J2875" s="182" t="str">
        <f>IF(OR(IFERROR(SEARCH("DMZ",tblSegmentationZones[[#This Row],[comment]])&gt;0,FALSE),IFERROR(SEARCH("DMZ",tblSegmentationZones[[#This Row],[SegmentationZone]])&gt;0,FALSE)),"Yes","No")</f>
        <v>No</v>
      </c>
    </row>
    <row r="2876" spans="1:10" x14ac:dyDescent="0.3">
      <c r="A2876" t="s">
        <v>5511</v>
      </c>
      <c r="B2876" t="s">
        <v>7834</v>
      </c>
      <c r="C2876">
        <v>421</v>
      </c>
      <c r="D2876" t="s">
        <v>5511</v>
      </c>
      <c r="E2876" t="s">
        <v>452</v>
      </c>
      <c r="F2876" t="b">
        <v>1</v>
      </c>
      <c r="G2876">
        <v>514254848</v>
      </c>
      <c r="H2876">
        <v>514255871</v>
      </c>
      <c r="I2876" t="s">
        <v>7835</v>
      </c>
      <c r="J2876" s="182" t="str">
        <f>IF(OR(IFERROR(SEARCH("DMZ",tblSegmentationZones[[#This Row],[comment]])&gt;0,FALSE),IFERROR(SEARCH("DMZ",tblSegmentationZones[[#This Row],[SegmentationZone]])&gt;0,FALSE)),"Yes","No")</f>
        <v>No</v>
      </c>
    </row>
    <row r="2877" spans="1:10" x14ac:dyDescent="0.3">
      <c r="A2877" t="s">
        <v>7836</v>
      </c>
      <c r="B2877" t="s">
        <v>7837</v>
      </c>
      <c r="C2877">
        <v>1006</v>
      </c>
      <c r="D2877" t="s">
        <v>5853</v>
      </c>
      <c r="E2877" t="s">
        <v>452</v>
      </c>
      <c r="F2877" t="b">
        <v>1</v>
      </c>
      <c r="G2877">
        <v>514255872</v>
      </c>
      <c r="H2877">
        <v>514256895</v>
      </c>
      <c r="I2877" t="s">
        <v>7838</v>
      </c>
      <c r="J2877" s="182" t="str">
        <f>IF(OR(IFERROR(SEARCH("DMZ",tblSegmentationZones[[#This Row],[comment]])&gt;0,FALSE),IFERROR(SEARCH("DMZ",tblSegmentationZones[[#This Row],[SegmentationZone]])&gt;0,FALSE)),"Yes","No")</f>
        <v>No</v>
      </c>
    </row>
    <row r="2878" spans="1:10" x14ac:dyDescent="0.3">
      <c r="A2878" t="s">
        <v>6208</v>
      </c>
      <c r="B2878" t="s">
        <v>7839</v>
      </c>
      <c r="C2878" t="s">
        <v>464</v>
      </c>
      <c r="D2878" t="s">
        <v>6208</v>
      </c>
      <c r="E2878" t="s">
        <v>452</v>
      </c>
      <c r="F2878" t="b">
        <v>1</v>
      </c>
      <c r="G2878">
        <v>514256896</v>
      </c>
      <c r="H2878">
        <v>514257407</v>
      </c>
      <c r="I2878" t="s">
        <v>7840</v>
      </c>
      <c r="J2878" s="182" t="str">
        <f>IF(OR(IFERROR(SEARCH("DMZ",tblSegmentationZones[[#This Row],[comment]])&gt;0,FALSE),IFERROR(SEARCH("DMZ",tblSegmentationZones[[#This Row],[SegmentationZone]])&gt;0,FALSE)),"Yes","No")</f>
        <v>No</v>
      </c>
    </row>
    <row r="2879" spans="1:10" x14ac:dyDescent="0.3">
      <c r="A2879" t="s">
        <v>6211</v>
      </c>
      <c r="B2879" t="s">
        <v>7841</v>
      </c>
      <c r="C2879" t="s">
        <v>464</v>
      </c>
      <c r="D2879" t="s">
        <v>6211</v>
      </c>
      <c r="E2879" t="s">
        <v>452</v>
      </c>
      <c r="F2879" t="b">
        <v>1</v>
      </c>
      <c r="G2879">
        <v>514257408</v>
      </c>
      <c r="H2879">
        <v>514257919</v>
      </c>
      <c r="I2879" t="s">
        <v>7842</v>
      </c>
      <c r="J2879" s="182" t="str">
        <f>IF(OR(IFERROR(SEARCH("DMZ",tblSegmentationZones[[#This Row],[comment]])&gt;0,FALSE),IFERROR(SEARCH("DMZ",tblSegmentationZones[[#This Row],[SegmentationZone]])&gt;0,FALSE)),"Yes","No")</f>
        <v>No</v>
      </c>
    </row>
    <row r="2880" spans="1:10" x14ac:dyDescent="0.3">
      <c r="A2880" t="s">
        <v>7432</v>
      </c>
      <c r="B2880" t="s">
        <v>7843</v>
      </c>
      <c r="C2880">
        <v>940</v>
      </c>
      <c r="D2880" t="s">
        <v>686</v>
      </c>
      <c r="E2880" t="s">
        <v>452</v>
      </c>
      <c r="F2880" t="b">
        <v>1</v>
      </c>
      <c r="G2880">
        <v>514202624</v>
      </c>
      <c r="H2880">
        <v>514202879</v>
      </c>
      <c r="I2880" t="s">
        <v>7844</v>
      </c>
      <c r="J2880" s="182" t="str">
        <f>IF(OR(IFERROR(SEARCH("DMZ",tblSegmentationZones[[#This Row],[comment]])&gt;0,FALSE),IFERROR(SEARCH("DMZ",tblSegmentationZones[[#This Row],[SegmentationZone]])&gt;0,FALSE)),"Yes","No")</f>
        <v>No</v>
      </c>
    </row>
    <row r="2881" spans="1:10" x14ac:dyDescent="0.3">
      <c r="A2881" t="s">
        <v>532</v>
      </c>
      <c r="B2881" t="s">
        <v>7845</v>
      </c>
      <c r="C2881">
        <v>364</v>
      </c>
      <c r="D2881" t="s">
        <v>532</v>
      </c>
      <c r="E2881" t="s">
        <v>452</v>
      </c>
      <c r="F2881" t="b">
        <v>1</v>
      </c>
      <c r="G2881">
        <v>514196224</v>
      </c>
      <c r="H2881">
        <v>514196479</v>
      </c>
      <c r="I2881" t="s">
        <v>7846</v>
      </c>
      <c r="J2881" s="182" t="str">
        <f>IF(OR(IFERROR(SEARCH("DMZ",tblSegmentationZones[[#This Row],[comment]])&gt;0,FALSE),IFERROR(SEARCH("DMZ",tblSegmentationZones[[#This Row],[SegmentationZone]])&gt;0,FALSE)),"Yes","No")</f>
        <v>No</v>
      </c>
    </row>
    <row r="2882" spans="1:10" x14ac:dyDescent="0.3">
      <c r="A2882" t="s">
        <v>548</v>
      </c>
      <c r="B2882" t="s">
        <v>7847</v>
      </c>
      <c r="C2882">
        <v>366</v>
      </c>
      <c r="D2882" t="s">
        <v>548</v>
      </c>
      <c r="E2882" t="s">
        <v>452</v>
      </c>
      <c r="F2882" t="b">
        <v>1</v>
      </c>
      <c r="G2882">
        <v>514196480</v>
      </c>
      <c r="H2882">
        <v>514196735</v>
      </c>
      <c r="I2882" t="s">
        <v>7848</v>
      </c>
      <c r="J2882" s="182" t="str">
        <f>IF(OR(IFERROR(SEARCH("DMZ",tblSegmentationZones[[#This Row],[comment]])&gt;0,FALSE),IFERROR(SEARCH("DMZ",tblSegmentationZones[[#This Row],[SegmentationZone]])&gt;0,FALSE)),"Yes","No")</f>
        <v>No</v>
      </c>
    </row>
    <row r="2883" spans="1:10" x14ac:dyDescent="0.3">
      <c r="A2883" t="s">
        <v>664</v>
      </c>
      <c r="B2883" t="s">
        <v>7849</v>
      </c>
      <c r="C2883">
        <v>356</v>
      </c>
      <c r="D2883" t="s">
        <v>664</v>
      </c>
      <c r="E2883" t="s">
        <v>452</v>
      </c>
      <c r="F2883" t="b">
        <v>1</v>
      </c>
      <c r="G2883">
        <v>514196736</v>
      </c>
      <c r="H2883">
        <v>514196991</v>
      </c>
      <c r="I2883" t="s">
        <v>7850</v>
      </c>
      <c r="J2883" s="182" t="str">
        <f>IF(OR(IFERROR(SEARCH("DMZ",tblSegmentationZones[[#This Row],[comment]])&gt;0,FALSE),IFERROR(SEARCH("DMZ",tblSegmentationZones[[#This Row],[SegmentationZone]])&gt;0,FALSE)),"Yes","No")</f>
        <v>No</v>
      </c>
    </row>
    <row r="2884" spans="1:10" x14ac:dyDescent="0.3">
      <c r="A2884" t="s">
        <v>690</v>
      </c>
      <c r="B2884" t="s">
        <v>7851</v>
      </c>
      <c r="C2884">
        <v>351</v>
      </c>
      <c r="D2884" t="s">
        <v>690</v>
      </c>
      <c r="E2884" t="s">
        <v>452</v>
      </c>
      <c r="F2884" t="b">
        <v>1</v>
      </c>
      <c r="G2884">
        <v>514196992</v>
      </c>
      <c r="H2884">
        <v>514197247</v>
      </c>
      <c r="I2884" t="s">
        <v>7852</v>
      </c>
      <c r="J2884" s="182" t="str">
        <f>IF(OR(IFERROR(SEARCH("DMZ",tblSegmentationZones[[#This Row],[comment]])&gt;0,FALSE),IFERROR(SEARCH("DMZ",tblSegmentationZones[[#This Row],[SegmentationZone]])&gt;0,FALSE)),"Yes","No")</f>
        <v>No</v>
      </c>
    </row>
    <row r="2885" spans="1:10" x14ac:dyDescent="0.3">
      <c r="A2885" t="s">
        <v>608</v>
      </c>
      <c r="B2885" t="s">
        <v>7853</v>
      </c>
      <c r="C2885">
        <v>354</v>
      </c>
      <c r="D2885" t="s">
        <v>608</v>
      </c>
      <c r="E2885" t="s">
        <v>452</v>
      </c>
      <c r="F2885" t="b">
        <v>1</v>
      </c>
      <c r="G2885">
        <v>514211840</v>
      </c>
      <c r="H2885">
        <v>514212095</v>
      </c>
      <c r="I2885" t="s">
        <v>7854</v>
      </c>
      <c r="J2885" s="182" t="str">
        <f>IF(OR(IFERROR(SEARCH("DMZ",tblSegmentationZones[[#This Row],[comment]])&gt;0,FALSE),IFERROR(SEARCH("DMZ",tblSegmentationZones[[#This Row],[SegmentationZone]])&gt;0,FALSE)),"Yes","No")</f>
        <v>No</v>
      </c>
    </row>
    <row r="2886" spans="1:10" x14ac:dyDescent="0.3">
      <c r="A2886" t="s">
        <v>6006</v>
      </c>
      <c r="B2886" t="s">
        <v>7855</v>
      </c>
      <c r="C2886">
        <v>353</v>
      </c>
      <c r="D2886" t="s">
        <v>6006</v>
      </c>
      <c r="E2886" t="s">
        <v>452</v>
      </c>
      <c r="F2886" t="b">
        <v>1</v>
      </c>
      <c r="G2886">
        <v>514197248</v>
      </c>
      <c r="H2886">
        <v>514197503</v>
      </c>
      <c r="I2886" t="s">
        <v>7856</v>
      </c>
      <c r="J2886" s="182" t="str">
        <f>IF(OR(IFERROR(SEARCH("DMZ",tblSegmentationZones[[#This Row],[comment]])&gt;0,FALSE),IFERROR(SEARCH("DMZ",tblSegmentationZones[[#This Row],[SegmentationZone]])&gt;0,FALSE)),"Yes","No")</f>
        <v>No</v>
      </c>
    </row>
    <row r="2887" spans="1:10" x14ac:dyDescent="0.3">
      <c r="A2887" t="s">
        <v>555</v>
      </c>
      <c r="B2887" t="s">
        <v>7857</v>
      </c>
      <c r="C2887">
        <v>350</v>
      </c>
      <c r="D2887" t="s">
        <v>555</v>
      </c>
      <c r="E2887" t="s">
        <v>452</v>
      </c>
      <c r="F2887" t="b">
        <v>1</v>
      </c>
      <c r="G2887">
        <v>514197504</v>
      </c>
      <c r="H2887">
        <v>514197759</v>
      </c>
      <c r="I2887" t="s">
        <v>7858</v>
      </c>
      <c r="J2887" s="182" t="str">
        <f>IF(OR(IFERROR(SEARCH("DMZ",tblSegmentationZones[[#This Row],[comment]])&gt;0,FALSE),IFERROR(SEARCH("DMZ",tblSegmentationZones[[#This Row],[SegmentationZone]])&gt;0,FALSE)),"Yes","No")</f>
        <v>No</v>
      </c>
    </row>
    <row r="2888" spans="1:10" x14ac:dyDescent="0.3">
      <c r="A2888" t="s">
        <v>719</v>
      </c>
      <c r="B2888" t="s">
        <v>7859</v>
      </c>
      <c r="C2888">
        <v>361</v>
      </c>
      <c r="D2888" t="s">
        <v>719</v>
      </c>
      <c r="E2888" t="s">
        <v>452</v>
      </c>
      <c r="F2888" t="b">
        <v>1</v>
      </c>
      <c r="G2888">
        <v>514197760</v>
      </c>
      <c r="H2888">
        <v>514198015</v>
      </c>
      <c r="I2888" t="s">
        <v>7860</v>
      </c>
      <c r="J2888" s="182" t="str">
        <f>IF(OR(IFERROR(SEARCH("DMZ",tblSegmentationZones[[#This Row],[comment]])&gt;0,FALSE),IFERROR(SEARCH("DMZ",tblSegmentationZones[[#This Row],[SegmentationZone]])&gt;0,FALSE)),"Yes","No")</f>
        <v>No</v>
      </c>
    </row>
    <row r="2889" spans="1:10" x14ac:dyDescent="0.3">
      <c r="A2889" t="s">
        <v>465</v>
      </c>
      <c r="B2889" t="s">
        <v>7861</v>
      </c>
      <c r="C2889">
        <v>355</v>
      </c>
      <c r="D2889" t="s">
        <v>465</v>
      </c>
      <c r="E2889" t="s">
        <v>452</v>
      </c>
      <c r="F2889" t="b">
        <v>0</v>
      </c>
      <c r="G2889">
        <v>514220032</v>
      </c>
      <c r="H2889">
        <v>514220287</v>
      </c>
      <c r="I2889" t="s">
        <v>7862</v>
      </c>
      <c r="J2889" s="182" t="str">
        <f>IF(OR(IFERROR(SEARCH("DMZ",tblSegmentationZones[[#This Row],[comment]])&gt;0,FALSE),IFERROR(SEARCH("DMZ",tblSegmentationZones[[#This Row],[SegmentationZone]])&gt;0,FALSE)),"Yes","No")</f>
        <v>No</v>
      </c>
    </row>
    <row r="2890" spans="1:10" x14ac:dyDescent="0.3">
      <c r="A2890" t="s">
        <v>465</v>
      </c>
      <c r="B2890" t="s">
        <v>7863</v>
      </c>
      <c r="C2890">
        <v>355</v>
      </c>
      <c r="D2890" t="s">
        <v>465</v>
      </c>
      <c r="E2890" t="s">
        <v>452</v>
      </c>
      <c r="F2890" t="b">
        <v>1</v>
      </c>
      <c r="G2890">
        <v>514220288</v>
      </c>
      <c r="H2890">
        <v>514220543</v>
      </c>
      <c r="I2890" t="s">
        <v>7864</v>
      </c>
      <c r="J2890" s="182" t="str">
        <f>IF(OR(IFERROR(SEARCH("DMZ",tblSegmentationZones[[#This Row],[comment]])&gt;0,FALSE),IFERROR(SEARCH("DMZ",tblSegmentationZones[[#This Row],[SegmentationZone]])&gt;0,FALSE)),"Yes","No")</f>
        <v>No</v>
      </c>
    </row>
    <row r="2891" spans="1:10" x14ac:dyDescent="0.3">
      <c r="A2891" t="s">
        <v>465</v>
      </c>
      <c r="B2891" t="s">
        <v>7865</v>
      </c>
      <c r="C2891">
        <v>355</v>
      </c>
      <c r="D2891" t="s">
        <v>465</v>
      </c>
      <c r="E2891" t="s">
        <v>452</v>
      </c>
      <c r="F2891" t="b">
        <v>0</v>
      </c>
      <c r="G2891">
        <v>514220544</v>
      </c>
      <c r="H2891">
        <v>514220799</v>
      </c>
      <c r="I2891" t="s">
        <v>7866</v>
      </c>
      <c r="J2891" s="182" t="str">
        <f>IF(OR(IFERROR(SEARCH("DMZ",tblSegmentationZones[[#This Row],[comment]])&gt;0,FALSE),IFERROR(SEARCH("DMZ",tblSegmentationZones[[#This Row],[SegmentationZone]])&gt;0,FALSE)),"Yes","No")</f>
        <v>No</v>
      </c>
    </row>
    <row r="2892" spans="1:10" x14ac:dyDescent="0.3">
      <c r="A2892" t="s">
        <v>465</v>
      </c>
      <c r="B2892" t="s">
        <v>7867</v>
      </c>
      <c r="C2892">
        <v>355</v>
      </c>
      <c r="D2892" t="s">
        <v>465</v>
      </c>
      <c r="E2892" t="s">
        <v>452</v>
      </c>
      <c r="F2892" t="b">
        <v>0</v>
      </c>
      <c r="G2892">
        <v>514220800</v>
      </c>
      <c r="H2892">
        <v>514221055</v>
      </c>
      <c r="I2892" t="s">
        <v>7868</v>
      </c>
      <c r="J2892" s="182" t="str">
        <f>IF(OR(IFERROR(SEARCH("DMZ",tblSegmentationZones[[#This Row],[comment]])&gt;0,FALSE),IFERROR(SEARCH("DMZ",tblSegmentationZones[[#This Row],[SegmentationZone]])&gt;0,FALSE)),"Yes","No")</f>
        <v>No</v>
      </c>
    </row>
    <row r="2893" spans="1:10" x14ac:dyDescent="0.3">
      <c r="A2893" t="s">
        <v>470</v>
      </c>
      <c r="B2893" t="s">
        <v>7869</v>
      </c>
      <c r="C2893">
        <v>352</v>
      </c>
      <c r="D2893" t="s">
        <v>470</v>
      </c>
      <c r="E2893" t="s">
        <v>456</v>
      </c>
      <c r="F2893" t="b">
        <v>1</v>
      </c>
      <c r="G2893">
        <v>514261248</v>
      </c>
      <c r="H2893">
        <v>514261503</v>
      </c>
      <c r="I2893" t="s">
        <v>7870</v>
      </c>
      <c r="J2893" s="182" t="str">
        <f>IF(OR(IFERROR(SEARCH("DMZ",tblSegmentationZones[[#This Row],[comment]])&gt;0,FALSE),IFERROR(SEARCH("DMZ",tblSegmentationZones[[#This Row],[SegmentationZone]])&gt;0,FALSE)),"Yes","No")</f>
        <v>No</v>
      </c>
    </row>
    <row r="2894" spans="1:10" x14ac:dyDescent="0.3">
      <c r="A2894" t="s">
        <v>620</v>
      </c>
      <c r="B2894" t="s">
        <v>7871</v>
      </c>
      <c r="C2894">
        <v>358</v>
      </c>
      <c r="D2894" t="s">
        <v>620</v>
      </c>
      <c r="E2894" t="s">
        <v>456</v>
      </c>
      <c r="F2894" t="b">
        <v>1</v>
      </c>
      <c r="G2894">
        <v>514263552</v>
      </c>
      <c r="H2894">
        <v>514263807</v>
      </c>
      <c r="I2894" t="s">
        <v>7872</v>
      </c>
      <c r="J2894" s="182" t="str">
        <f>IF(OR(IFERROR(SEARCH("DMZ",tblSegmentationZones[[#This Row],[comment]])&gt;0,FALSE),IFERROR(SEARCH("DMZ",tblSegmentationZones[[#This Row],[SegmentationZone]])&gt;0,FALSE)),"Yes","No")</f>
        <v>No</v>
      </c>
    </row>
    <row r="2895" spans="1:10" x14ac:dyDescent="0.3">
      <c r="A2895" t="s">
        <v>5905</v>
      </c>
      <c r="B2895" t="s">
        <v>7873</v>
      </c>
      <c r="C2895">
        <v>359</v>
      </c>
      <c r="D2895" t="s">
        <v>5905</v>
      </c>
      <c r="E2895" t="s">
        <v>456</v>
      </c>
      <c r="F2895" t="b">
        <v>1</v>
      </c>
      <c r="G2895">
        <v>514263808</v>
      </c>
      <c r="H2895">
        <v>514264063</v>
      </c>
      <c r="I2895" t="s">
        <v>7874</v>
      </c>
      <c r="J2895" s="182" t="str">
        <f>IF(OR(IFERROR(SEARCH("DMZ",tblSegmentationZones[[#This Row],[comment]])&gt;0,FALSE),IFERROR(SEARCH("DMZ",tblSegmentationZones[[#This Row],[SegmentationZone]])&gt;0,FALSE)),"Yes","No")</f>
        <v>No</v>
      </c>
    </row>
    <row r="2896" spans="1:10" x14ac:dyDescent="0.3">
      <c r="A2896" t="s">
        <v>7875</v>
      </c>
      <c r="B2896" t="s">
        <v>7876</v>
      </c>
      <c r="C2896">
        <v>453</v>
      </c>
      <c r="D2896" t="s">
        <v>1854</v>
      </c>
      <c r="E2896" t="s">
        <v>456</v>
      </c>
      <c r="F2896" t="b">
        <v>1</v>
      </c>
      <c r="G2896">
        <v>514289664</v>
      </c>
      <c r="H2896">
        <v>514289919</v>
      </c>
      <c r="I2896" t="s">
        <v>7877</v>
      </c>
      <c r="J2896" s="182" t="str">
        <f>IF(OR(IFERROR(SEARCH("DMZ",tblSegmentationZones[[#This Row],[comment]])&gt;0,FALSE),IFERROR(SEARCH("DMZ",tblSegmentationZones[[#This Row],[SegmentationZone]])&gt;0,FALSE)),"Yes","No")</f>
        <v>No</v>
      </c>
    </row>
    <row r="2897" spans="1:10" x14ac:dyDescent="0.3">
      <c r="A2897" t="s">
        <v>3958</v>
      </c>
      <c r="B2897" t="s">
        <v>7878</v>
      </c>
      <c r="C2897">
        <v>370</v>
      </c>
      <c r="D2897" t="s">
        <v>3958</v>
      </c>
      <c r="E2897" t="s">
        <v>456</v>
      </c>
      <c r="F2897" t="b">
        <v>1</v>
      </c>
      <c r="G2897">
        <v>514290688</v>
      </c>
      <c r="H2897">
        <v>514291711</v>
      </c>
      <c r="I2897" t="s">
        <v>7879</v>
      </c>
      <c r="J2897" s="182" t="str">
        <f>IF(OR(IFERROR(SEARCH("DMZ",tblSegmentationZones[[#This Row],[comment]])&gt;0,FALSE),IFERROR(SEARCH("DMZ",tblSegmentationZones[[#This Row],[SegmentationZone]])&gt;0,FALSE)),"Yes","No")</f>
        <v>No</v>
      </c>
    </row>
    <row r="2898" spans="1:10" x14ac:dyDescent="0.3">
      <c r="A2898" t="s">
        <v>668</v>
      </c>
      <c r="B2898" t="s">
        <v>7880</v>
      </c>
      <c r="C2898">
        <v>360</v>
      </c>
      <c r="D2898" t="s">
        <v>668</v>
      </c>
      <c r="E2898" t="s">
        <v>456</v>
      </c>
      <c r="F2898" t="b">
        <v>1</v>
      </c>
      <c r="G2898">
        <v>514264064</v>
      </c>
      <c r="H2898">
        <v>514264319</v>
      </c>
      <c r="I2898" t="s">
        <v>7881</v>
      </c>
      <c r="J2898" s="182" t="str">
        <f>IF(OR(IFERROR(SEARCH("DMZ",tblSegmentationZones[[#This Row],[comment]])&gt;0,FALSE),IFERROR(SEARCH("DMZ",tblSegmentationZones[[#This Row],[SegmentationZone]])&gt;0,FALSE)),"Yes","No")</f>
        <v>No</v>
      </c>
    </row>
    <row r="2899" spans="1:10" x14ac:dyDescent="0.3">
      <c r="A2899" t="s">
        <v>7228</v>
      </c>
      <c r="B2899" t="s">
        <v>7882</v>
      </c>
      <c r="C2899" t="s">
        <v>464</v>
      </c>
      <c r="D2899" t="s">
        <v>5444</v>
      </c>
      <c r="E2899" t="s">
        <v>456</v>
      </c>
      <c r="F2899" t="b">
        <v>1</v>
      </c>
      <c r="G2899">
        <v>514291712</v>
      </c>
      <c r="H2899">
        <v>514292735</v>
      </c>
      <c r="I2899" t="s">
        <v>7883</v>
      </c>
      <c r="J2899" s="182" t="str">
        <f>IF(OR(IFERROR(SEARCH("DMZ",tblSegmentationZones[[#This Row],[comment]])&gt;0,FALSE),IFERROR(SEARCH("DMZ",tblSegmentationZones[[#This Row],[SegmentationZone]])&gt;0,FALSE)),"Yes","No")</f>
        <v>No</v>
      </c>
    </row>
    <row r="2900" spans="1:10" x14ac:dyDescent="0.3">
      <c r="A2900" t="s">
        <v>7884</v>
      </c>
      <c r="B2900" t="s">
        <v>7885</v>
      </c>
      <c r="C2900">
        <v>452</v>
      </c>
      <c r="D2900" t="s">
        <v>7884</v>
      </c>
      <c r="E2900" t="s">
        <v>456</v>
      </c>
      <c r="F2900" t="b">
        <v>1</v>
      </c>
      <c r="G2900">
        <v>514293248</v>
      </c>
      <c r="H2900">
        <v>514293503</v>
      </c>
      <c r="I2900" t="s">
        <v>7886</v>
      </c>
      <c r="J2900" s="182" t="str">
        <f>IF(OR(IFERROR(SEARCH("DMZ",tblSegmentationZones[[#This Row],[comment]])&gt;0,FALSE),IFERROR(SEARCH("DMZ",tblSegmentationZones[[#This Row],[SegmentationZone]])&gt;0,FALSE)),"Yes","No")</f>
        <v>No</v>
      </c>
    </row>
    <row r="2901" spans="1:10" x14ac:dyDescent="0.3">
      <c r="A2901" t="s">
        <v>7231</v>
      </c>
      <c r="B2901" t="s">
        <v>7887</v>
      </c>
      <c r="C2901">
        <v>367</v>
      </c>
      <c r="D2901" t="s">
        <v>7231</v>
      </c>
      <c r="E2901" t="s">
        <v>456</v>
      </c>
      <c r="F2901" t="b">
        <v>0</v>
      </c>
      <c r="G2901">
        <v>514293504</v>
      </c>
      <c r="H2901">
        <v>514293759</v>
      </c>
      <c r="I2901" t="s">
        <v>7888</v>
      </c>
      <c r="J2901" s="182" t="str">
        <f>IF(OR(IFERROR(SEARCH("DMZ",tblSegmentationZones[[#This Row],[comment]])&gt;0,FALSE),IFERROR(SEARCH("DMZ",tblSegmentationZones[[#This Row],[SegmentationZone]])&gt;0,FALSE)),"Yes","No")</f>
        <v>No</v>
      </c>
    </row>
    <row r="2902" spans="1:10" x14ac:dyDescent="0.3">
      <c r="A2902" t="s">
        <v>569</v>
      </c>
      <c r="B2902" t="s">
        <v>7889</v>
      </c>
      <c r="C2902">
        <v>377</v>
      </c>
      <c r="D2902" t="s">
        <v>569</v>
      </c>
      <c r="E2902" t="s">
        <v>456</v>
      </c>
      <c r="F2902" t="b">
        <v>1</v>
      </c>
      <c r="G2902">
        <v>514293760</v>
      </c>
      <c r="H2902">
        <v>514294015</v>
      </c>
      <c r="I2902" t="s">
        <v>7890</v>
      </c>
      <c r="J2902" s="182" t="str">
        <f>IF(OR(IFERROR(SEARCH("DMZ",tblSegmentationZones[[#This Row],[comment]])&gt;0,FALSE),IFERROR(SEARCH("DMZ",tblSegmentationZones[[#This Row],[SegmentationZone]])&gt;0,FALSE)),"Yes","No")</f>
        <v>No</v>
      </c>
    </row>
    <row r="2903" spans="1:10" x14ac:dyDescent="0.3">
      <c r="A2903" t="s">
        <v>573</v>
      </c>
      <c r="B2903" t="s">
        <v>7891</v>
      </c>
      <c r="C2903">
        <v>379</v>
      </c>
      <c r="D2903" t="s">
        <v>573</v>
      </c>
      <c r="E2903" t="s">
        <v>456</v>
      </c>
      <c r="F2903" t="b">
        <v>1</v>
      </c>
      <c r="G2903">
        <v>514294016</v>
      </c>
      <c r="H2903">
        <v>514294271</v>
      </c>
      <c r="I2903" t="s">
        <v>7892</v>
      </c>
      <c r="J2903" s="182" t="str">
        <f>IF(OR(IFERROR(SEARCH("DMZ",tblSegmentationZones[[#This Row],[comment]])&gt;0,FALSE),IFERROR(SEARCH("DMZ",tblSegmentationZones[[#This Row],[SegmentationZone]])&gt;0,FALSE)),"Yes","No")</f>
        <v>No</v>
      </c>
    </row>
    <row r="2904" spans="1:10" x14ac:dyDescent="0.3">
      <c r="A2904" t="s">
        <v>624</v>
      </c>
      <c r="B2904" t="s">
        <v>7893</v>
      </c>
      <c r="C2904">
        <v>363</v>
      </c>
      <c r="D2904" t="s">
        <v>624</v>
      </c>
      <c r="E2904" t="s">
        <v>456</v>
      </c>
      <c r="F2904" t="b">
        <v>1</v>
      </c>
      <c r="G2904">
        <v>514264320</v>
      </c>
      <c r="H2904">
        <v>514264575</v>
      </c>
      <c r="I2904" t="s">
        <v>7894</v>
      </c>
      <c r="J2904" s="182" t="str">
        <f>IF(OR(IFERROR(SEARCH("DMZ",tblSegmentationZones[[#This Row],[comment]])&gt;0,FALSE),IFERROR(SEARCH("DMZ",tblSegmentationZones[[#This Row],[SegmentationZone]])&gt;0,FALSE)),"Yes","No")</f>
        <v>No</v>
      </c>
    </row>
    <row r="2905" spans="1:10" x14ac:dyDescent="0.3">
      <c r="A2905" t="s">
        <v>6016</v>
      </c>
      <c r="B2905" t="s">
        <v>7895</v>
      </c>
      <c r="C2905">
        <v>376</v>
      </c>
      <c r="D2905" t="s">
        <v>6016</v>
      </c>
      <c r="E2905" t="s">
        <v>456</v>
      </c>
      <c r="F2905" t="b">
        <v>1</v>
      </c>
      <c r="G2905">
        <v>514294272</v>
      </c>
      <c r="H2905">
        <v>514294527</v>
      </c>
      <c r="I2905" t="s">
        <v>7896</v>
      </c>
      <c r="J2905" s="182" t="str">
        <f>IF(OR(IFERROR(SEARCH("DMZ",tblSegmentationZones[[#This Row],[comment]])&gt;0,FALSE),IFERROR(SEARCH("DMZ",tblSegmentationZones[[#This Row],[SegmentationZone]])&gt;0,FALSE)),"Yes","No")</f>
        <v>No</v>
      </c>
    </row>
    <row r="2906" spans="1:10" x14ac:dyDescent="0.3">
      <c r="A2906" t="s">
        <v>672</v>
      </c>
      <c r="B2906" t="s">
        <v>7897</v>
      </c>
      <c r="C2906">
        <v>378</v>
      </c>
      <c r="D2906" t="s">
        <v>672</v>
      </c>
      <c r="E2906" t="s">
        <v>456</v>
      </c>
      <c r="F2906" t="b">
        <v>1</v>
      </c>
      <c r="G2906">
        <v>514294528</v>
      </c>
      <c r="H2906">
        <v>514294783</v>
      </c>
      <c r="I2906" t="s">
        <v>7898</v>
      </c>
      <c r="J2906" s="182" t="str">
        <f>IF(OR(IFERROR(SEARCH("DMZ",tblSegmentationZones[[#This Row],[comment]])&gt;0,FALSE),IFERROR(SEARCH("DMZ",tblSegmentationZones[[#This Row],[SegmentationZone]])&gt;0,FALSE)),"Yes","No")</f>
        <v>No</v>
      </c>
    </row>
    <row r="2907" spans="1:10" x14ac:dyDescent="0.3">
      <c r="A2907" t="s">
        <v>565</v>
      </c>
      <c r="B2907" t="s">
        <v>7899</v>
      </c>
      <c r="C2907">
        <v>375</v>
      </c>
      <c r="D2907" t="s">
        <v>565</v>
      </c>
      <c r="E2907" t="s">
        <v>456</v>
      </c>
      <c r="F2907" t="b">
        <v>1</v>
      </c>
      <c r="G2907">
        <v>514294784</v>
      </c>
      <c r="H2907">
        <v>514295039</v>
      </c>
      <c r="I2907" t="s">
        <v>7900</v>
      </c>
      <c r="J2907" s="182" t="str">
        <f>IF(OR(IFERROR(SEARCH("DMZ",tblSegmentationZones[[#This Row],[comment]])&gt;0,FALSE),IFERROR(SEARCH("DMZ",tblSegmentationZones[[#This Row],[SegmentationZone]])&gt;0,FALSE)),"Yes","No")</f>
        <v>No</v>
      </c>
    </row>
    <row r="2908" spans="1:10" x14ac:dyDescent="0.3">
      <c r="A2908" t="s">
        <v>7246</v>
      </c>
      <c r="B2908" t="s">
        <v>7901</v>
      </c>
      <c r="C2908" t="s">
        <v>464</v>
      </c>
      <c r="D2908" t="s">
        <v>7246</v>
      </c>
      <c r="E2908" t="s">
        <v>456</v>
      </c>
      <c r="F2908" t="b">
        <v>0</v>
      </c>
      <c r="G2908">
        <v>514295040</v>
      </c>
      <c r="H2908">
        <v>514295295</v>
      </c>
      <c r="I2908" t="s">
        <v>7902</v>
      </c>
      <c r="J2908" s="182" t="str">
        <f>IF(OR(IFERROR(SEARCH("DMZ",tblSegmentationZones[[#This Row],[comment]])&gt;0,FALSE),IFERROR(SEARCH("DMZ",tblSegmentationZones[[#This Row],[SegmentationZone]])&gt;0,FALSE)),"Yes","No")</f>
        <v>No</v>
      </c>
    </row>
    <row r="2909" spans="1:10" x14ac:dyDescent="0.3">
      <c r="A2909" t="s">
        <v>7903</v>
      </c>
      <c r="B2909" t="s">
        <v>7904</v>
      </c>
      <c r="C2909">
        <v>372</v>
      </c>
      <c r="D2909" t="s">
        <v>3940</v>
      </c>
      <c r="E2909" t="s">
        <v>456</v>
      </c>
      <c r="F2909" t="b">
        <v>1</v>
      </c>
      <c r="G2909">
        <v>514295808</v>
      </c>
      <c r="H2909">
        <v>514296831</v>
      </c>
      <c r="I2909" t="s">
        <v>7905</v>
      </c>
      <c r="J2909" s="182" t="str">
        <f>IF(OR(IFERROR(SEARCH("DMZ",tblSegmentationZones[[#This Row],[comment]])&gt;0,FALSE),IFERROR(SEARCH("DMZ",tblSegmentationZones[[#This Row],[SegmentationZone]])&gt;0,FALSE)),"Yes","No")</f>
        <v>No</v>
      </c>
    </row>
    <row r="2910" spans="1:10" x14ac:dyDescent="0.3">
      <c r="A2910" t="s">
        <v>7261</v>
      </c>
      <c r="B2910" t="s">
        <v>7906</v>
      </c>
      <c r="C2910">
        <v>362</v>
      </c>
      <c r="D2910" t="s">
        <v>7261</v>
      </c>
      <c r="E2910" t="s">
        <v>456</v>
      </c>
      <c r="F2910" t="b">
        <v>1</v>
      </c>
      <c r="G2910">
        <v>514264576</v>
      </c>
      <c r="H2910">
        <v>514264831</v>
      </c>
      <c r="I2910" t="s">
        <v>7907</v>
      </c>
      <c r="J2910" s="182" t="str">
        <f>IF(OR(IFERROR(SEARCH("DMZ",tblSegmentationZones[[#This Row],[comment]])&gt;0,FALSE),IFERROR(SEARCH("DMZ",tblSegmentationZones[[#This Row],[SegmentationZone]])&gt;0,FALSE)),"Yes","No")</f>
        <v>No</v>
      </c>
    </row>
    <row r="2911" spans="1:10" x14ac:dyDescent="0.3">
      <c r="A2911" t="s">
        <v>6273</v>
      </c>
      <c r="B2911" t="s">
        <v>7908</v>
      </c>
      <c r="C2911">
        <v>357</v>
      </c>
      <c r="D2911" t="s">
        <v>6273</v>
      </c>
      <c r="E2911" t="s">
        <v>456</v>
      </c>
      <c r="F2911" t="b">
        <v>1</v>
      </c>
      <c r="G2911">
        <v>514264832</v>
      </c>
      <c r="H2911">
        <v>514265087</v>
      </c>
      <c r="I2911" t="s">
        <v>7909</v>
      </c>
      <c r="J2911" s="182" t="str">
        <f>IF(OR(IFERROR(SEARCH("DMZ",tblSegmentationZones[[#This Row],[comment]])&gt;0,FALSE),IFERROR(SEARCH("DMZ",tblSegmentationZones[[#This Row],[SegmentationZone]])&gt;0,FALSE)),"Yes","No")</f>
        <v>No</v>
      </c>
    </row>
    <row r="2912" spans="1:10" x14ac:dyDescent="0.3">
      <c r="A2912" t="s">
        <v>7910</v>
      </c>
      <c r="B2912" t="s">
        <v>7911</v>
      </c>
      <c r="C2912">
        <v>368</v>
      </c>
      <c r="D2912" t="s">
        <v>7910</v>
      </c>
      <c r="E2912" t="s">
        <v>456</v>
      </c>
      <c r="F2912" t="b">
        <v>1</v>
      </c>
      <c r="G2912">
        <v>514265088</v>
      </c>
      <c r="H2912">
        <v>514265343</v>
      </c>
      <c r="I2912" t="s">
        <v>7912</v>
      </c>
      <c r="J2912" s="182" t="str">
        <f>IF(OR(IFERROR(SEARCH("DMZ",tblSegmentationZones[[#This Row],[comment]])&gt;0,FALSE),IFERROR(SEARCH("DMZ",tblSegmentationZones[[#This Row],[SegmentationZone]])&gt;0,FALSE)),"Yes","No")</f>
        <v>No</v>
      </c>
    </row>
    <row r="2913" spans="1:10" x14ac:dyDescent="0.3">
      <c r="A2913" t="s">
        <v>7273</v>
      </c>
      <c r="B2913" t="s">
        <v>7913</v>
      </c>
      <c r="C2913">
        <v>387</v>
      </c>
      <c r="D2913" t="s">
        <v>479</v>
      </c>
      <c r="E2913" t="s">
        <v>456</v>
      </c>
      <c r="F2913" t="b">
        <v>1</v>
      </c>
      <c r="G2913">
        <v>514301952</v>
      </c>
      <c r="H2913">
        <v>514302207</v>
      </c>
      <c r="I2913" t="s">
        <v>7914</v>
      </c>
      <c r="J2913" s="182" t="str">
        <f>IF(OR(IFERROR(SEARCH("DMZ",tblSegmentationZones[[#This Row],[comment]])&gt;0,FALSE),IFERROR(SEARCH("DMZ",tblSegmentationZones[[#This Row],[SegmentationZone]])&gt;0,FALSE)),"Yes","No")</f>
        <v>No</v>
      </c>
    </row>
    <row r="2914" spans="1:10" x14ac:dyDescent="0.3">
      <c r="A2914" t="s">
        <v>7280</v>
      </c>
      <c r="B2914" t="s">
        <v>7915</v>
      </c>
      <c r="C2914">
        <v>388</v>
      </c>
      <c r="D2914" t="s">
        <v>6112</v>
      </c>
      <c r="E2914" t="s">
        <v>456</v>
      </c>
      <c r="F2914" t="b">
        <v>1</v>
      </c>
      <c r="G2914">
        <v>514302208</v>
      </c>
      <c r="H2914">
        <v>514302463</v>
      </c>
      <c r="I2914" t="s">
        <v>7916</v>
      </c>
      <c r="J2914" s="182" t="str">
        <f>IF(OR(IFERROR(SEARCH("DMZ",tblSegmentationZones[[#This Row],[comment]])&gt;0,FALSE),IFERROR(SEARCH("DMZ",tblSegmentationZones[[#This Row],[SegmentationZone]])&gt;0,FALSE)),"Yes","No")</f>
        <v>No</v>
      </c>
    </row>
    <row r="2915" spans="1:10" x14ac:dyDescent="0.3">
      <c r="A2915" t="s">
        <v>6127</v>
      </c>
      <c r="B2915" t="s">
        <v>7917</v>
      </c>
      <c r="C2915">
        <v>394</v>
      </c>
      <c r="D2915" t="s">
        <v>524</v>
      </c>
      <c r="E2915" t="s">
        <v>456</v>
      </c>
      <c r="F2915" t="b">
        <v>1</v>
      </c>
      <c r="G2915">
        <v>514302464</v>
      </c>
      <c r="H2915">
        <v>514302719</v>
      </c>
      <c r="I2915" t="s">
        <v>7918</v>
      </c>
      <c r="J2915" s="182" t="str">
        <f>IF(OR(IFERROR(SEARCH("DMZ",tblSegmentationZones[[#This Row],[comment]])&gt;0,FALSE),IFERROR(SEARCH("DMZ",tblSegmentationZones[[#This Row],[SegmentationZone]])&gt;0,FALSE)),"Yes","No")</f>
        <v>No</v>
      </c>
    </row>
    <row r="2916" spans="1:10" x14ac:dyDescent="0.3">
      <c r="A2916" t="s">
        <v>7285</v>
      </c>
      <c r="B2916" t="s">
        <v>7919</v>
      </c>
      <c r="C2916">
        <v>395</v>
      </c>
      <c r="D2916" t="s">
        <v>6132</v>
      </c>
      <c r="E2916" t="s">
        <v>456</v>
      </c>
      <c r="F2916" t="b">
        <v>1</v>
      </c>
      <c r="G2916">
        <v>514302720</v>
      </c>
      <c r="H2916">
        <v>514302975</v>
      </c>
      <c r="I2916" t="s">
        <v>7920</v>
      </c>
      <c r="J2916" s="182" t="str">
        <f>IF(OR(IFERROR(SEARCH("DMZ",tblSegmentationZones[[#This Row],[comment]])&gt;0,FALSE),IFERROR(SEARCH("DMZ",tblSegmentationZones[[#This Row],[SegmentationZone]])&gt;0,FALSE)),"Yes","No")</f>
        <v>No</v>
      </c>
    </row>
    <row r="2917" spans="1:10" x14ac:dyDescent="0.3">
      <c r="A2917" t="s">
        <v>7288</v>
      </c>
      <c r="B2917" t="s">
        <v>7921</v>
      </c>
      <c r="C2917">
        <v>398</v>
      </c>
      <c r="D2917" t="s">
        <v>589</v>
      </c>
      <c r="E2917" t="s">
        <v>456</v>
      </c>
      <c r="F2917" t="b">
        <v>1</v>
      </c>
      <c r="G2917">
        <v>514302976</v>
      </c>
      <c r="H2917">
        <v>514303231</v>
      </c>
      <c r="I2917" t="s">
        <v>7922</v>
      </c>
      <c r="J2917" s="182" t="str">
        <f>IF(OR(IFERROR(SEARCH("DMZ",tblSegmentationZones[[#This Row],[comment]])&gt;0,FALSE),IFERROR(SEARCH("DMZ",tblSegmentationZones[[#This Row],[SegmentationZone]])&gt;0,FALSE)),"Yes","No")</f>
        <v>No</v>
      </c>
    </row>
    <row r="2918" spans="1:10" x14ac:dyDescent="0.3">
      <c r="A2918" t="s">
        <v>7291</v>
      </c>
      <c r="B2918" t="s">
        <v>7923</v>
      </c>
      <c r="C2918">
        <v>399</v>
      </c>
      <c r="D2918" t="s">
        <v>6145</v>
      </c>
      <c r="E2918" t="s">
        <v>456</v>
      </c>
      <c r="F2918" t="b">
        <v>1</v>
      </c>
      <c r="G2918">
        <v>514303232</v>
      </c>
      <c r="H2918">
        <v>514303487</v>
      </c>
      <c r="I2918" t="s">
        <v>7924</v>
      </c>
      <c r="J2918" s="182" t="str">
        <f>IF(OR(IFERROR(SEARCH("DMZ",tblSegmentationZones[[#This Row],[comment]])&gt;0,FALSE),IFERROR(SEARCH("DMZ",tblSegmentationZones[[#This Row],[SegmentationZone]])&gt;0,FALSE)),"Yes","No")</f>
        <v>No</v>
      </c>
    </row>
    <row r="2919" spans="1:10" x14ac:dyDescent="0.3">
      <c r="A2919" t="s">
        <v>6045</v>
      </c>
      <c r="B2919" t="s">
        <v>7925</v>
      </c>
      <c r="C2919">
        <v>392</v>
      </c>
      <c r="D2919" t="s">
        <v>519</v>
      </c>
      <c r="E2919" t="s">
        <v>456</v>
      </c>
      <c r="F2919" t="b">
        <v>1</v>
      </c>
      <c r="G2919">
        <v>514303488</v>
      </c>
      <c r="H2919">
        <v>514303743</v>
      </c>
      <c r="I2919" t="s">
        <v>7926</v>
      </c>
      <c r="J2919" s="182" t="str">
        <f>IF(OR(IFERROR(SEARCH("DMZ",tblSegmentationZones[[#This Row],[comment]])&gt;0,FALSE),IFERROR(SEARCH("DMZ",tblSegmentationZones[[#This Row],[SegmentationZone]])&gt;0,FALSE)),"Yes","No")</f>
        <v>No</v>
      </c>
    </row>
    <row r="2920" spans="1:10" x14ac:dyDescent="0.3">
      <c r="A2920" t="s">
        <v>6048</v>
      </c>
      <c r="B2920" t="s">
        <v>7927</v>
      </c>
      <c r="C2920">
        <v>393</v>
      </c>
      <c r="D2920" t="s">
        <v>6050</v>
      </c>
      <c r="E2920" t="s">
        <v>456</v>
      </c>
      <c r="F2920" t="b">
        <v>1</v>
      </c>
      <c r="G2920">
        <v>514303744</v>
      </c>
      <c r="H2920">
        <v>514303999</v>
      </c>
      <c r="I2920" t="s">
        <v>7928</v>
      </c>
      <c r="J2920" s="182" t="str">
        <f>IF(OR(IFERROR(SEARCH("DMZ",tblSegmentationZones[[#This Row],[comment]])&gt;0,FALSE),IFERROR(SEARCH("DMZ",tblSegmentationZones[[#This Row],[SegmentationZone]])&gt;0,FALSE)),"Yes","No")</f>
        <v>No</v>
      </c>
    </row>
    <row r="2921" spans="1:10" x14ac:dyDescent="0.3">
      <c r="A2921" t="s">
        <v>7298</v>
      </c>
      <c r="B2921" t="s">
        <v>7929</v>
      </c>
      <c r="C2921">
        <v>400</v>
      </c>
      <c r="D2921" t="s">
        <v>679</v>
      </c>
      <c r="E2921" t="s">
        <v>456</v>
      </c>
      <c r="F2921" t="b">
        <v>1</v>
      </c>
      <c r="G2921">
        <v>514304000</v>
      </c>
      <c r="H2921">
        <v>514304255</v>
      </c>
      <c r="I2921" t="s">
        <v>7930</v>
      </c>
      <c r="J2921" s="182" t="str">
        <f>IF(OR(IFERROR(SEARCH("DMZ",tblSegmentationZones[[#This Row],[comment]])&gt;0,FALSE),IFERROR(SEARCH("DMZ",tblSegmentationZones[[#This Row],[SegmentationZone]])&gt;0,FALSE)),"Yes","No")</f>
        <v>No</v>
      </c>
    </row>
    <row r="2922" spans="1:10" x14ac:dyDescent="0.3">
      <c r="A2922" t="s">
        <v>7301</v>
      </c>
      <c r="B2922" t="s">
        <v>7931</v>
      </c>
      <c r="C2922">
        <v>401</v>
      </c>
      <c r="D2922" t="s">
        <v>6168</v>
      </c>
      <c r="E2922" t="s">
        <v>456</v>
      </c>
      <c r="F2922" t="b">
        <v>1</v>
      </c>
      <c r="G2922">
        <v>514304256</v>
      </c>
      <c r="H2922">
        <v>514304511</v>
      </c>
      <c r="I2922" t="s">
        <v>7932</v>
      </c>
      <c r="J2922" s="182" t="str">
        <f>IF(OR(IFERROR(SEARCH("DMZ",tblSegmentationZones[[#This Row],[comment]])&gt;0,FALSE),IFERROR(SEARCH("DMZ",tblSegmentationZones[[#This Row],[SegmentationZone]])&gt;0,FALSE)),"Yes","No")</f>
        <v>No</v>
      </c>
    </row>
    <row r="2923" spans="1:10" x14ac:dyDescent="0.3">
      <c r="A2923" t="s">
        <v>5448</v>
      </c>
      <c r="B2923" t="s">
        <v>7933</v>
      </c>
      <c r="C2923">
        <v>369</v>
      </c>
      <c r="D2923" t="s">
        <v>5448</v>
      </c>
      <c r="E2923" t="s">
        <v>456</v>
      </c>
      <c r="F2923" t="b">
        <v>1</v>
      </c>
      <c r="G2923">
        <v>514265344</v>
      </c>
      <c r="H2923">
        <v>514265599</v>
      </c>
      <c r="I2923" t="s">
        <v>7934</v>
      </c>
      <c r="J2923" s="182" t="str">
        <f>IF(OR(IFERROR(SEARCH("DMZ",tblSegmentationZones[[#This Row],[comment]])&gt;0,FALSE),IFERROR(SEARCH("DMZ",tblSegmentationZones[[#This Row],[SegmentationZone]])&gt;0,FALSE)),"Yes","No")</f>
        <v>No</v>
      </c>
    </row>
    <row r="2924" spans="1:10" x14ac:dyDescent="0.3">
      <c r="A2924" t="s">
        <v>7306</v>
      </c>
      <c r="B2924" t="s">
        <v>7935</v>
      </c>
      <c r="C2924">
        <v>385</v>
      </c>
      <c r="D2924" t="s">
        <v>657</v>
      </c>
      <c r="E2924" t="s">
        <v>456</v>
      </c>
      <c r="F2924" t="b">
        <v>1</v>
      </c>
      <c r="G2924">
        <v>514304512</v>
      </c>
      <c r="H2924">
        <v>514304767</v>
      </c>
      <c r="I2924" t="s">
        <v>7936</v>
      </c>
      <c r="J2924" s="182" t="str">
        <f>IF(OR(IFERROR(SEARCH("DMZ",tblSegmentationZones[[#This Row],[comment]])&gt;0,FALSE),IFERROR(SEARCH("DMZ",tblSegmentationZones[[#This Row],[SegmentationZone]])&gt;0,FALSE)),"Yes","No")</f>
        <v>No</v>
      </c>
    </row>
    <row r="2925" spans="1:10" x14ac:dyDescent="0.3">
      <c r="A2925" t="s">
        <v>7309</v>
      </c>
      <c r="B2925" t="s">
        <v>7937</v>
      </c>
      <c r="C2925">
        <v>386</v>
      </c>
      <c r="D2925" t="s">
        <v>6158</v>
      </c>
      <c r="E2925" t="s">
        <v>456</v>
      </c>
      <c r="F2925" t="b">
        <v>1</v>
      </c>
      <c r="G2925">
        <v>514304768</v>
      </c>
      <c r="H2925">
        <v>514305023</v>
      </c>
      <c r="I2925" t="s">
        <v>7938</v>
      </c>
      <c r="J2925" s="182" t="str">
        <f>IF(OR(IFERROR(SEARCH("DMZ",tblSegmentationZones[[#This Row],[comment]])&gt;0,FALSE),IFERROR(SEARCH("DMZ",tblSegmentationZones[[#This Row],[SegmentationZone]])&gt;0,FALSE)),"Yes","No")</f>
        <v>No</v>
      </c>
    </row>
    <row r="2926" spans="1:10" x14ac:dyDescent="0.3">
      <c r="A2926" t="s">
        <v>7312</v>
      </c>
      <c r="B2926" t="s">
        <v>7939</v>
      </c>
      <c r="C2926">
        <v>396</v>
      </c>
      <c r="D2926" t="s">
        <v>6183</v>
      </c>
      <c r="E2926" t="s">
        <v>456</v>
      </c>
      <c r="F2926" t="b">
        <v>1</v>
      </c>
      <c r="G2926">
        <v>514305024</v>
      </c>
      <c r="H2926">
        <v>514305279</v>
      </c>
      <c r="I2926" t="s">
        <v>7940</v>
      </c>
      <c r="J2926" s="182" t="str">
        <f>IF(OR(IFERROR(SEARCH("DMZ",tblSegmentationZones[[#This Row],[comment]])&gt;0,FALSE),IFERROR(SEARCH("DMZ",tblSegmentationZones[[#This Row],[SegmentationZone]])&gt;0,FALSE)),"Yes","No")</f>
        <v>No</v>
      </c>
    </row>
    <row r="2927" spans="1:10" x14ac:dyDescent="0.3">
      <c r="A2927" t="s">
        <v>7315</v>
      </c>
      <c r="B2927" t="s">
        <v>7941</v>
      </c>
      <c r="C2927">
        <v>397</v>
      </c>
      <c r="D2927" t="s">
        <v>6187</v>
      </c>
      <c r="E2927" t="s">
        <v>456</v>
      </c>
      <c r="F2927" t="b">
        <v>1</v>
      </c>
      <c r="G2927">
        <v>514305280</v>
      </c>
      <c r="H2927">
        <v>514305535</v>
      </c>
      <c r="I2927" t="s">
        <v>7942</v>
      </c>
      <c r="J2927" s="182" t="str">
        <f>IF(OR(IFERROR(SEARCH("DMZ",tblSegmentationZones[[#This Row],[comment]])&gt;0,FALSE),IFERROR(SEARCH("DMZ",tblSegmentationZones[[#This Row],[SegmentationZone]])&gt;0,FALSE)),"Yes","No")</f>
        <v>No</v>
      </c>
    </row>
    <row r="2928" spans="1:10" x14ac:dyDescent="0.3">
      <c r="A2928" t="s">
        <v>7318</v>
      </c>
      <c r="B2928" t="s">
        <v>7943</v>
      </c>
      <c r="C2928">
        <v>391</v>
      </c>
      <c r="D2928" t="s">
        <v>6072</v>
      </c>
      <c r="E2928" t="s">
        <v>456</v>
      </c>
      <c r="F2928" t="b">
        <v>1</v>
      </c>
      <c r="G2928">
        <v>514305536</v>
      </c>
      <c r="H2928">
        <v>514305791</v>
      </c>
      <c r="I2928" t="s">
        <v>7944</v>
      </c>
      <c r="J2928" s="182" t="str">
        <f>IF(OR(IFERROR(SEARCH("DMZ",tblSegmentationZones[[#This Row],[comment]])&gt;0,FALSE),IFERROR(SEARCH("DMZ",tblSegmentationZones[[#This Row],[SegmentationZone]])&gt;0,FALSE)),"Yes","No")</f>
        <v>No</v>
      </c>
    </row>
    <row r="2929" spans="1:10" x14ac:dyDescent="0.3">
      <c r="A2929" t="s">
        <v>7321</v>
      </c>
      <c r="B2929" t="s">
        <v>7945</v>
      </c>
      <c r="C2929">
        <v>389</v>
      </c>
      <c r="D2929" t="s">
        <v>6083</v>
      </c>
      <c r="E2929" t="s">
        <v>456</v>
      </c>
      <c r="F2929" t="b">
        <v>1</v>
      </c>
      <c r="G2929">
        <v>514305792</v>
      </c>
      <c r="H2929">
        <v>514306047</v>
      </c>
      <c r="I2929" t="s">
        <v>7946</v>
      </c>
      <c r="J2929" s="182" t="str">
        <f>IF(OR(IFERROR(SEARCH("DMZ",tblSegmentationZones[[#This Row],[comment]])&gt;0,FALSE),IFERROR(SEARCH("DMZ",tblSegmentationZones[[#This Row],[SegmentationZone]])&gt;0,FALSE)),"Yes","No")</f>
        <v>No</v>
      </c>
    </row>
    <row r="2930" spans="1:10" x14ac:dyDescent="0.3">
      <c r="A2930" t="s">
        <v>7324</v>
      </c>
      <c r="B2930" t="s">
        <v>7947</v>
      </c>
      <c r="C2930">
        <v>390</v>
      </c>
      <c r="D2930" t="s">
        <v>6193</v>
      </c>
      <c r="E2930" t="s">
        <v>456</v>
      </c>
      <c r="F2930" t="b">
        <v>1</v>
      </c>
      <c r="G2930">
        <v>514306048</v>
      </c>
      <c r="H2930">
        <v>514306303</v>
      </c>
      <c r="I2930" t="s">
        <v>7948</v>
      </c>
      <c r="J2930" s="182" t="str">
        <f>IF(OR(IFERROR(SEARCH("DMZ",tblSegmentationZones[[#This Row],[comment]])&gt;0,FALSE),IFERROR(SEARCH("DMZ",tblSegmentationZones[[#This Row],[SegmentationZone]])&gt;0,FALSE)),"Yes","No")</f>
        <v>No</v>
      </c>
    </row>
    <row r="2931" spans="1:10" x14ac:dyDescent="0.3">
      <c r="A2931" t="s">
        <v>7327</v>
      </c>
      <c r="B2931" t="s">
        <v>7949</v>
      </c>
      <c r="C2931">
        <v>402</v>
      </c>
      <c r="D2931" t="s">
        <v>6172</v>
      </c>
      <c r="E2931" t="s">
        <v>456</v>
      </c>
      <c r="F2931" t="b">
        <v>1</v>
      </c>
      <c r="G2931">
        <v>514306304</v>
      </c>
      <c r="H2931">
        <v>514306559</v>
      </c>
      <c r="I2931" t="s">
        <v>7950</v>
      </c>
      <c r="J2931" s="182" t="str">
        <f>IF(OR(IFERROR(SEARCH("DMZ",tblSegmentationZones[[#This Row],[comment]])&gt;0,FALSE),IFERROR(SEARCH("DMZ",tblSegmentationZones[[#This Row],[SegmentationZone]])&gt;0,FALSE)),"Yes","No")</f>
        <v>No</v>
      </c>
    </row>
    <row r="2932" spans="1:10" x14ac:dyDescent="0.3">
      <c r="A2932" t="s">
        <v>7330</v>
      </c>
      <c r="B2932" t="s">
        <v>7951</v>
      </c>
      <c r="C2932">
        <v>403</v>
      </c>
      <c r="D2932" t="s">
        <v>6179</v>
      </c>
      <c r="E2932" t="s">
        <v>456</v>
      </c>
      <c r="F2932" t="b">
        <v>1</v>
      </c>
      <c r="G2932">
        <v>514306560</v>
      </c>
      <c r="H2932">
        <v>514306815</v>
      </c>
      <c r="I2932" t="s">
        <v>7952</v>
      </c>
      <c r="J2932" s="182" t="str">
        <f>IF(OR(IFERROR(SEARCH("DMZ",tblSegmentationZones[[#This Row],[comment]])&gt;0,FALSE),IFERROR(SEARCH("DMZ",tblSegmentationZones[[#This Row],[SegmentationZone]])&gt;0,FALSE)),"Yes","No")</f>
        <v>No</v>
      </c>
    </row>
    <row r="2933" spans="1:10" x14ac:dyDescent="0.3">
      <c r="A2933" t="s">
        <v>7333</v>
      </c>
      <c r="B2933" t="s">
        <v>7953</v>
      </c>
      <c r="C2933">
        <v>404</v>
      </c>
      <c r="D2933" t="s">
        <v>7335</v>
      </c>
      <c r="E2933" t="s">
        <v>456</v>
      </c>
      <c r="F2933" t="b">
        <v>1</v>
      </c>
      <c r="G2933">
        <v>514306816</v>
      </c>
      <c r="H2933">
        <v>514307071</v>
      </c>
      <c r="I2933" t="s">
        <v>7954</v>
      </c>
      <c r="J2933" s="182" t="str">
        <f>IF(OR(IFERROR(SEARCH("DMZ",tblSegmentationZones[[#This Row],[comment]])&gt;0,FALSE),IFERROR(SEARCH("DMZ",tblSegmentationZones[[#This Row],[SegmentationZone]])&gt;0,FALSE)),"Yes","No")</f>
        <v>No</v>
      </c>
    </row>
    <row r="2934" spans="1:10" x14ac:dyDescent="0.3">
      <c r="A2934" t="s">
        <v>6268</v>
      </c>
      <c r="B2934" t="s">
        <v>7955</v>
      </c>
      <c r="C2934" t="s">
        <v>464</v>
      </c>
      <c r="D2934" t="s">
        <v>616</v>
      </c>
      <c r="E2934" t="s">
        <v>456</v>
      </c>
      <c r="F2934" t="b">
        <v>1</v>
      </c>
      <c r="G2934">
        <v>514307072</v>
      </c>
      <c r="H2934">
        <v>514307327</v>
      </c>
      <c r="I2934" t="s">
        <v>7956</v>
      </c>
      <c r="J2934" s="182" t="str">
        <f>IF(OR(IFERROR(SEARCH("DMZ",tblSegmentationZones[[#This Row],[comment]])&gt;0,FALSE),IFERROR(SEARCH("DMZ",tblSegmentationZones[[#This Row],[SegmentationZone]])&gt;0,FALSE)),"Yes","No")</f>
        <v>No</v>
      </c>
    </row>
    <row r="2935" spans="1:10" x14ac:dyDescent="0.3">
      <c r="A2935" t="s">
        <v>6068</v>
      </c>
      <c r="B2935" t="s">
        <v>7957</v>
      </c>
      <c r="C2935" t="s">
        <v>464</v>
      </c>
      <c r="D2935" t="s">
        <v>6068</v>
      </c>
      <c r="E2935" t="s">
        <v>456</v>
      </c>
      <c r="F2935" t="b">
        <v>1</v>
      </c>
      <c r="G2935">
        <v>514307328</v>
      </c>
      <c r="H2935">
        <v>514307583</v>
      </c>
      <c r="I2935" t="s">
        <v>7958</v>
      </c>
      <c r="J2935" s="182" t="str">
        <f>IF(OR(IFERROR(SEARCH("DMZ",tblSegmentationZones[[#This Row],[comment]])&gt;0,FALSE),IFERROR(SEARCH("DMZ",tblSegmentationZones[[#This Row],[SegmentationZone]])&gt;0,FALSE)),"Yes","No")</f>
        <v>No</v>
      </c>
    </row>
    <row r="2936" spans="1:10" x14ac:dyDescent="0.3">
      <c r="A2936" t="s">
        <v>5509</v>
      </c>
      <c r="B2936" t="s">
        <v>7959</v>
      </c>
      <c r="C2936">
        <v>421</v>
      </c>
      <c r="D2936" t="s">
        <v>5511</v>
      </c>
      <c r="E2936" t="s">
        <v>456</v>
      </c>
      <c r="F2936" t="b">
        <v>0</v>
      </c>
      <c r="G2936">
        <v>514309120</v>
      </c>
      <c r="H2936">
        <v>514309183</v>
      </c>
      <c r="I2936" t="s">
        <v>7960</v>
      </c>
      <c r="J2936" s="182" t="str">
        <f>IF(OR(IFERROR(SEARCH("DMZ",tblSegmentationZones[[#This Row],[comment]])&gt;0,FALSE),IFERROR(SEARCH("DMZ",tblSegmentationZones[[#This Row],[SegmentationZone]])&gt;0,FALSE)),"Yes","No")</f>
        <v>No</v>
      </c>
    </row>
    <row r="2937" spans="1:10" x14ac:dyDescent="0.3">
      <c r="A2937" t="s">
        <v>7961</v>
      </c>
      <c r="B2937" t="s">
        <v>7962</v>
      </c>
      <c r="C2937">
        <v>449</v>
      </c>
      <c r="D2937" t="s">
        <v>5650</v>
      </c>
      <c r="E2937" t="s">
        <v>456</v>
      </c>
      <c r="F2937" t="b">
        <v>1</v>
      </c>
      <c r="G2937">
        <v>514309248</v>
      </c>
      <c r="H2937">
        <v>514309311</v>
      </c>
      <c r="I2937" t="s">
        <v>7963</v>
      </c>
      <c r="J2937" s="182" t="str">
        <f>IF(OR(IFERROR(SEARCH("DMZ",tblSegmentationZones[[#This Row],[comment]])&gt;0,FALSE),IFERROR(SEARCH("DMZ",tblSegmentationZones[[#This Row],[SegmentationZone]])&gt;0,FALSE)),"Yes","No")</f>
        <v>No</v>
      </c>
    </row>
    <row r="2938" spans="1:10" x14ac:dyDescent="0.3">
      <c r="A2938" t="s">
        <v>536</v>
      </c>
      <c r="B2938" t="s">
        <v>7964</v>
      </c>
      <c r="C2938">
        <v>365</v>
      </c>
      <c r="D2938" t="s">
        <v>536</v>
      </c>
      <c r="E2938" t="s">
        <v>456</v>
      </c>
      <c r="F2938" t="b">
        <v>1</v>
      </c>
      <c r="G2938">
        <v>514261504</v>
      </c>
      <c r="H2938">
        <v>514261759</v>
      </c>
      <c r="I2938" t="s">
        <v>7965</v>
      </c>
      <c r="J2938" s="182" t="str">
        <f>IF(OR(IFERROR(SEARCH("DMZ",tblSegmentationZones[[#This Row],[comment]])&gt;0,FALSE),IFERROR(SEARCH("DMZ",tblSegmentationZones[[#This Row],[SegmentationZone]])&gt;0,FALSE)),"Yes","No")</f>
        <v>No</v>
      </c>
    </row>
    <row r="2939" spans="1:10" x14ac:dyDescent="0.3">
      <c r="A2939" t="s">
        <v>7363</v>
      </c>
      <c r="B2939" t="s">
        <v>7966</v>
      </c>
      <c r="C2939">
        <v>409</v>
      </c>
      <c r="D2939" t="s">
        <v>6222</v>
      </c>
      <c r="E2939" t="s">
        <v>456</v>
      </c>
      <c r="F2939" t="b">
        <v>1</v>
      </c>
      <c r="G2939">
        <v>514312192</v>
      </c>
      <c r="H2939">
        <v>514312447</v>
      </c>
      <c r="I2939" t="s">
        <v>7967</v>
      </c>
      <c r="J2939" s="182" t="str">
        <f>IF(OR(IFERROR(SEARCH("DMZ",tblSegmentationZones[[#This Row],[comment]])&gt;0,FALSE),IFERROR(SEARCH("DMZ",tblSegmentationZones[[#This Row],[SegmentationZone]])&gt;0,FALSE)),"Yes","No")</f>
        <v>No</v>
      </c>
    </row>
    <row r="2940" spans="1:10" x14ac:dyDescent="0.3">
      <c r="A2940" t="s">
        <v>7366</v>
      </c>
      <c r="B2940" t="s">
        <v>7968</v>
      </c>
      <c r="C2940">
        <v>411</v>
      </c>
      <c r="D2940" t="s">
        <v>733</v>
      </c>
      <c r="E2940" t="s">
        <v>456</v>
      </c>
      <c r="F2940" t="b">
        <v>1</v>
      </c>
      <c r="G2940">
        <v>514312448</v>
      </c>
      <c r="H2940">
        <v>514312703</v>
      </c>
      <c r="I2940" t="s">
        <v>7969</v>
      </c>
      <c r="J2940" s="182" t="str">
        <f>IF(OR(IFERROR(SEARCH("DMZ",tblSegmentationZones[[#This Row],[comment]])&gt;0,FALSE),IFERROR(SEARCH("DMZ",tblSegmentationZones[[#This Row],[SegmentationZone]])&gt;0,FALSE)),"Yes","No")</f>
        <v>No</v>
      </c>
    </row>
    <row r="2941" spans="1:10" x14ac:dyDescent="0.3">
      <c r="A2941" t="s">
        <v>7369</v>
      </c>
      <c r="B2941" t="s">
        <v>7970</v>
      </c>
      <c r="C2941">
        <v>405</v>
      </c>
      <c r="D2941" t="s">
        <v>7371</v>
      </c>
      <c r="E2941" t="s">
        <v>456</v>
      </c>
      <c r="F2941" t="b">
        <v>1</v>
      </c>
      <c r="G2941">
        <v>514312960</v>
      </c>
      <c r="H2941">
        <v>514313215</v>
      </c>
      <c r="I2941" t="s">
        <v>7971</v>
      </c>
      <c r="J2941" s="182" t="str">
        <f>IF(OR(IFERROR(SEARCH("DMZ",tblSegmentationZones[[#This Row],[comment]])&gt;0,FALSE),IFERROR(SEARCH("DMZ",tblSegmentationZones[[#This Row],[SegmentationZone]])&gt;0,FALSE)),"Yes","No")</f>
        <v>No</v>
      </c>
    </row>
    <row r="2942" spans="1:10" x14ac:dyDescent="0.3">
      <c r="A2942" t="s">
        <v>7373</v>
      </c>
      <c r="B2942" t="s">
        <v>7972</v>
      </c>
      <c r="C2942">
        <v>406</v>
      </c>
      <c r="D2942" t="s">
        <v>7375</v>
      </c>
      <c r="E2942" t="s">
        <v>456</v>
      </c>
      <c r="F2942" t="b">
        <v>1</v>
      </c>
      <c r="G2942">
        <v>514313216</v>
      </c>
      <c r="H2942">
        <v>514313471</v>
      </c>
      <c r="I2942" t="s">
        <v>7973</v>
      </c>
      <c r="J2942" s="182" t="str">
        <f>IF(OR(IFERROR(SEARCH("DMZ",tblSegmentationZones[[#This Row],[comment]])&gt;0,FALSE),IFERROR(SEARCH("DMZ",tblSegmentationZones[[#This Row],[SegmentationZone]])&gt;0,FALSE)),"Yes","No")</f>
        <v>No</v>
      </c>
    </row>
    <row r="2943" spans="1:10" x14ac:dyDescent="0.3">
      <c r="A2943" t="s">
        <v>7377</v>
      </c>
      <c r="B2943" t="s">
        <v>7974</v>
      </c>
      <c r="C2943">
        <v>413</v>
      </c>
      <c r="D2943" t="s">
        <v>5981</v>
      </c>
      <c r="E2943" t="s">
        <v>456</v>
      </c>
      <c r="F2943" t="b">
        <v>1</v>
      </c>
      <c r="G2943">
        <v>514313472</v>
      </c>
      <c r="H2943">
        <v>514313727</v>
      </c>
      <c r="I2943" t="s">
        <v>7975</v>
      </c>
      <c r="J2943" s="182" t="str">
        <f>IF(OR(IFERROR(SEARCH("DMZ",tblSegmentationZones[[#This Row],[comment]])&gt;0,FALSE),IFERROR(SEARCH("DMZ",tblSegmentationZones[[#This Row],[SegmentationZone]])&gt;0,FALSE)),"Yes","No")</f>
        <v>No</v>
      </c>
    </row>
    <row r="2944" spans="1:10" x14ac:dyDescent="0.3">
      <c r="A2944" t="s">
        <v>7380</v>
      </c>
      <c r="B2944" t="s">
        <v>7976</v>
      </c>
      <c r="C2944">
        <v>414</v>
      </c>
      <c r="D2944" t="s">
        <v>5984</v>
      </c>
      <c r="E2944" t="s">
        <v>456</v>
      </c>
      <c r="F2944" t="b">
        <v>1</v>
      </c>
      <c r="G2944">
        <v>514313728</v>
      </c>
      <c r="H2944">
        <v>514313983</v>
      </c>
      <c r="I2944" t="s">
        <v>7977</v>
      </c>
      <c r="J2944" s="182" t="str">
        <f>IF(OR(IFERROR(SEARCH("DMZ",tblSegmentationZones[[#This Row],[comment]])&gt;0,FALSE),IFERROR(SEARCH("DMZ",tblSegmentationZones[[#This Row],[SegmentationZone]])&gt;0,FALSE)),"Yes","No")</f>
        <v>No</v>
      </c>
    </row>
    <row r="2945" spans="1:10" x14ac:dyDescent="0.3">
      <c r="A2945" t="s">
        <v>7383</v>
      </c>
      <c r="B2945" t="s">
        <v>7978</v>
      </c>
      <c r="C2945">
        <v>415</v>
      </c>
      <c r="D2945" t="s">
        <v>5987</v>
      </c>
      <c r="E2945" t="s">
        <v>456</v>
      </c>
      <c r="F2945" t="b">
        <v>1</v>
      </c>
      <c r="G2945">
        <v>514313984</v>
      </c>
      <c r="H2945">
        <v>514314239</v>
      </c>
      <c r="I2945" t="s">
        <v>7979</v>
      </c>
      <c r="J2945" s="182" t="str">
        <f>IF(OR(IFERROR(SEARCH("DMZ",tblSegmentationZones[[#This Row],[comment]])&gt;0,FALSE),IFERROR(SEARCH("DMZ",tblSegmentationZones[[#This Row],[SegmentationZone]])&gt;0,FALSE)),"Yes","No")</f>
        <v>No</v>
      </c>
    </row>
    <row r="2946" spans="1:10" x14ac:dyDescent="0.3">
      <c r="A2946" t="s">
        <v>7386</v>
      </c>
      <c r="B2946" t="s">
        <v>7980</v>
      </c>
      <c r="C2946">
        <v>416</v>
      </c>
      <c r="D2946" t="s">
        <v>5990</v>
      </c>
      <c r="E2946" t="s">
        <v>456</v>
      </c>
      <c r="F2946" t="b">
        <v>1</v>
      </c>
      <c r="G2946">
        <v>514314240</v>
      </c>
      <c r="H2946">
        <v>514314495</v>
      </c>
      <c r="I2946" t="s">
        <v>7981</v>
      </c>
      <c r="J2946" s="182" t="str">
        <f>IF(OR(IFERROR(SEARCH("DMZ",tblSegmentationZones[[#This Row],[comment]])&gt;0,FALSE),IFERROR(SEARCH("DMZ",tblSegmentationZones[[#This Row],[SegmentationZone]])&gt;0,FALSE)),"Yes","No")</f>
        <v>No</v>
      </c>
    </row>
    <row r="2947" spans="1:10" x14ac:dyDescent="0.3">
      <c r="A2947" t="s">
        <v>7389</v>
      </c>
      <c r="B2947" t="s">
        <v>7982</v>
      </c>
      <c r="C2947">
        <v>407</v>
      </c>
      <c r="D2947" t="s">
        <v>6218</v>
      </c>
      <c r="E2947" t="s">
        <v>456</v>
      </c>
      <c r="F2947" t="b">
        <v>1</v>
      </c>
      <c r="G2947">
        <v>514314496</v>
      </c>
      <c r="H2947">
        <v>514314751</v>
      </c>
      <c r="I2947" t="s">
        <v>7983</v>
      </c>
      <c r="J2947" s="182" t="str">
        <f>IF(OR(IFERROR(SEARCH("DMZ",tblSegmentationZones[[#This Row],[comment]])&gt;0,FALSE),IFERROR(SEARCH("DMZ",tblSegmentationZones[[#This Row],[SegmentationZone]])&gt;0,FALSE)),"Yes","No")</f>
        <v>No</v>
      </c>
    </row>
    <row r="2948" spans="1:10" x14ac:dyDescent="0.3">
      <c r="A2948" t="s">
        <v>7394</v>
      </c>
      <c r="B2948" t="s">
        <v>7984</v>
      </c>
      <c r="C2948">
        <v>408</v>
      </c>
      <c r="D2948" t="s">
        <v>7396</v>
      </c>
      <c r="E2948" t="s">
        <v>456</v>
      </c>
      <c r="F2948" t="b">
        <v>1</v>
      </c>
      <c r="G2948">
        <v>514314752</v>
      </c>
      <c r="H2948">
        <v>514315007</v>
      </c>
      <c r="I2948" t="s">
        <v>7985</v>
      </c>
      <c r="J2948" s="182" t="str">
        <f>IF(OR(IFERROR(SEARCH("DMZ",tblSegmentationZones[[#This Row],[comment]])&gt;0,FALSE),IFERROR(SEARCH("DMZ",tblSegmentationZones[[#This Row],[SegmentationZone]])&gt;0,FALSE)),"Yes","No")</f>
        <v>No</v>
      </c>
    </row>
    <row r="2949" spans="1:10" x14ac:dyDescent="0.3">
      <c r="A2949" t="s">
        <v>7398</v>
      </c>
      <c r="B2949" t="s">
        <v>7986</v>
      </c>
      <c r="C2949">
        <v>410</v>
      </c>
      <c r="D2949" t="s">
        <v>593</v>
      </c>
      <c r="E2949" t="s">
        <v>456</v>
      </c>
      <c r="F2949" t="b">
        <v>1</v>
      </c>
      <c r="G2949">
        <v>514315008</v>
      </c>
      <c r="H2949">
        <v>514315263</v>
      </c>
      <c r="I2949" t="s">
        <v>7987</v>
      </c>
      <c r="J2949" s="182" t="str">
        <f>IF(OR(IFERROR(SEARCH("DMZ",tblSegmentationZones[[#This Row],[comment]])&gt;0,FALSE),IFERROR(SEARCH("DMZ",tblSegmentationZones[[#This Row],[SegmentationZone]])&gt;0,FALSE)),"Yes","No")</f>
        <v>No</v>
      </c>
    </row>
    <row r="2950" spans="1:10" x14ac:dyDescent="0.3">
      <c r="A2950" t="s">
        <v>7401</v>
      </c>
      <c r="B2950" t="s">
        <v>7988</v>
      </c>
      <c r="C2950">
        <v>417</v>
      </c>
      <c r="D2950" t="s">
        <v>5667</v>
      </c>
      <c r="E2950" t="s">
        <v>456</v>
      </c>
      <c r="F2950" t="b">
        <v>0</v>
      </c>
      <c r="G2950">
        <v>514315264</v>
      </c>
      <c r="H2950">
        <v>514315519</v>
      </c>
      <c r="I2950" t="s">
        <v>7989</v>
      </c>
      <c r="J2950" s="182" t="str">
        <f>IF(OR(IFERROR(SEARCH("DMZ",tblSegmentationZones[[#This Row],[comment]])&gt;0,FALSE),IFERROR(SEARCH("DMZ",tblSegmentationZones[[#This Row],[SegmentationZone]])&gt;0,FALSE)),"Yes","No")</f>
        <v>Yes</v>
      </c>
    </row>
    <row r="2951" spans="1:10" x14ac:dyDescent="0.3">
      <c r="A2951" t="s">
        <v>6036</v>
      </c>
      <c r="B2951" t="s">
        <v>7990</v>
      </c>
      <c r="C2951">
        <v>2572</v>
      </c>
      <c r="D2951" t="s">
        <v>6038</v>
      </c>
      <c r="E2951" t="s">
        <v>456</v>
      </c>
      <c r="F2951" t="b">
        <v>1</v>
      </c>
      <c r="G2951">
        <v>514315520</v>
      </c>
      <c r="H2951">
        <v>514315775</v>
      </c>
      <c r="I2951" t="s">
        <v>7991</v>
      </c>
      <c r="J2951" s="182" t="str">
        <f>IF(OR(IFERROR(SEARCH("DMZ",tblSegmentationZones[[#This Row],[comment]])&gt;0,FALSE),IFERROR(SEARCH("DMZ",tblSegmentationZones[[#This Row],[SegmentationZone]])&gt;0,FALSE)),"Yes","No")</f>
        <v>No</v>
      </c>
    </row>
    <row r="2952" spans="1:10" x14ac:dyDescent="0.3">
      <c r="A2952" t="s">
        <v>7406</v>
      </c>
      <c r="B2952" t="s">
        <v>7992</v>
      </c>
      <c r="C2952" t="s">
        <v>464</v>
      </c>
      <c r="D2952" t="s">
        <v>6076</v>
      </c>
      <c r="E2952" t="s">
        <v>456</v>
      </c>
      <c r="F2952" t="b">
        <v>0</v>
      </c>
      <c r="G2952">
        <v>514315776</v>
      </c>
      <c r="H2952">
        <v>514316031</v>
      </c>
      <c r="I2952" t="s">
        <v>7993</v>
      </c>
      <c r="J2952" s="182" t="str">
        <f>IF(OR(IFERROR(SEARCH("DMZ",tblSegmentationZones[[#This Row],[comment]])&gt;0,FALSE),IFERROR(SEARCH("DMZ",tblSegmentationZones[[#This Row],[SegmentationZone]])&gt;0,FALSE)),"Yes","No")</f>
        <v>No</v>
      </c>
    </row>
    <row r="2953" spans="1:10" x14ac:dyDescent="0.3">
      <c r="A2953" t="s">
        <v>6055</v>
      </c>
      <c r="B2953" t="s">
        <v>7994</v>
      </c>
      <c r="C2953" t="s">
        <v>464</v>
      </c>
      <c r="D2953" t="s">
        <v>6055</v>
      </c>
      <c r="E2953" t="s">
        <v>456</v>
      </c>
      <c r="F2953" t="b">
        <v>0</v>
      </c>
      <c r="G2953">
        <v>514316032</v>
      </c>
      <c r="H2953">
        <v>514316287</v>
      </c>
      <c r="I2953" t="s">
        <v>7995</v>
      </c>
      <c r="J2953" s="182" t="str">
        <f>IF(OR(IFERROR(SEARCH("DMZ",tblSegmentationZones[[#This Row],[comment]])&gt;0,FALSE),IFERROR(SEARCH("DMZ",tblSegmentationZones[[#This Row],[SegmentationZone]])&gt;0,FALSE)),"Yes","No")</f>
        <v>No</v>
      </c>
    </row>
    <row r="2954" spans="1:10" x14ac:dyDescent="0.3">
      <c r="A2954" t="s">
        <v>6061</v>
      </c>
      <c r="B2954" t="s">
        <v>7996</v>
      </c>
      <c r="C2954" t="s">
        <v>464</v>
      </c>
      <c r="D2954" t="s">
        <v>6061</v>
      </c>
      <c r="E2954" t="s">
        <v>456</v>
      </c>
      <c r="F2954" t="b">
        <v>0</v>
      </c>
      <c r="G2954">
        <v>514316288</v>
      </c>
      <c r="H2954">
        <v>514316543</v>
      </c>
      <c r="I2954" t="s">
        <v>7997</v>
      </c>
      <c r="J2954" s="182" t="str">
        <f>IF(OR(IFERROR(SEARCH("DMZ",tblSegmentationZones[[#This Row],[comment]])&gt;0,FALSE),IFERROR(SEARCH("DMZ",tblSegmentationZones[[#This Row],[SegmentationZone]])&gt;0,FALSE)),"Yes","No")</f>
        <v>No</v>
      </c>
    </row>
    <row r="2955" spans="1:10" x14ac:dyDescent="0.3">
      <c r="A2955" t="s">
        <v>5511</v>
      </c>
      <c r="B2955" t="s">
        <v>7998</v>
      </c>
      <c r="C2955">
        <v>421</v>
      </c>
      <c r="D2955" t="s">
        <v>5511</v>
      </c>
      <c r="E2955" t="s">
        <v>456</v>
      </c>
      <c r="F2955" t="b">
        <v>1</v>
      </c>
      <c r="G2955">
        <v>514320384</v>
      </c>
      <c r="H2955">
        <v>514321407</v>
      </c>
      <c r="I2955" t="s">
        <v>7999</v>
      </c>
      <c r="J2955" s="182" t="str">
        <f>IF(OR(IFERROR(SEARCH("DMZ",tblSegmentationZones[[#This Row],[comment]])&gt;0,FALSE),IFERROR(SEARCH("DMZ",tblSegmentationZones[[#This Row],[SegmentationZone]])&gt;0,FALSE)),"Yes","No")</f>
        <v>No</v>
      </c>
    </row>
    <row r="2956" spans="1:10" x14ac:dyDescent="0.3">
      <c r="A2956" t="s">
        <v>7836</v>
      </c>
      <c r="B2956" t="s">
        <v>8000</v>
      </c>
      <c r="C2956">
        <v>1006</v>
      </c>
      <c r="D2956" t="s">
        <v>5853</v>
      </c>
      <c r="E2956" t="s">
        <v>456</v>
      </c>
      <c r="F2956" t="b">
        <v>1</v>
      </c>
      <c r="G2956">
        <v>514321408</v>
      </c>
      <c r="H2956">
        <v>514322431</v>
      </c>
      <c r="I2956" t="s">
        <v>8001</v>
      </c>
      <c r="J2956" s="182" t="str">
        <f>IF(OR(IFERROR(SEARCH("DMZ",tblSegmentationZones[[#This Row],[comment]])&gt;0,FALSE),IFERROR(SEARCH("DMZ",tblSegmentationZones[[#This Row],[SegmentationZone]])&gt;0,FALSE)),"Yes","No")</f>
        <v>No</v>
      </c>
    </row>
    <row r="2957" spans="1:10" x14ac:dyDescent="0.3">
      <c r="A2957" t="s">
        <v>6208</v>
      </c>
      <c r="B2957" t="s">
        <v>8002</v>
      </c>
      <c r="C2957">
        <v>2570</v>
      </c>
      <c r="D2957" t="s">
        <v>6208</v>
      </c>
      <c r="E2957" t="s">
        <v>456</v>
      </c>
      <c r="F2957" t="b">
        <v>1</v>
      </c>
      <c r="G2957">
        <v>514322432</v>
      </c>
      <c r="H2957">
        <v>514322943</v>
      </c>
      <c r="I2957" t="s">
        <v>8003</v>
      </c>
      <c r="J2957" s="182" t="str">
        <f>IF(OR(IFERROR(SEARCH("DMZ",tblSegmentationZones[[#This Row],[comment]])&gt;0,FALSE),IFERROR(SEARCH("DMZ",tblSegmentationZones[[#This Row],[SegmentationZone]])&gt;0,FALSE)),"Yes","No")</f>
        <v>No</v>
      </c>
    </row>
    <row r="2958" spans="1:10" x14ac:dyDescent="0.3">
      <c r="A2958" t="s">
        <v>6211</v>
      </c>
      <c r="B2958" t="s">
        <v>8004</v>
      </c>
      <c r="C2958" t="s">
        <v>464</v>
      </c>
      <c r="D2958" t="s">
        <v>6211</v>
      </c>
      <c r="E2958" t="s">
        <v>456</v>
      </c>
      <c r="F2958" t="b">
        <v>1</v>
      </c>
      <c r="G2958">
        <v>514322944</v>
      </c>
      <c r="H2958">
        <v>514323455</v>
      </c>
      <c r="I2958" t="s">
        <v>8005</v>
      </c>
      <c r="J2958" s="182" t="str">
        <f>IF(OR(IFERROR(SEARCH("DMZ",tblSegmentationZones[[#This Row],[comment]])&gt;0,FALSE),IFERROR(SEARCH("DMZ",tblSegmentationZones[[#This Row],[SegmentationZone]])&gt;0,FALSE)),"Yes","No")</f>
        <v>No</v>
      </c>
    </row>
    <row r="2959" spans="1:10" x14ac:dyDescent="0.3">
      <c r="A2959" t="s">
        <v>7432</v>
      </c>
      <c r="B2959" t="s">
        <v>8006</v>
      </c>
      <c r="C2959">
        <v>940</v>
      </c>
      <c r="D2959" t="s">
        <v>686</v>
      </c>
      <c r="E2959" t="s">
        <v>456</v>
      </c>
      <c r="F2959" t="b">
        <v>1</v>
      </c>
      <c r="G2959">
        <v>514268160</v>
      </c>
      <c r="H2959">
        <v>514268415</v>
      </c>
      <c r="I2959" t="s">
        <v>8007</v>
      </c>
      <c r="J2959" s="182" t="str">
        <f>IF(OR(IFERROR(SEARCH("DMZ",tblSegmentationZones[[#This Row],[comment]])&gt;0,FALSE),IFERROR(SEARCH("DMZ",tblSegmentationZones[[#This Row],[SegmentationZone]])&gt;0,FALSE)),"Yes","No")</f>
        <v>No</v>
      </c>
    </row>
    <row r="2960" spans="1:10" x14ac:dyDescent="0.3">
      <c r="A2960" t="s">
        <v>532</v>
      </c>
      <c r="B2960" t="s">
        <v>8008</v>
      </c>
      <c r="C2960">
        <v>364</v>
      </c>
      <c r="D2960" t="s">
        <v>532</v>
      </c>
      <c r="E2960" t="s">
        <v>456</v>
      </c>
      <c r="F2960" t="b">
        <v>1</v>
      </c>
      <c r="G2960">
        <v>514261760</v>
      </c>
      <c r="H2960">
        <v>514262015</v>
      </c>
      <c r="I2960" t="s">
        <v>8009</v>
      </c>
      <c r="J2960" s="182" t="str">
        <f>IF(OR(IFERROR(SEARCH("DMZ",tblSegmentationZones[[#This Row],[comment]])&gt;0,FALSE),IFERROR(SEARCH("DMZ",tblSegmentationZones[[#This Row],[SegmentationZone]])&gt;0,FALSE)),"Yes","No")</f>
        <v>No</v>
      </c>
    </row>
    <row r="2961" spans="1:10" x14ac:dyDescent="0.3">
      <c r="A2961" t="s">
        <v>8010</v>
      </c>
      <c r="B2961" t="s">
        <v>8011</v>
      </c>
      <c r="C2961">
        <v>337</v>
      </c>
      <c r="D2961" t="s">
        <v>8010</v>
      </c>
      <c r="E2961" t="s">
        <v>456</v>
      </c>
      <c r="F2961" t="b">
        <v>1</v>
      </c>
      <c r="G2961">
        <v>514270464</v>
      </c>
      <c r="H2961">
        <v>514270719</v>
      </c>
      <c r="I2961" t="s">
        <v>8012</v>
      </c>
      <c r="J2961" s="182" t="str">
        <f>IF(OR(IFERROR(SEARCH("DMZ",tblSegmentationZones[[#This Row],[comment]])&gt;0,FALSE),IFERROR(SEARCH("DMZ",tblSegmentationZones[[#This Row],[SegmentationZone]])&gt;0,FALSE)),"Yes","No")</f>
        <v>No</v>
      </c>
    </row>
    <row r="2962" spans="1:10" x14ac:dyDescent="0.3">
      <c r="A2962" t="s">
        <v>548</v>
      </c>
      <c r="B2962" t="s">
        <v>8013</v>
      </c>
      <c r="C2962">
        <v>366</v>
      </c>
      <c r="D2962" t="s">
        <v>548</v>
      </c>
      <c r="E2962" t="s">
        <v>456</v>
      </c>
      <c r="F2962" t="b">
        <v>1</v>
      </c>
      <c r="G2962">
        <v>514262016</v>
      </c>
      <c r="H2962">
        <v>514262271</v>
      </c>
      <c r="I2962" t="s">
        <v>8014</v>
      </c>
      <c r="J2962" s="182" t="str">
        <f>IF(OR(IFERROR(SEARCH("DMZ",tblSegmentationZones[[#This Row],[comment]])&gt;0,FALSE),IFERROR(SEARCH("DMZ",tblSegmentationZones[[#This Row],[SegmentationZone]])&gt;0,FALSE)),"Yes","No")</f>
        <v>No</v>
      </c>
    </row>
    <row r="2963" spans="1:10" x14ac:dyDescent="0.3">
      <c r="A2963" t="s">
        <v>664</v>
      </c>
      <c r="B2963" t="s">
        <v>8015</v>
      </c>
      <c r="C2963">
        <v>356</v>
      </c>
      <c r="D2963" t="s">
        <v>664</v>
      </c>
      <c r="E2963" t="s">
        <v>456</v>
      </c>
      <c r="F2963" t="b">
        <v>1</v>
      </c>
      <c r="G2963">
        <v>514262272</v>
      </c>
      <c r="H2963">
        <v>514262527</v>
      </c>
      <c r="I2963" t="s">
        <v>8016</v>
      </c>
      <c r="J2963" s="182" t="str">
        <f>IF(OR(IFERROR(SEARCH("DMZ",tblSegmentationZones[[#This Row],[comment]])&gt;0,FALSE),IFERROR(SEARCH("DMZ",tblSegmentationZones[[#This Row],[SegmentationZone]])&gt;0,FALSE)),"Yes","No")</f>
        <v>No</v>
      </c>
    </row>
    <row r="2964" spans="1:10" x14ac:dyDescent="0.3">
      <c r="A2964" t="s">
        <v>690</v>
      </c>
      <c r="B2964" t="s">
        <v>8017</v>
      </c>
      <c r="C2964">
        <v>351</v>
      </c>
      <c r="D2964" t="s">
        <v>690</v>
      </c>
      <c r="E2964" t="s">
        <v>456</v>
      </c>
      <c r="F2964" t="b">
        <v>1</v>
      </c>
      <c r="G2964">
        <v>514262528</v>
      </c>
      <c r="H2964">
        <v>514262783</v>
      </c>
      <c r="I2964" t="s">
        <v>8018</v>
      </c>
      <c r="J2964" s="182" t="str">
        <f>IF(OR(IFERROR(SEARCH("DMZ",tblSegmentationZones[[#This Row],[comment]])&gt;0,FALSE),IFERROR(SEARCH("DMZ",tblSegmentationZones[[#This Row],[SegmentationZone]])&gt;0,FALSE)),"Yes","No")</f>
        <v>No</v>
      </c>
    </row>
    <row r="2965" spans="1:10" x14ac:dyDescent="0.3">
      <c r="A2965" t="s">
        <v>608</v>
      </c>
      <c r="B2965" t="s">
        <v>8019</v>
      </c>
      <c r="C2965" t="s">
        <v>464</v>
      </c>
      <c r="D2965" t="s">
        <v>608</v>
      </c>
      <c r="E2965" t="s">
        <v>456</v>
      </c>
      <c r="F2965" t="b">
        <v>1</v>
      </c>
      <c r="G2965">
        <v>514277376</v>
      </c>
      <c r="H2965">
        <v>514277631</v>
      </c>
      <c r="I2965" t="s">
        <v>8020</v>
      </c>
      <c r="J2965" s="182" t="str">
        <f>IF(OR(IFERROR(SEARCH("DMZ",tblSegmentationZones[[#This Row],[comment]])&gt;0,FALSE),IFERROR(SEARCH("DMZ",tblSegmentationZones[[#This Row],[SegmentationZone]])&gt;0,FALSE)),"Yes","No")</f>
        <v>No</v>
      </c>
    </row>
    <row r="2966" spans="1:10" x14ac:dyDescent="0.3">
      <c r="A2966" t="s">
        <v>6006</v>
      </c>
      <c r="B2966" t="s">
        <v>8021</v>
      </c>
      <c r="C2966">
        <v>353</v>
      </c>
      <c r="D2966" t="s">
        <v>6006</v>
      </c>
      <c r="E2966" t="s">
        <v>456</v>
      </c>
      <c r="F2966" t="b">
        <v>1</v>
      </c>
      <c r="G2966">
        <v>514262784</v>
      </c>
      <c r="H2966">
        <v>514263039</v>
      </c>
      <c r="I2966" t="s">
        <v>8022</v>
      </c>
      <c r="J2966" s="182" t="str">
        <f>IF(OR(IFERROR(SEARCH("DMZ",tblSegmentationZones[[#This Row],[comment]])&gt;0,FALSE),IFERROR(SEARCH("DMZ",tblSegmentationZones[[#This Row],[SegmentationZone]])&gt;0,FALSE)),"Yes","No")</f>
        <v>No</v>
      </c>
    </row>
    <row r="2967" spans="1:10" x14ac:dyDescent="0.3">
      <c r="A2967" t="s">
        <v>555</v>
      </c>
      <c r="B2967" t="s">
        <v>8023</v>
      </c>
      <c r="C2967">
        <v>350</v>
      </c>
      <c r="D2967" t="s">
        <v>555</v>
      </c>
      <c r="E2967" t="s">
        <v>456</v>
      </c>
      <c r="F2967" t="b">
        <v>1</v>
      </c>
      <c r="G2967">
        <v>514263040</v>
      </c>
      <c r="H2967">
        <v>514263295</v>
      </c>
      <c r="I2967" t="s">
        <v>8024</v>
      </c>
      <c r="J2967" s="182" t="str">
        <f>IF(OR(IFERROR(SEARCH("DMZ",tblSegmentationZones[[#This Row],[comment]])&gt;0,FALSE),IFERROR(SEARCH("DMZ",tblSegmentationZones[[#This Row],[SegmentationZone]])&gt;0,FALSE)),"Yes","No")</f>
        <v>No</v>
      </c>
    </row>
    <row r="2968" spans="1:10" x14ac:dyDescent="0.3">
      <c r="A2968" t="s">
        <v>719</v>
      </c>
      <c r="B2968" t="s">
        <v>8025</v>
      </c>
      <c r="C2968">
        <v>361</v>
      </c>
      <c r="D2968" t="s">
        <v>719</v>
      </c>
      <c r="E2968" t="s">
        <v>456</v>
      </c>
      <c r="F2968" t="b">
        <v>1</v>
      </c>
      <c r="G2968">
        <v>514263296</v>
      </c>
      <c r="H2968">
        <v>514263551</v>
      </c>
      <c r="I2968" t="s">
        <v>8026</v>
      </c>
      <c r="J2968" s="182" t="str">
        <f>IF(OR(IFERROR(SEARCH("DMZ",tblSegmentationZones[[#This Row],[comment]])&gt;0,FALSE),IFERROR(SEARCH("DMZ",tblSegmentationZones[[#This Row],[SegmentationZone]])&gt;0,FALSE)),"Yes","No")</f>
        <v>No</v>
      </c>
    </row>
    <row r="2969" spans="1:10" x14ac:dyDescent="0.3">
      <c r="A2969" t="s">
        <v>465</v>
      </c>
      <c r="B2969" t="s">
        <v>8027</v>
      </c>
      <c r="C2969">
        <v>355</v>
      </c>
      <c r="D2969" t="s">
        <v>465</v>
      </c>
      <c r="E2969" t="s">
        <v>456</v>
      </c>
      <c r="F2969" t="b">
        <v>0</v>
      </c>
      <c r="G2969">
        <v>514285568</v>
      </c>
      <c r="H2969">
        <v>514285823</v>
      </c>
      <c r="I2969" t="s">
        <v>8028</v>
      </c>
      <c r="J2969" s="182" t="str">
        <f>IF(OR(IFERROR(SEARCH("DMZ",tblSegmentationZones[[#This Row],[comment]])&gt;0,FALSE),IFERROR(SEARCH("DMZ",tblSegmentationZones[[#This Row],[SegmentationZone]])&gt;0,FALSE)),"Yes","No")</f>
        <v>No</v>
      </c>
    </row>
    <row r="2970" spans="1:10" x14ac:dyDescent="0.3">
      <c r="A2970" t="s">
        <v>465</v>
      </c>
      <c r="B2970" t="s">
        <v>8029</v>
      </c>
      <c r="C2970">
        <v>355</v>
      </c>
      <c r="D2970" t="s">
        <v>465</v>
      </c>
      <c r="E2970" t="s">
        <v>456</v>
      </c>
      <c r="F2970" t="b">
        <v>0</v>
      </c>
      <c r="G2970">
        <v>514285824</v>
      </c>
      <c r="H2970">
        <v>514286079</v>
      </c>
      <c r="I2970" t="s">
        <v>8030</v>
      </c>
      <c r="J2970" s="182" t="str">
        <f>IF(OR(IFERROR(SEARCH("DMZ",tblSegmentationZones[[#This Row],[comment]])&gt;0,FALSE),IFERROR(SEARCH("DMZ",tblSegmentationZones[[#This Row],[SegmentationZone]])&gt;0,FALSE)),"Yes","No")</f>
        <v>No</v>
      </c>
    </row>
    <row r="2971" spans="1:10" x14ac:dyDescent="0.3">
      <c r="A2971" t="s">
        <v>465</v>
      </c>
      <c r="B2971" t="s">
        <v>8031</v>
      </c>
      <c r="C2971">
        <v>355</v>
      </c>
      <c r="D2971" t="s">
        <v>465</v>
      </c>
      <c r="E2971" t="s">
        <v>456</v>
      </c>
      <c r="F2971" t="b">
        <v>1</v>
      </c>
      <c r="G2971">
        <v>514286080</v>
      </c>
      <c r="H2971">
        <v>514286335</v>
      </c>
      <c r="I2971" t="s">
        <v>8032</v>
      </c>
      <c r="J2971" s="182" t="str">
        <f>IF(OR(IFERROR(SEARCH("DMZ",tblSegmentationZones[[#This Row],[comment]])&gt;0,FALSE),IFERROR(SEARCH("DMZ",tblSegmentationZones[[#This Row],[SegmentationZone]])&gt;0,FALSE)),"Yes","No")</f>
        <v>No</v>
      </c>
    </row>
    <row r="2972" spans="1:10" x14ac:dyDescent="0.3">
      <c r="A2972" t="s">
        <v>8033</v>
      </c>
      <c r="B2972" t="s">
        <v>8034</v>
      </c>
      <c r="C2972" t="s">
        <v>464</v>
      </c>
      <c r="D2972" t="s">
        <v>1411</v>
      </c>
      <c r="E2972" t="s">
        <v>8035</v>
      </c>
      <c r="F2972" t="b">
        <v>1</v>
      </c>
      <c r="G2972">
        <v>514326528</v>
      </c>
      <c r="H2972">
        <v>514326783</v>
      </c>
      <c r="I2972" t="s">
        <v>8036</v>
      </c>
      <c r="J2972" s="182" t="str">
        <f>IF(OR(IFERROR(SEARCH("DMZ",tblSegmentationZones[[#This Row],[comment]])&gt;0,FALSE),IFERROR(SEARCH("DMZ",tblSegmentationZones[[#This Row],[SegmentationZone]])&gt;0,FALSE)),"Yes","No")</f>
        <v>No</v>
      </c>
    </row>
    <row r="2973" spans="1:10" x14ac:dyDescent="0.3">
      <c r="A2973" t="s">
        <v>8037</v>
      </c>
      <c r="B2973" t="s">
        <v>8038</v>
      </c>
      <c r="C2973" t="s">
        <v>464</v>
      </c>
      <c r="D2973" t="s">
        <v>1400</v>
      </c>
      <c r="E2973" t="s">
        <v>8035</v>
      </c>
      <c r="F2973" t="b">
        <v>1</v>
      </c>
      <c r="G2973">
        <v>514326784</v>
      </c>
      <c r="H2973">
        <v>514327039</v>
      </c>
      <c r="I2973" t="s">
        <v>8039</v>
      </c>
      <c r="J2973" s="182" t="str">
        <f>IF(OR(IFERROR(SEARCH("DMZ",tblSegmentationZones[[#This Row],[comment]])&gt;0,FALSE),IFERROR(SEARCH("DMZ",tblSegmentationZones[[#This Row],[SegmentationZone]])&gt;0,FALSE)),"Yes","No")</f>
        <v>No</v>
      </c>
    </row>
    <row r="2974" spans="1:10" x14ac:dyDescent="0.3">
      <c r="A2974" t="s">
        <v>8040</v>
      </c>
      <c r="B2974" t="s">
        <v>8041</v>
      </c>
      <c r="C2974" t="s">
        <v>464</v>
      </c>
      <c r="D2974" t="s">
        <v>1933</v>
      </c>
      <c r="E2974" t="s">
        <v>8035</v>
      </c>
      <c r="F2974" t="b">
        <v>1</v>
      </c>
      <c r="G2974">
        <v>514329088</v>
      </c>
      <c r="H2974">
        <v>514329343</v>
      </c>
      <c r="I2974" t="s">
        <v>8042</v>
      </c>
      <c r="J2974" s="182" t="str">
        <f>IF(OR(IFERROR(SEARCH("DMZ",tblSegmentationZones[[#This Row],[comment]])&gt;0,FALSE),IFERROR(SEARCH("DMZ",tblSegmentationZones[[#This Row],[SegmentationZone]])&gt;0,FALSE)),"Yes","No")</f>
        <v>No</v>
      </c>
    </row>
    <row r="2975" spans="1:10" x14ac:dyDescent="0.3">
      <c r="A2975" t="s">
        <v>8043</v>
      </c>
      <c r="B2975" t="s">
        <v>8044</v>
      </c>
      <c r="C2975" t="s">
        <v>464</v>
      </c>
      <c r="D2975" t="s">
        <v>1906</v>
      </c>
      <c r="E2975" t="s">
        <v>8035</v>
      </c>
      <c r="F2975" t="b">
        <v>1</v>
      </c>
      <c r="G2975">
        <v>514329344</v>
      </c>
      <c r="H2975">
        <v>514329599</v>
      </c>
      <c r="I2975" t="s">
        <v>8045</v>
      </c>
      <c r="J2975" s="182" t="str">
        <f>IF(OR(IFERROR(SEARCH("DMZ",tblSegmentationZones[[#This Row],[comment]])&gt;0,FALSE),IFERROR(SEARCH("DMZ",tblSegmentationZones[[#This Row],[SegmentationZone]])&gt;0,FALSE)),"Yes","No")</f>
        <v>No</v>
      </c>
    </row>
    <row r="2976" spans="1:10" x14ac:dyDescent="0.3">
      <c r="A2976" t="s">
        <v>8046</v>
      </c>
      <c r="B2976" t="s">
        <v>8047</v>
      </c>
      <c r="C2976" t="s">
        <v>464</v>
      </c>
      <c r="D2976" t="s">
        <v>1436</v>
      </c>
      <c r="E2976" t="s">
        <v>8035</v>
      </c>
      <c r="F2976" t="b">
        <v>1</v>
      </c>
      <c r="G2976">
        <v>514329600</v>
      </c>
      <c r="H2976">
        <v>514329855</v>
      </c>
      <c r="I2976" t="s">
        <v>8048</v>
      </c>
      <c r="J2976" s="182" t="str">
        <f>IF(OR(IFERROR(SEARCH("DMZ",tblSegmentationZones[[#This Row],[comment]])&gt;0,FALSE),IFERROR(SEARCH("DMZ",tblSegmentationZones[[#This Row],[SegmentationZone]])&gt;0,FALSE)),"Yes","No")</f>
        <v>No</v>
      </c>
    </row>
    <row r="2977" spans="1:10" x14ac:dyDescent="0.3">
      <c r="A2977" t="s">
        <v>8049</v>
      </c>
      <c r="B2977" t="s">
        <v>8050</v>
      </c>
      <c r="C2977" t="s">
        <v>464</v>
      </c>
      <c r="D2977" t="s">
        <v>1958</v>
      </c>
      <c r="E2977" t="s">
        <v>8035</v>
      </c>
      <c r="F2977" t="b">
        <v>1</v>
      </c>
      <c r="G2977">
        <v>514358272</v>
      </c>
      <c r="H2977">
        <v>514358527</v>
      </c>
      <c r="I2977" t="s">
        <v>8051</v>
      </c>
      <c r="J2977" s="182" t="str">
        <f>IF(OR(IFERROR(SEARCH("DMZ",tblSegmentationZones[[#This Row],[comment]])&gt;0,FALSE),IFERROR(SEARCH("DMZ",tblSegmentationZones[[#This Row],[SegmentationZone]])&gt;0,FALSE)),"Yes","No")</f>
        <v>No</v>
      </c>
    </row>
    <row r="2978" spans="1:10" x14ac:dyDescent="0.3">
      <c r="A2978" t="s">
        <v>8052</v>
      </c>
      <c r="B2978" t="s">
        <v>8053</v>
      </c>
      <c r="C2978" t="s">
        <v>464</v>
      </c>
      <c r="D2978" t="s">
        <v>1941</v>
      </c>
      <c r="E2978" t="s">
        <v>8035</v>
      </c>
      <c r="F2978" t="b">
        <v>1</v>
      </c>
      <c r="G2978">
        <v>514358528</v>
      </c>
      <c r="H2978">
        <v>514358783</v>
      </c>
      <c r="I2978" t="s">
        <v>8054</v>
      </c>
      <c r="J2978" s="182" t="str">
        <f>IF(OR(IFERROR(SEARCH("DMZ",tblSegmentationZones[[#This Row],[comment]])&gt;0,FALSE),IFERROR(SEARCH("DMZ",tblSegmentationZones[[#This Row],[SegmentationZone]])&gt;0,FALSE)),"Yes","No")</f>
        <v>No</v>
      </c>
    </row>
    <row r="2979" spans="1:10" x14ac:dyDescent="0.3">
      <c r="A2979" t="s">
        <v>8055</v>
      </c>
      <c r="B2979" t="s">
        <v>8056</v>
      </c>
      <c r="C2979" t="s">
        <v>464</v>
      </c>
      <c r="D2979" t="s">
        <v>1910</v>
      </c>
      <c r="E2979" t="s">
        <v>8035</v>
      </c>
      <c r="F2979" t="b">
        <v>1</v>
      </c>
      <c r="G2979">
        <v>514358784</v>
      </c>
      <c r="H2979">
        <v>514359039</v>
      </c>
      <c r="I2979" t="s">
        <v>8057</v>
      </c>
      <c r="J2979" s="182" t="str">
        <f>IF(OR(IFERROR(SEARCH("DMZ",tblSegmentationZones[[#This Row],[comment]])&gt;0,FALSE),IFERROR(SEARCH("DMZ",tblSegmentationZones[[#This Row],[SegmentationZone]])&gt;0,FALSE)),"Yes","No")</f>
        <v>No</v>
      </c>
    </row>
    <row r="2980" spans="1:10" x14ac:dyDescent="0.3">
      <c r="A2980" t="s">
        <v>8058</v>
      </c>
      <c r="B2980" t="s">
        <v>8059</v>
      </c>
      <c r="C2980" t="s">
        <v>464</v>
      </c>
      <c r="D2980" t="s">
        <v>1914</v>
      </c>
      <c r="E2980" t="s">
        <v>8035</v>
      </c>
      <c r="F2980" t="b">
        <v>1</v>
      </c>
      <c r="G2980">
        <v>514359040</v>
      </c>
      <c r="H2980">
        <v>514359295</v>
      </c>
      <c r="I2980" t="s">
        <v>8060</v>
      </c>
      <c r="J2980" s="182" t="str">
        <f>IF(OR(IFERROR(SEARCH("DMZ",tblSegmentationZones[[#This Row],[comment]])&gt;0,FALSE),IFERROR(SEARCH("DMZ",tblSegmentationZones[[#This Row],[SegmentationZone]])&gt;0,FALSE)),"Yes","No")</f>
        <v>No</v>
      </c>
    </row>
    <row r="2981" spans="1:10" x14ac:dyDescent="0.3">
      <c r="A2981" t="s">
        <v>8061</v>
      </c>
      <c r="B2981" t="s">
        <v>8062</v>
      </c>
      <c r="C2981" t="s">
        <v>464</v>
      </c>
      <c r="D2981" t="s">
        <v>2083</v>
      </c>
      <c r="E2981" t="s">
        <v>8035</v>
      </c>
      <c r="F2981" t="b">
        <v>1</v>
      </c>
      <c r="G2981">
        <v>514329856</v>
      </c>
      <c r="H2981">
        <v>514330111</v>
      </c>
      <c r="I2981" t="s">
        <v>8063</v>
      </c>
      <c r="J2981" s="182" t="str">
        <f>IF(OR(IFERROR(SEARCH("DMZ",tblSegmentationZones[[#This Row],[comment]])&gt;0,FALSE),IFERROR(SEARCH("DMZ",tblSegmentationZones[[#This Row],[SegmentationZone]])&gt;0,FALSE)),"Yes","No")</f>
        <v>No</v>
      </c>
    </row>
    <row r="2982" spans="1:10" x14ac:dyDescent="0.3">
      <c r="A2982" t="s">
        <v>8064</v>
      </c>
      <c r="B2982" t="s">
        <v>8065</v>
      </c>
      <c r="C2982" t="s">
        <v>464</v>
      </c>
      <c r="D2982" t="s">
        <v>1735</v>
      </c>
      <c r="E2982" t="s">
        <v>8035</v>
      </c>
      <c r="F2982" t="b">
        <v>1</v>
      </c>
      <c r="G2982">
        <v>514330112</v>
      </c>
      <c r="H2982">
        <v>514330367</v>
      </c>
      <c r="I2982" t="s">
        <v>8066</v>
      </c>
      <c r="J2982" s="182" t="str">
        <f>IF(OR(IFERROR(SEARCH("DMZ",tblSegmentationZones[[#This Row],[comment]])&gt;0,FALSE),IFERROR(SEARCH("DMZ",tblSegmentationZones[[#This Row],[SegmentationZone]])&gt;0,FALSE)),"Yes","No")</f>
        <v>No</v>
      </c>
    </row>
    <row r="2983" spans="1:10" x14ac:dyDescent="0.3">
      <c r="A2983" t="s">
        <v>8067</v>
      </c>
      <c r="B2983" t="s">
        <v>8068</v>
      </c>
      <c r="C2983" t="s">
        <v>464</v>
      </c>
      <c r="D2983" t="s">
        <v>2661</v>
      </c>
      <c r="E2983" t="s">
        <v>8035</v>
      </c>
      <c r="F2983" t="b">
        <v>1</v>
      </c>
      <c r="G2983">
        <v>514330368</v>
      </c>
      <c r="H2983">
        <v>514330623</v>
      </c>
      <c r="I2983" t="s">
        <v>8069</v>
      </c>
      <c r="J2983" s="182" t="str">
        <f>IF(OR(IFERROR(SEARCH("DMZ",tblSegmentationZones[[#This Row],[comment]])&gt;0,FALSE),IFERROR(SEARCH("DMZ",tblSegmentationZones[[#This Row],[SegmentationZone]])&gt;0,FALSE)),"Yes","No")</f>
        <v>No</v>
      </c>
    </row>
    <row r="2984" spans="1:10" x14ac:dyDescent="0.3">
      <c r="A2984" t="s">
        <v>8070</v>
      </c>
      <c r="B2984" t="s">
        <v>8071</v>
      </c>
      <c r="C2984" t="s">
        <v>464</v>
      </c>
      <c r="D2984" t="s">
        <v>2665</v>
      </c>
      <c r="E2984" t="s">
        <v>8035</v>
      </c>
      <c r="F2984" t="b">
        <v>1</v>
      </c>
      <c r="G2984">
        <v>514330624</v>
      </c>
      <c r="H2984">
        <v>514330879</v>
      </c>
      <c r="I2984" t="s">
        <v>8072</v>
      </c>
      <c r="J2984" s="182" t="str">
        <f>IF(OR(IFERROR(SEARCH("DMZ",tblSegmentationZones[[#This Row],[comment]])&gt;0,FALSE),IFERROR(SEARCH("DMZ",tblSegmentationZones[[#This Row],[SegmentationZone]])&gt;0,FALSE)),"Yes","No")</f>
        <v>No</v>
      </c>
    </row>
    <row r="2985" spans="1:10" x14ac:dyDescent="0.3">
      <c r="A2985" t="s">
        <v>8073</v>
      </c>
      <c r="B2985" t="s">
        <v>8074</v>
      </c>
      <c r="C2985" t="s">
        <v>464</v>
      </c>
      <c r="D2985" t="s">
        <v>2713</v>
      </c>
      <c r="E2985" t="s">
        <v>8035</v>
      </c>
      <c r="F2985" t="b">
        <v>1</v>
      </c>
      <c r="G2985">
        <v>514330880</v>
      </c>
      <c r="H2985">
        <v>514331135</v>
      </c>
      <c r="I2985" t="s">
        <v>8075</v>
      </c>
      <c r="J2985" s="182" t="str">
        <f>IF(OR(IFERROR(SEARCH("DMZ",tblSegmentationZones[[#This Row],[comment]])&gt;0,FALSE),IFERROR(SEARCH("DMZ",tblSegmentationZones[[#This Row],[SegmentationZone]])&gt;0,FALSE)),"Yes","No")</f>
        <v>No</v>
      </c>
    </row>
    <row r="2986" spans="1:10" x14ac:dyDescent="0.3">
      <c r="A2986" t="s">
        <v>8076</v>
      </c>
      <c r="B2986" t="s">
        <v>8077</v>
      </c>
      <c r="C2986" t="s">
        <v>464</v>
      </c>
      <c r="D2986" t="s">
        <v>2729</v>
      </c>
      <c r="E2986" t="s">
        <v>8035</v>
      </c>
      <c r="F2986" t="b">
        <v>1</v>
      </c>
      <c r="G2986">
        <v>514331136</v>
      </c>
      <c r="H2986">
        <v>514331391</v>
      </c>
      <c r="I2986" t="s">
        <v>8078</v>
      </c>
      <c r="J2986" s="182" t="str">
        <f>IF(OR(IFERROR(SEARCH("DMZ",tblSegmentationZones[[#This Row],[comment]])&gt;0,FALSE),IFERROR(SEARCH("DMZ",tblSegmentationZones[[#This Row],[SegmentationZone]])&gt;0,FALSE)),"Yes","No")</f>
        <v>No</v>
      </c>
    </row>
    <row r="2987" spans="1:10" x14ac:dyDescent="0.3">
      <c r="A2987" t="s">
        <v>8079</v>
      </c>
      <c r="B2987" t="s">
        <v>8080</v>
      </c>
      <c r="C2987" t="s">
        <v>464</v>
      </c>
      <c r="D2987" t="s">
        <v>2784</v>
      </c>
      <c r="E2987" t="s">
        <v>8035</v>
      </c>
      <c r="F2987" t="b">
        <v>1</v>
      </c>
      <c r="G2987">
        <v>514331392</v>
      </c>
      <c r="H2987">
        <v>514331647</v>
      </c>
      <c r="I2987" t="s">
        <v>8081</v>
      </c>
      <c r="J2987" s="182" t="str">
        <f>IF(OR(IFERROR(SEARCH("DMZ",tblSegmentationZones[[#This Row],[comment]])&gt;0,FALSE),IFERROR(SEARCH("DMZ",tblSegmentationZones[[#This Row],[SegmentationZone]])&gt;0,FALSE)),"Yes","No")</f>
        <v>No</v>
      </c>
    </row>
    <row r="2988" spans="1:10" x14ac:dyDescent="0.3">
      <c r="A2988" t="s">
        <v>8082</v>
      </c>
      <c r="B2988" t="s">
        <v>8083</v>
      </c>
      <c r="C2988" t="s">
        <v>464</v>
      </c>
      <c r="D2988" t="s">
        <v>1858</v>
      </c>
      <c r="E2988" t="s">
        <v>8035</v>
      </c>
      <c r="F2988" t="b">
        <v>1</v>
      </c>
      <c r="G2988">
        <v>514375680</v>
      </c>
      <c r="H2988">
        <v>514375935</v>
      </c>
      <c r="I2988" t="s">
        <v>8084</v>
      </c>
      <c r="J2988" s="182" t="str">
        <f>IF(OR(IFERROR(SEARCH("DMZ",tblSegmentationZones[[#This Row],[comment]])&gt;0,FALSE),IFERROR(SEARCH("DMZ",tblSegmentationZones[[#This Row],[SegmentationZone]])&gt;0,FALSE)),"Yes","No")</f>
        <v>Yes</v>
      </c>
    </row>
    <row r="2989" spans="1:10" x14ac:dyDescent="0.3">
      <c r="A2989" t="s">
        <v>8085</v>
      </c>
      <c r="B2989" t="s">
        <v>8086</v>
      </c>
      <c r="C2989" t="s">
        <v>464</v>
      </c>
      <c r="D2989" t="s">
        <v>1862</v>
      </c>
      <c r="E2989" t="s">
        <v>8035</v>
      </c>
      <c r="F2989" t="b">
        <v>1</v>
      </c>
      <c r="G2989">
        <v>514375936</v>
      </c>
      <c r="H2989">
        <v>514376191</v>
      </c>
      <c r="I2989" t="s">
        <v>8087</v>
      </c>
      <c r="J2989" s="182" t="str">
        <f>IF(OR(IFERROR(SEARCH("DMZ",tblSegmentationZones[[#This Row],[comment]])&gt;0,FALSE),IFERROR(SEARCH("DMZ",tblSegmentationZones[[#This Row],[SegmentationZone]])&gt;0,FALSE)),"Yes","No")</f>
        <v>Yes</v>
      </c>
    </row>
    <row r="2990" spans="1:10" x14ac:dyDescent="0.3">
      <c r="A2990" t="s">
        <v>8088</v>
      </c>
      <c r="B2990" t="s">
        <v>8089</v>
      </c>
      <c r="C2990" t="s">
        <v>464</v>
      </c>
      <c r="D2990" t="s">
        <v>1878</v>
      </c>
      <c r="E2990" t="s">
        <v>8035</v>
      </c>
      <c r="F2990" t="b">
        <v>1</v>
      </c>
      <c r="G2990">
        <v>514376192</v>
      </c>
      <c r="H2990">
        <v>514376447</v>
      </c>
      <c r="I2990" t="s">
        <v>8090</v>
      </c>
      <c r="J2990" s="182" t="str">
        <f>IF(OR(IFERROR(SEARCH("DMZ",tblSegmentationZones[[#This Row],[comment]])&gt;0,FALSE),IFERROR(SEARCH("DMZ",tblSegmentationZones[[#This Row],[SegmentationZone]])&gt;0,FALSE)),"Yes","No")</f>
        <v>Yes</v>
      </c>
    </row>
    <row r="2991" spans="1:10" x14ac:dyDescent="0.3">
      <c r="A2991" t="s">
        <v>8091</v>
      </c>
      <c r="B2991" t="s">
        <v>8092</v>
      </c>
      <c r="C2991" t="s">
        <v>464</v>
      </c>
      <c r="D2991" t="s">
        <v>1866</v>
      </c>
      <c r="E2991" t="s">
        <v>8035</v>
      </c>
      <c r="F2991" t="b">
        <v>1</v>
      </c>
      <c r="G2991">
        <v>514376448</v>
      </c>
      <c r="H2991">
        <v>514376703</v>
      </c>
      <c r="I2991" t="s">
        <v>8093</v>
      </c>
      <c r="J2991" s="182" t="str">
        <f>IF(OR(IFERROR(SEARCH("DMZ",tblSegmentationZones[[#This Row],[comment]])&gt;0,FALSE),IFERROR(SEARCH("DMZ",tblSegmentationZones[[#This Row],[SegmentationZone]])&gt;0,FALSE)),"Yes","No")</f>
        <v>Yes</v>
      </c>
    </row>
    <row r="2992" spans="1:10" x14ac:dyDescent="0.3">
      <c r="A2992" t="s">
        <v>8094</v>
      </c>
      <c r="B2992" t="s">
        <v>8095</v>
      </c>
      <c r="C2992" t="s">
        <v>464</v>
      </c>
      <c r="D2992" t="s">
        <v>1874</v>
      </c>
      <c r="E2992" t="s">
        <v>8035</v>
      </c>
      <c r="F2992" t="b">
        <v>1</v>
      </c>
      <c r="G2992">
        <v>514376704</v>
      </c>
      <c r="H2992">
        <v>514376959</v>
      </c>
      <c r="I2992" t="s">
        <v>8096</v>
      </c>
      <c r="J2992" s="182" t="str">
        <f>IF(OR(IFERROR(SEARCH("DMZ",tblSegmentationZones[[#This Row],[comment]])&gt;0,FALSE),IFERROR(SEARCH("DMZ",tblSegmentationZones[[#This Row],[SegmentationZone]])&gt;0,FALSE)),"Yes","No")</f>
        <v>Yes</v>
      </c>
    </row>
    <row r="2993" spans="1:10" x14ac:dyDescent="0.3">
      <c r="A2993" t="s">
        <v>8097</v>
      </c>
      <c r="B2993" t="s">
        <v>8098</v>
      </c>
      <c r="C2993" t="s">
        <v>464</v>
      </c>
      <c r="D2993" t="s">
        <v>1954</v>
      </c>
      <c r="E2993" t="s">
        <v>8035</v>
      </c>
      <c r="F2993" t="b">
        <v>1</v>
      </c>
      <c r="G2993">
        <v>514327040</v>
      </c>
      <c r="H2993">
        <v>514327295</v>
      </c>
      <c r="I2993" t="s">
        <v>8099</v>
      </c>
      <c r="J2993" s="182" t="str">
        <f>IF(OR(IFERROR(SEARCH("DMZ",tblSegmentationZones[[#This Row],[comment]])&gt;0,FALSE),IFERROR(SEARCH("DMZ",tblSegmentationZones[[#This Row],[SegmentationZone]])&gt;0,FALSE)),"Yes","No")</f>
        <v>No</v>
      </c>
    </row>
    <row r="2994" spans="1:10" x14ac:dyDescent="0.3">
      <c r="A2994" t="s">
        <v>8100</v>
      </c>
      <c r="B2994" t="s">
        <v>8101</v>
      </c>
      <c r="C2994" t="s">
        <v>464</v>
      </c>
      <c r="D2994" t="s">
        <v>2804</v>
      </c>
      <c r="E2994" t="s">
        <v>8035</v>
      </c>
      <c r="F2994" t="b">
        <v>1</v>
      </c>
      <c r="G2994">
        <v>514331648</v>
      </c>
      <c r="H2994">
        <v>514331903</v>
      </c>
      <c r="I2994" t="s">
        <v>8102</v>
      </c>
      <c r="J2994" s="182" t="str">
        <f>IF(OR(IFERROR(SEARCH("DMZ",tblSegmentationZones[[#This Row],[comment]])&gt;0,FALSE),IFERROR(SEARCH("DMZ",tblSegmentationZones[[#This Row],[SegmentationZone]])&gt;0,FALSE)),"Yes","No")</f>
        <v>No</v>
      </c>
    </row>
    <row r="2995" spans="1:10" x14ac:dyDescent="0.3">
      <c r="A2995" t="s">
        <v>8103</v>
      </c>
      <c r="B2995" t="s">
        <v>8104</v>
      </c>
      <c r="C2995" t="s">
        <v>464</v>
      </c>
      <c r="D2995" t="s">
        <v>2810</v>
      </c>
      <c r="E2995" t="s">
        <v>8035</v>
      </c>
      <c r="F2995" t="b">
        <v>1</v>
      </c>
      <c r="G2995">
        <v>514331904</v>
      </c>
      <c r="H2995">
        <v>514332159</v>
      </c>
      <c r="I2995" t="s">
        <v>8105</v>
      </c>
      <c r="J2995" s="182" t="str">
        <f>IF(OR(IFERROR(SEARCH("DMZ",tblSegmentationZones[[#This Row],[comment]])&gt;0,FALSE),IFERROR(SEARCH("DMZ",tblSegmentationZones[[#This Row],[SegmentationZone]])&gt;0,FALSE)),"Yes","No")</f>
        <v>No</v>
      </c>
    </row>
    <row r="2996" spans="1:10" x14ac:dyDescent="0.3">
      <c r="A2996" t="s">
        <v>8106</v>
      </c>
      <c r="B2996" t="s">
        <v>8107</v>
      </c>
      <c r="C2996" t="s">
        <v>464</v>
      </c>
      <c r="D2996" t="s">
        <v>2821</v>
      </c>
      <c r="E2996" t="s">
        <v>8035</v>
      </c>
      <c r="F2996" t="b">
        <v>1</v>
      </c>
      <c r="G2996">
        <v>514332160</v>
      </c>
      <c r="H2996">
        <v>514332415</v>
      </c>
      <c r="I2996" t="s">
        <v>8108</v>
      </c>
      <c r="J2996" s="182" t="str">
        <f>IF(OR(IFERROR(SEARCH("DMZ",tblSegmentationZones[[#This Row],[comment]])&gt;0,FALSE),IFERROR(SEARCH("DMZ",tblSegmentationZones[[#This Row],[SegmentationZone]])&gt;0,FALSE)),"Yes","No")</f>
        <v>No</v>
      </c>
    </row>
    <row r="2997" spans="1:10" x14ac:dyDescent="0.3">
      <c r="A2997" t="s">
        <v>8109</v>
      </c>
      <c r="B2997" t="s">
        <v>8110</v>
      </c>
      <c r="C2997" t="s">
        <v>464</v>
      </c>
      <c r="D2997" t="s">
        <v>2721</v>
      </c>
      <c r="E2997" t="s">
        <v>8035</v>
      </c>
      <c r="F2997" t="b">
        <v>1</v>
      </c>
      <c r="G2997">
        <v>514332416</v>
      </c>
      <c r="H2997">
        <v>514332671</v>
      </c>
      <c r="I2997" t="s">
        <v>8111</v>
      </c>
      <c r="J2997" s="182" t="str">
        <f>IF(OR(IFERROR(SEARCH("DMZ",tblSegmentationZones[[#This Row],[comment]])&gt;0,FALSE),IFERROR(SEARCH("DMZ",tblSegmentationZones[[#This Row],[SegmentationZone]])&gt;0,FALSE)),"Yes","No")</f>
        <v>No</v>
      </c>
    </row>
    <row r="2998" spans="1:10" x14ac:dyDescent="0.3">
      <c r="A2998" t="s">
        <v>8112</v>
      </c>
      <c r="B2998" t="s">
        <v>8113</v>
      </c>
      <c r="C2998" t="s">
        <v>464</v>
      </c>
      <c r="D2998" t="s">
        <v>2827</v>
      </c>
      <c r="E2998" t="s">
        <v>8035</v>
      </c>
      <c r="F2998" t="b">
        <v>1</v>
      </c>
      <c r="G2998">
        <v>514332672</v>
      </c>
      <c r="H2998">
        <v>514332927</v>
      </c>
      <c r="I2998" t="s">
        <v>8114</v>
      </c>
      <c r="J2998" s="182" t="str">
        <f>IF(OR(IFERROR(SEARCH("DMZ",tblSegmentationZones[[#This Row],[comment]])&gt;0,FALSE),IFERROR(SEARCH("DMZ",tblSegmentationZones[[#This Row],[SegmentationZone]])&gt;0,FALSE)),"Yes","No")</f>
        <v>No</v>
      </c>
    </row>
    <row r="2999" spans="1:10" x14ac:dyDescent="0.3">
      <c r="A2999" t="s">
        <v>8115</v>
      </c>
      <c r="B2999" t="s">
        <v>8116</v>
      </c>
      <c r="C2999" t="s">
        <v>464</v>
      </c>
      <c r="D2999" t="s">
        <v>2669</v>
      </c>
      <c r="E2999" t="s">
        <v>8035</v>
      </c>
      <c r="F2999" t="b">
        <v>1</v>
      </c>
      <c r="G2999">
        <v>514332928</v>
      </c>
      <c r="H2999">
        <v>514333183</v>
      </c>
      <c r="I2999" t="s">
        <v>8117</v>
      </c>
      <c r="J2999" s="182" t="str">
        <f>IF(OR(IFERROR(SEARCH("DMZ",tblSegmentationZones[[#This Row],[comment]])&gt;0,FALSE),IFERROR(SEARCH("DMZ",tblSegmentationZones[[#This Row],[SegmentationZone]])&gt;0,FALSE)),"Yes","No")</f>
        <v>No</v>
      </c>
    </row>
    <row r="3000" spans="1:10" x14ac:dyDescent="0.3">
      <c r="A3000" t="s">
        <v>8118</v>
      </c>
      <c r="B3000" t="s">
        <v>8119</v>
      </c>
      <c r="C3000" t="s">
        <v>464</v>
      </c>
      <c r="D3000" t="s">
        <v>2673</v>
      </c>
      <c r="E3000" t="s">
        <v>8035</v>
      </c>
      <c r="F3000" t="b">
        <v>1</v>
      </c>
      <c r="G3000">
        <v>514333184</v>
      </c>
      <c r="H3000">
        <v>514333439</v>
      </c>
      <c r="I3000" t="s">
        <v>8120</v>
      </c>
      <c r="J3000" s="182" t="str">
        <f>IF(OR(IFERROR(SEARCH("DMZ",tblSegmentationZones[[#This Row],[comment]])&gt;0,FALSE),IFERROR(SEARCH("DMZ",tblSegmentationZones[[#This Row],[SegmentationZone]])&gt;0,FALSE)),"Yes","No")</f>
        <v>No</v>
      </c>
    </row>
    <row r="3001" spans="1:10" x14ac:dyDescent="0.3">
      <c r="A3001" t="s">
        <v>8121</v>
      </c>
      <c r="B3001" t="s">
        <v>8122</v>
      </c>
      <c r="C3001" t="s">
        <v>464</v>
      </c>
      <c r="D3001" t="s">
        <v>2677</v>
      </c>
      <c r="E3001" t="s">
        <v>8035</v>
      </c>
      <c r="F3001" t="b">
        <v>1</v>
      </c>
      <c r="G3001">
        <v>514333440</v>
      </c>
      <c r="H3001">
        <v>514333695</v>
      </c>
      <c r="I3001" t="s">
        <v>8123</v>
      </c>
      <c r="J3001" s="182" t="str">
        <f>IF(OR(IFERROR(SEARCH("DMZ",tblSegmentationZones[[#This Row],[comment]])&gt;0,FALSE),IFERROR(SEARCH("DMZ",tblSegmentationZones[[#This Row],[SegmentationZone]])&gt;0,FALSE)),"Yes","No")</f>
        <v>No</v>
      </c>
    </row>
    <row r="3002" spans="1:10" x14ac:dyDescent="0.3">
      <c r="A3002" t="s">
        <v>8124</v>
      </c>
      <c r="B3002" t="s">
        <v>8125</v>
      </c>
      <c r="C3002" t="s">
        <v>464</v>
      </c>
      <c r="D3002" t="s">
        <v>1922</v>
      </c>
      <c r="E3002" t="s">
        <v>8035</v>
      </c>
      <c r="F3002" t="b">
        <v>1</v>
      </c>
      <c r="G3002">
        <v>514333696</v>
      </c>
      <c r="H3002">
        <v>514333951</v>
      </c>
      <c r="I3002" t="s">
        <v>8126</v>
      </c>
      <c r="J3002" s="182" t="str">
        <f>IF(OR(IFERROR(SEARCH("DMZ",tblSegmentationZones[[#This Row],[comment]])&gt;0,FALSE),IFERROR(SEARCH("DMZ",tblSegmentationZones[[#This Row],[SegmentationZone]])&gt;0,FALSE)),"Yes","No")</f>
        <v>No</v>
      </c>
    </row>
    <row r="3003" spans="1:10" x14ac:dyDescent="0.3">
      <c r="A3003" t="s">
        <v>8127</v>
      </c>
      <c r="B3003" t="s">
        <v>8128</v>
      </c>
      <c r="C3003" t="s">
        <v>464</v>
      </c>
      <c r="D3003" t="s">
        <v>1918</v>
      </c>
      <c r="E3003" t="s">
        <v>8035</v>
      </c>
      <c r="F3003" t="b">
        <v>1</v>
      </c>
      <c r="G3003">
        <v>514333952</v>
      </c>
      <c r="H3003">
        <v>514334207</v>
      </c>
      <c r="I3003" t="s">
        <v>8129</v>
      </c>
      <c r="J3003" s="182" t="str">
        <f>IF(OR(IFERROR(SEARCH("DMZ",tblSegmentationZones[[#This Row],[comment]])&gt;0,FALSE),IFERROR(SEARCH("DMZ",tblSegmentationZones[[#This Row],[SegmentationZone]])&gt;0,FALSE)),"Yes","No")</f>
        <v>No</v>
      </c>
    </row>
    <row r="3004" spans="1:10" x14ac:dyDescent="0.3">
      <c r="A3004" t="s">
        <v>8130</v>
      </c>
      <c r="B3004" t="s">
        <v>8131</v>
      </c>
      <c r="C3004" t="s">
        <v>464</v>
      </c>
      <c r="D3004" t="s">
        <v>1384</v>
      </c>
      <c r="E3004" t="s">
        <v>8035</v>
      </c>
      <c r="F3004" t="b">
        <v>1</v>
      </c>
      <c r="G3004">
        <v>514327296</v>
      </c>
      <c r="H3004">
        <v>514327551</v>
      </c>
      <c r="I3004" t="s">
        <v>8132</v>
      </c>
      <c r="J3004" s="182" t="str">
        <f>IF(OR(IFERROR(SEARCH("DMZ",tblSegmentationZones[[#This Row],[comment]])&gt;0,FALSE),IFERROR(SEARCH("DMZ",tblSegmentationZones[[#This Row],[SegmentationZone]])&gt;0,FALSE)),"Yes","No")</f>
        <v>No</v>
      </c>
    </row>
    <row r="3005" spans="1:10" x14ac:dyDescent="0.3">
      <c r="A3005" t="s">
        <v>8133</v>
      </c>
      <c r="B3005" t="s">
        <v>8134</v>
      </c>
      <c r="C3005" t="s">
        <v>464</v>
      </c>
      <c r="D3005" t="s">
        <v>2709</v>
      </c>
      <c r="E3005" t="s">
        <v>8035</v>
      </c>
      <c r="F3005" t="b">
        <v>1</v>
      </c>
      <c r="G3005">
        <v>514334208</v>
      </c>
      <c r="H3005">
        <v>514334463</v>
      </c>
      <c r="I3005" t="s">
        <v>8135</v>
      </c>
      <c r="J3005" s="182" t="str">
        <f>IF(OR(IFERROR(SEARCH("DMZ",tblSegmentationZones[[#This Row],[comment]])&gt;0,FALSE),IFERROR(SEARCH("DMZ",tblSegmentationZones[[#This Row],[SegmentationZone]])&gt;0,FALSE)),"Yes","No")</f>
        <v>No</v>
      </c>
    </row>
    <row r="3006" spans="1:10" x14ac:dyDescent="0.3">
      <c r="A3006" t="s">
        <v>8136</v>
      </c>
      <c r="B3006" t="s">
        <v>8137</v>
      </c>
      <c r="C3006" t="s">
        <v>464</v>
      </c>
      <c r="D3006" t="s">
        <v>2256</v>
      </c>
      <c r="E3006" t="s">
        <v>8035</v>
      </c>
      <c r="F3006" t="b">
        <v>1</v>
      </c>
      <c r="G3006">
        <v>514334464</v>
      </c>
      <c r="H3006">
        <v>514334719</v>
      </c>
      <c r="I3006" t="s">
        <v>8138</v>
      </c>
      <c r="J3006" s="182" t="str">
        <f>IF(OR(IFERROR(SEARCH("DMZ",tblSegmentationZones[[#This Row],[comment]])&gt;0,FALSE),IFERROR(SEARCH("DMZ",tblSegmentationZones[[#This Row],[SegmentationZone]])&gt;0,FALSE)),"Yes","No")</f>
        <v>No</v>
      </c>
    </row>
    <row r="3007" spans="1:10" x14ac:dyDescent="0.3">
      <c r="A3007" t="s">
        <v>8139</v>
      </c>
      <c r="B3007" t="s">
        <v>8140</v>
      </c>
      <c r="C3007" t="s">
        <v>464</v>
      </c>
      <c r="D3007" t="s">
        <v>3816</v>
      </c>
      <c r="E3007" t="s">
        <v>8035</v>
      </c>
      <c r="F3007" t="b">
        <v>1</v>
      </c>
      <c r="G3007">
        <v>514334720</v>
      </c>
      <c r="H3007">
        <v>514334975</v>
      </c>
      <c r="I3007" t="s">
        <v>8141</v>
      </c>
      <c r="J3007" s="182" t="str">
        <f>IF(OR(IFERROR(SEARCH("DMZ",tblSegmentationZones[[#This Row],[comment]])&gt;0,FALSE),IFERROR(SEARCH("DMZ",tblSegmentationZones[[#This Row],[SegmentationZone]])&gt;0,FALSE)),"Yes","No")</f>
        <v>No</v>
      </c>
    </row>
    <row r="3008" spans="1:10" x14ac:dyDescent="0.3">
      <c r="A3008" t="s">
        <v>8142</v>
      </c>
      <c r="B3008" t="s">
        <v>8143</v>
      </c>
      <c r="C3008" t="s">
        <v>464</v>
      </c>
      <c r="D3008" t="s">
        <v>3819</v>
      </c>
      <c r="E3008" t="s">
        <v>8035</v>
      </c>
      <c r="F3008" t="b">
        <v>1</v>
      </c>
      <c r="G3008">
        <v>514334976</v>
      </c>
      <c r="H3008">
        <v>514335231</v>
      </c>
      <c r="I3008" t="s">
        <v>8144</v>
      </c>
      <c r="J3008" s="182" t="str">
        <f>IF(OR(IFERROR(SEARCH("DMZ",tblSegmentationZones[[#This Row],[comment]])&gt;0,FALSE),IFERROR(SEARCH("DMZ",tblSegmentationZones[[#This Row],[SegmentationZone]])&gt;0,FALSE)),"Yes","No")</f>
        <v>No</v>
      </c>
    </row>
    <row r="3009" spans="1:10" x14ac:dyDescent="0.3">
      <c r="A3009" t="s">
        <v>8145</v>
      </c>
      <c r="B3009" t="s">
        <v>8146</v>
      </c>
      <c r="C3009" t="s">
        <v>464</v>
      </c>
      <c r="D3009" t="s">
        <v>2693</v>
      </c>
      <c r="E3009" t="s">
        <v>8035</v>
      </c>
      <c r="F3009" t="b">
        <v>1</v>
      </c>
      <c r="G3009">
        <v>514335232</v>
      </c>
      <c r="H3009">
        <v>514335487</v>
      </c>
      <c r="I3009" t="s">
        <v>8147</v>
      </c>
      <c r="J3009" s="182" t="str">
        <f>IF(OR(IFERROR(SEARCH("DMZ",tblSegmentationZones[[#This Row],[comment]])&gt;0,FALSE),IFERROR(SEARCH("DMZ",tblSegmentationZones[[#This Row],[SegmentationZone]])&gt;0,FALSE)),"Yes","No")</f>
        <v>No</v>
      </c>
    </row>
    <row r="3010" spans="1:10" x14ac:dyDescent="0.3">
      <c r="A3010" t="s">
        <v>8148</v>
      </c>
      <c r="B3010" t="s">
        <v>8149</v>
      </c>
      <c r="C3010" t="s">
        <v>464</v>
      </c>
      <c r="D3010" t="s">
        <v>2697</v>
      </c>
      <c r="E3010" t="s">
        <v>8035</v>
      </c>
      <c r="F3010" t="b">
        <v>1</v>
      </c>
      <c r="G3010">
        <v>514335488</v>
      </c>
      <c r="H3010">
        <v>514335743</v>
      </c>
      <c r="I3010" t="s">
        <v>8150</v>
      </c>
      <c r="J3010" s="182" t="str">
        <f>IF(OR(IFERROR(SEARCH("DMZ",tblSegmentationZones[[#This Row],[comment]])&gt;0,FALSE),IFERROR(SEARCH("DMZ",tblSegmentationZones[[#This Row],[SegmentationZone]])&gt;0,FALSE)),"Yes","No")</f>
        <v>No</v>
      </c>
    </row>
    <row r="3011" spans="1:10" x14ac:dyDescent="0.3">
      <c r="A3011" t="s">
        <v>8151</v>
      </c>
      <c r="B3011" t="s">
        <v>8152</v>
      </c>
      <c r="C3011" t="s">
        <v>464</v>
      </c>
      <c r="D3011" t="s">
        <v>2701</v>
      </c>
      <c r="E3011" t="s">
        <v>8035</v>
      </c>
      <c r="F3011" t="b">
        <v>1</v>
      </c>
      <c r="G3011">
        <v>514335744</v>
      </c>
      <c r="H3011">
        <v>514335999</v>
      </c>
      <c r="I3011" t="s">
        <v>8153</v>
      </c>
      <c r="J3011" s="182" t="str">
        <f>IF(OR(IFERROR(SEARCH("DMZ",tblSegmentationZones[[#This Row],[comment]])&gt;0,FALSE),IFERROR(SEARCH("DMZ",tblSegmentationZones[[#This Row],[SegmentationZone]])&gt;0,FALSE)),"Yes","No")</f>
        <v>No</v>
      </c>
    </row>
    <row r="3012" spans="1:10" x14ac:dyDescent="0.3">
      <c r="A3012" t="s">
        <v>8154</v>
      </c>
      <c r="B3012" t="s">
        <v>8155</v>
      </c>
      <c r="C3012" t="s">
        <v>464</v>
      </c>
      <c r="D3012" t="s">
        <v>2705</v>
      </c>
      <c r="E3012" t="s">
        <v>8035</v>
      </c>
      <c r="F3012" t="b">
        <v>1</v>
      </c>
      <c r="G3012">
        <v>514336000</v>
      </c>
      <c r="H3012">
        <v>514336255</v>
      </c>
      <c r="I3012" t="s">
        <v>8156</v>
      </c>
      <c r="J3012" s="182" t="str">
        <f>IF(OR(IFERROR(SEARCH("DMZ",tblSegmentationZones[[#This Row],[comment]])&gt;0,FALSE),IFERROR(SEARCH("DMZ",tblSegmentationZones[[#This Row],[SegmentationZone]])&gt;0,FALSE)),"Yes","No")</f>
        <v>No</v>
      </c>
    </row>
    <row r="3013" spans="1:10" x14ac:dyDescent="0.3">
      <c r="A3013" t="s">
        <v>8157</v>
      </c>
      <c r="B3013" t="s">
        <v>8158</v>
      </c>
      <c r="C3013" t="s">
        <v>464</v>
      </c>
      <c r="D3013" t="s">
        <v>1418</v>
      </c>
      <c r="E3013" t="s">
        <v>8035</v>
      </c>
      <c r="F3013" t="b">
        <v>1</v>
      </c>
      <c r="G3013">
        <v>514327552</v>
      </c>
      <c r="H3013">
        <v>514327807</v>
      </c>
      <c r="I3013" t="s">
        <v>8159</v>
      </c>
      <c r="J3013" s="182" t="str">
        <f>IF(OR(IFERROR(SEARCH("DMZ",tblSegmentationZones[[#This Row],[comment]])&gt;0,FALSE),IFERROR(SEARCH("DMZ",tblSegmentationZones[[#This Row],[SegmentationZone]])&gt;0,FALSE)),"Yes","No")</f>
        <v>No</v>
      </c>
    </row>
    <row r="3014" spans="1:10" x14ac:dyDescent="0.3">
      <c r="A3014" t="s">
        <v>8160</v>
      </c>
      <c r="B3014" t="s">
        <v>8161</v>
      </c>
      <c r="C3014" t="s">
        <v>464</v>
      </c>
      <c r="D3014" t="s">
        <v>612</v>
      </c>
      <c r="E3014" t="s">
        <v>8035</v>
      </c>
      <c r="F3014" t="b">
        <v>1</v>
      </c>
      <c r="G3014">
        <v>514327808</v>
      </c>
      <c r="H3014">
        <v>514328063</v>
      </c>
      <c r="I3014" t="s">
        <v>8162</v>
      </c>
      <c r="J3014" s="182" t="str">
        <f>IF(OR(IFERROR(SEARCH("DMZ",tblSegmentationZones[[#This Row],[comment]])&gt;0,FALSE),IFERROR(SEARCH("DMZ",tblSegmentationZones[[#This Row],[SegmentationZone]])&gt;0,FALSE)),"Yes","No")</f>
        <v>No</v>
      </c>
    </row>
    <row r="3015" spans="1:10" x14ac:dyDescent="0.3">
      <c r="A3015" t="s">
        <v>8163</v>
      </c>
      <c r="B3015" t="s">
        <v>8164</v>
      </c>
      <c r="C3015" t="s">
        <v>464</v>
      </c>
      <c r="D3015" t="s">
        <v>1388</v>
      </c>
      <c r="E3015" t="s">
        <v>8035</v>
      </c>
      <c r="F3015" t="b">
        <v>1</v>
      </c>
      <c r="G3015">
        <v>514328064</v>
      </c>
      <c r="H3015">
        <v>514328319</v>
      </c>
      <c r="I3015" t="s">
        <v>8165</v>
      </c>
      <c r="J3015" s="182" t="str">
        <f>IF(OR(IFERROR(SEARCH("DMZ",tblSegmentationZones[[#This Row],[comment]])&gt;0,FALSE),IFERROR(SEARCH("DMZ",tblSegmentationZones[[#This Row],[SegmentationZone]])&gt;0,FALSE)),"Yes","No")</f>
        <v>No</v>
      </c>
    </row>
    <row r="3016" spans="1:10" x14ac:dyDescent="0.3">
      <c r="A3016" t="s">
        <v>8166</v>
      </c>
      <c r="B3016" t="s">
        <v>8167</v>
      </c>
      <c r="C3016" t="s">
        <v>464</v>
      </c>
      <c r="D3016" t="s">
        <v>650</v>
      </c>
      <c r="E3016" t="s">
        <v>8035</v>
      </c>
      <c r="F3016" t="b">
        <v>1</v>
      </c>
      <c r="G3016">
        <v>514328320</v>
      </c>
      <c r="H3016">
        <v>514328575</v>
      </c>
      <c r="I3016" t="s">
        <v>8168</v>
      </c>
      <c r="J3016" s="182" t="str">
        <f>IF(OR(IFERROR(SEARCH("DMZ",tblSegmentationZones[[#This Row],[comment]])&gt;0,FALSE),IFERROR(SEARCH("DMZ",tblSegmentationZones[[#This Row],[SegmentationZone]])&gt;0,FALSE)),"Yes","No")</f>
        <v>No</v>
      </c>
    </row>
    <row r="3017" spans="1:10" x14ac:dyDescent="0.3">
      <c r="A3017" t="s">
        <v>8169</v>
      </c>
      <c r="B3017" t="s">
        <v>8170</v>
      </c>
      <c r="C3017" t="s">
        <v>464</v>
      </c>
      <c r="D3017" t="s">
        <v>1937</v>
      </c>
      <c r="E3017" t="s">
        <v>8035</v>
      </c>
      <c r="F3017" t="b">
        <v>0</v>
      </c>
      <c r="G3017">
        <v>514328576</v>
      </c>
      <c r="H3017">
        <v>514328831</v>
      </c>
      <c r="I3017" t="s">
        <v>8171</v>
      </c>
      <c r="J3017" s="182" t="str">
        <f>IF(OR(IFERROR(SEARCH("DMZ",tblSegmentationZones[[#This Row],[comment]])&gt;0,FALSE),IFERROR(SEARCH("DMZ",tblSegmentationZones[[#This Row],[SegmentationZone]])&gt;0,FALSE)),"Yes","No")</f>
        <v>No</v>
      </c>
    </row>
    <row r="3018" spans="1:10" x14ac:dyDescent="0.3">
      <c r="A3018" t="s">
        <v>8172</v>
      </c>
      <c r="B3018" t="s">
        <v>8173</v>
      </c>
      <c r="C3018" t="s">
        <v>464</v>
      </c>
      <c r="D3018" t="s">
        <v>1929</v>
      </c>
      <c r="E3018" t="s">
        <v>8035</v>
      </c>
      <c r="F3018" t="b">
        <v>1</v>
      </c>
      <c r="G3018">
        <v>514328832</v>
      </c>
      <c r="H3018">
        <v>514329087</v>
      </c>
      <c r="I3018" t="s">
        <v>8174</v>
      </c>
      <c r="J3018" s="182" t="str">
        <f>IF(OR(IFERROR(SEARCH("DMZ",tblSegmentationZones[[#This Row],[comment]])&gt;0,FALSE),IFERROR(SEARCH("DMZ",tblSegmentationZones[[#This Row],[SegmentationZone]])&gt;0,FALSE)),"Yes","No")</f>
        <v>No</v>
      </c>
    </row>
    <row r="3019" spans="1:10" x14ac:dyDescent="0.3">
      <c r="A3019" t="s">
        <v>470</v>
      </c>
      <c r="B3019" t="s">
        <v>8175</v>
      </c>
      <c r="C3019">
        <v>990</v>
      </c>
      <c r="D3019" t="s">
        <v>470</v>
      </c>
      <c r="E3019" t="s">
        <v>4069</v>
      </c>
      <c r="F3019" t="b">
        <v>1</v>
      </c>
      <c r="G3019">
        <v>516161536</v>
      </c>
      <c r="H3019">
        <v>516161791</v>
      </c>
      <c r="I3019" t="s">
        <v>8176</v>
      </c>
      <c r="J3019" s="182" t="str">
        <f>IF(OR(IFERROR(SEARCH("DMZ",tblSegmentationZones[[#This Row],[comment]])&gt;0,FALSE),IFERROR(SEARCH("DMZ",tblSegmentationZones[[#This Row],[SegmentationZone]])&gt;0,FALSE)),"Yes","No")</f>
        <v>No</v>
      </c>
    </row>
    <row r="3020" spans="1:10" x14ac:dyDescent="0.3">
      <c r="A3020" t="s">
        <v>536</v>
      </c>
      <c r="B3020" t="s">
        <v>8177</v>
      </c>
      <c r="C3020">
        <v>989</v>
      </c>
      <c r="D3020" t="s">
        <v>536</v>
      </c>
      <c r="E3020" t="s">
        <v>4069</v>
      </c>
      <c r="F3020" t="b">
        <v>1</v>
      </c>
      <c r="G3020">
        <v>516161792</v>
      </c>
      <c r="H3020">
        <v>516162047</v>
      </c>
      <c r="I3020" t="s">
        <v>8178</v>
      </c>
      <c r="J3020" s="182" t="str">
        <f>IF(OR(IFERROR(SEARCH("DMZ",tblSegmentationZones[[#This Row],[comment]])&gt;0,FALSE),IFERROR(SEARCH("DMZ",tblSegmentationZones[[#This Row],[SegmentationZone]])&gt;0,FALSE)),"Yes","No")</f>
        <v>No</v>
      </c>
    </row>
    <row r="3021" spans="1:10" x14ac:dyDescent="0.3">
      <c r="A3021" t="s">
        <v>690</v>
      </c>
      <c r="B3021" t="s">
        <v>8179</v>
      </c>
      <c r="C3021">
        <v>985</v>
      </c>
      <c r="D3021" t="s">
        <v>690</v>
      </c>
      <c r="E3021" t="s">
        <v>4069</v>
      </c>
      <c r="F3021" t="b">
        <v>1</v>
      </c>
      <c r="G3021">
        <v>516164608</v>
      </c>
      <c r="H3021">
        <v>516164863</v>
      </c>
      <c r="I3021" t="s">
        <v>8180</v>
      </c>
      <c r="J3021" s="182" t="str">
        <f>IF(OR(IFERROR(SEARCH("DMZ",tblSegmentationZones[[#This Row],[comment]])&gt;0,FALSE),IFERROR(SEARCH("DMZ",tblSegmentationZones[[#This Row],[SegmentationZone]])&gt;0,FALSE)),"Yes","No")</f>
        <v>No</v>
      </c>
    </row>
    <row r="3022" spans="1:10" x14ac:dyDescent="0.3">
      <c r="A3022" t="s">
        <v>7910</v>
      </c>
      <c r="B3022" t="s">
        <v>8181</v>
      </c>
      <c r="C3022">
        <v>2127</v>
      </c>
      <c r="D3022" t="s">
        <v>7910</v>
      </c>
      <c r="E3022" t="s">
        <v>4069</v>
      </c>
      <c r="F3022" t="b">
        <v>1</v>
      </c>
      <c r="G3022">
        <v>516194048</v>
      </c>
      <c r="H3022">
        <v>516194303</v>
      </c>
      <c r="I3022" t="s">
        <v>8182</v>
      </c>
      <c r="J3022" s="182" t="str">
        <f>IF(OR(IFERROR(SEARCH("DMZ",tblSegmentationZones[[#This Row],[comment]])&gt;0,FALSE),IFERROR(SEARCH("DMZ",tblSegmentationZones[[#This Row],[SegmentationZone]])&gt;0,FALSE)),"Yes","No")</f>
        <v>No</v>
      </c>
    </row>
    <row r="3023" spans="1:10" x14ac:dyDescent="0.3">
      <c r="A3023" t="s">
        <v>569</v>
      </c>
      <c r="B3023" t="s">
        <v>8183</v>
      </c>
      <c r="C3023">
        <v>976</v>
      </c>
      <c r="D3023" t="s">
        <v>569</v>
      </c>
      <c r="E3023" t="s">
        <v>4069</v>
      </c>
      <c r="F3023" t="b">
        <v>1</v>
      </c>
      <c r="G3023">
        <v>516194304</v>
      </c>
      <c r="H3023">
        <v>516194559</v>
      </c>
      <c r="I3023" t="s">
        <v>8184</v>
      </c>
      <c r="J3023" s="182" t="str">
        <f>IF(OR(IFERROR(SEARCH("DMZ",tblSegmentationZones[[#This Row],[comment]])&gt;0,FALSE),IFERROR(SEARCH("DMZ",tblSegmentationZones[[#This Row],[SegmentationZone]])&gt;0,FALSE)),"Yes","No")</f>
        <v>No</v>
      </c>
    </row>
    <row r="3024" spans="1:10" x14ac:dyDescent="0.3">
      <c r="A3024" t="s">
        <v>573</v>
      </c>
      <c r="B3024" t="s">
        <v>8185</v>
      </c>
      <c r="C3024">
        <v>975</v>
      </c>
      <c r="D3024" t="s">
        <v>573</v>
      </c>
      <c r="E3024" t="s">
        <v>4069</v>
      </c>
      <c r="F3024" t="b">
        <v>1</v>
      </c>
      <c r="G3024">
        <v>516194560</v>
      </c>
      <c r="H3024">
        <v>516194815</v>
      </c>
      <c r="I3024" t="s">
        <v>8186</v>
      </c>
      <c r="J3024" s="182" t="str">
        <f>IF(OR(IFERROR(SEARCH("DMZ",tblSegmentationZones[[#This Row],[comment]])&gt;0,FALSE),IFERROR(SEARCH("DMZ",tblSegmentationZones[[#This Row],[SegmentationZone]])&gt;0,FALSE)),"Yes","No")</f>
        <v>No</v>
      </c>
    </row>
    <row r="3025" spans="1:10" x14ac:dyDescent="0.3">
      <c r="A3025" t="s">
        <v>6006</v>
      </c>
      <c r="B3025" t="s">
        <v>8187</v>
      </c>
      <c r="C3025">
        <v>984</v>
      </c>
      <c r="D3025" t="s">
        <v>6006</v>
      </c>
      <c r="E3025" t="s">
        <v>4069</v>
      </c>
      <c r="F3025" t="b">
        <v>1</v>
      </c>
      <c r="G3025">
        <v>516164864</v>
      </c>
      <c r="H3025">
        <v>516165119</v>
      </c>
      <c r="I3025" t="s">
        <v>8188</v>
      </c>
      <c r="J3025" s="182" t="str">
        <f>IF(OR(IFERROR(SEARCH("DMZ",tblSegmentationZones[[#This Row],[comment]])&gt;0,FALSE),IFERROR(SEARCH("DMZ",tblSegmentationZones[[#This Row],[SegmentationZone]])&gt;0,FALSE)),"Yes","No")</f>
        <v>No</v>
      </c>
    </row>
    <row r="3026" spans="1:10" x14ac:dyDescent="0.3">
      <c r="A3026" t="s">
        <v>6016</v>
      </c>
      <c r="B3026" t="s">
        <v>8189</v>
      </c>
      <c r="C3026">
        <v>974</v>
      </c>
      <c r="D3026" t="s">
        <v>6016</v>
      </c>
      <c r="E3026" t="s">
        <v>4069</v>
      </c>
      <c r="F3026" t="b">
        <v>1</v>
      </c>
      <c r="G3026">
        <v>516194816</v>
      </c>
      <c r="H3026">
        <v>516195071</v>
      </c>
      <c r="I3026" t="s">
        <v>8190</v>
      </c>
      <c r="J3026" s="182" t="str">
        <f>IF(OR(IFERROR(SEARCH("DMZ",tblSegmentationZones[[#This Row],[comment]])&gt;0,FALSE),IFERROR(SEARCH("DMZ",tblSegmentationZones[[#This Row],[SegmentationZone]])&gt;0,FALSE)),"Yes","No")</f>
        <v>No</v>
      </c>
    </row>
    <row r="3027" spans="1:10" x14ac:dyDescent="0.3">
      <c r="A3027" t="s">
        <v>672</v>
      </c>
      <c r="B3027" t="s">
        <v>8191</v>
      </c>
      <c r="C3027">
        <v>973</v>
      </c>
      <c r="D3027" t="s">
        <v>672</v>
      </c>
      <c r="E3027" t="s">
        <v>4069</v>
      </c>
      <c r="F3027" t="b">
        <v>1</v>
      </c>
      <c r="G3027">
        <v>516195072</v>
      </c>
      <c r="H3027">
        <v>516195327</v>
      </c>
      <c r="I3027" t="s">
        <v>8192</v>
      </c>
      <c r="J3027" s="182" t="str">
        <f>IF(OR(IFERROR(SEARCH("DMZ",tblSegmentationZones[[#This Row],[comment]])&gt;0,FALSE),IFERROR(SEARCH("DMZ",tblSegmentationZones[[#This Row],[SegmentationZone]])&gt;0,FALSE)),"Yes","No")</f>
        <v>No</v>
      </c>
    </row>
    <row r="3028" spans="1:10" x14ac:dyDescent="0.3">
      <c r="A3028" t="s">
        <v>565</v>
      </c>
      <c r="B3028" t="s">
        <v>8193</v>
      </c>
      <c r="C3028">
        <v>972</v>
      </c>
      <c r="D3028" t="s">
        <v>565</v>
      </c>
      <c r="E3028" t="s">
        <v>4069</v>
      </c>
      <c r="F3028" t="b">
        <v>1</v>
      </c>
      <c r="G3028">
        <v>516195328</v>
      </c>
      <c r="H3028">
        <v>516195583</v>
      </c>
      <c r="I3028" t="s">
        <v>8194</v>
      </c>
      <c r="J3028" s="182" t="str">
        <f>IF(OR(IFERROR(SEARCH("DMZ",tblSegmentationZones[[#This Row],[comment]])&gt;0,FALSE),IFERROR(SEARCH("DMZ",tblSegmentationZones[[#This Row],[SegmentationZone]])&gt;0,FALSE)),"Yes","No")</f>
        <v>No</v>
      </c>
    </row>
    <row r="3029" spans="1:10" x14ac:dyDescent="0.3">
      <c r="A3029" t="s">
        <v>7363</v>
      </c>
      <c r="B3029" t="s">
        <v>8195</v>
      </c>
      <c r="C3029">
        <v>971</v>
      </c>
      <c r="D3029" t="s">
        <v>6222</v>
      </c>
      <c r="E3029" t="s">
        <v>4069</v>
      </c>
      <c r="F3029" t="b">
        <v>1</v>
      </c>
      <c r="G3029">
        <v>516202496</v>
      </c>
      <c r="H3029">
        <v>516202751</v>
      </c>
      <c r="I3029" t="s">
        <v>8196</v>
      </c>
      <c r="J3029" s="182" t="str">
        <f>IF(OR(IFERROR(SEARCH("DMZ",tblSegmentationZones[[#This Row],[comment]])&gt;0,FALSE),IFERROR(SEARCH("DMZ",tblSegmentationZones[[#This Row],[SegmentationZone]])&gt;0,FALSE)),"Yes","No")</f>
        <v>No</v>
      </c>
    </row>
    <row r="3030" spans="1:10" x14ac:dyDescent="0.3">
      <c r="A3030" t="s">
        <v>7273</v>
      </c>
      <c r="B3030" t="s">
        <v>8197</v>
      </c>
      <c r="C3030">
        <v>970</v>
      </c>
      <c r="D3030" t="s">
        <v>479</v>
      </c>
      <c r="E3030" t="s">
        <v>4069</v>
      </c>
      <c r="F3030" t="b">
        <v>1</v>
      </c>
      <c r="G3030">
        <v>516203008</v>
      </c>
      <c r="H3030">
        <v>516203263</v>
      </c>
      <c r="I3030" t="s">
        <v>8198</v>
      </c>
      <c r="J3030" s="182" t="str">
        <f>IF(OR(IFERROR(SEARCH("DMZ",tblSegmentationZones[[#This Row],[comment]])&gt;0,FALSE),IFERROR(SEARCH("DMZ",tblSegmentationZones[[#This Row],[SegmentationZone]])&gt;0,FALSE)),"Yes","No")</f>
        <v>No</v>
      </c>
    </row>
    <row r="3031" spans="1:10" x14ac:dyDescent="0.3">
      <c r="A3031" t="s">
        <v>7280</v>
      </c>
      <c r="B3031" t="s">
        <v>8199</v>
      </c>
      <c r="C3031">
        <v>969</v>
      </c>
      <c r="D3031" t="s">
        <v>6112</v>
      </c>
      <c r="E3031" t="s">
        <v>4069</v>
      </c>
      <c r="F3031" t="b">
        <v>1</v>
      </c>
      <c r="G3031">
        <v>516203264</v>
      </c>
      <c r="H3031">
        <v>516203519</v>
      </c>
      <c r="I3031" t="s">
        <v>8200</v>
      </c>
      <c r="J3031" s="182" t="str">
        <f>IF(OR(IFERROR(SEARCH("DMZ",tblSegmentationZones[[#This Row],[comment]])&gt;0,FALSE),IFERROR(SEARCH("DMZ",tblSegmentationZones[[#This Row],[SegmentationZone]])&gt;0,FALSE)),"Yes","No")</f>
        <v>No</v>
      </c>
    </row>
    <row r="3032" spans="1:10" x14ac:dyDescent="0.3">
      <c r="A3032" t="s">
        <v>6127</v>
      </c>
      <c r="B3032" t="s">
        <v>8201</v>
      </c>
      <c r="C3032">
        <v>968</v>
      </c>
      <c r="D3032" t="s">
        <v>524</v>
      </c>
      <c r="E3032" t="s">
        <v>4069</v>
      </c>
      <c r="F3032" t="b">
        <v>1</v>
      </c>
      <c r="G3032">
        <v>516203520</v>
      </c>
      <c r="H3032">
        <v>516203775</v>
      </c>
      <c r="I3032" t="s">
        <v>8202</v>
      </c>
      <c r="J3032" s="182" t="str">
        <f>IF(OR(IFERROR(SEARCH("DMZ",tblSegmentationZones[[#This Row],[comment]])&gt;0,FALSE),IFERROR(SEARCH("DMZ",tblSegmentationZones[[#This Row],[SegmentationZone]])&gt;0,FALSE)),"Yes","No")</f>
        <v>No</v>
      </c>
    </row>
    <row r="3033" spans="1:10" x14ac:dyDescent="0.3">
      <c r="A3033" t="s">
        <v>7285</v>
      </c>
      <c r="B3033" t="s">
        <v>8203</v>
      </c>
      <c r="C3033">
        <v>967</v>
      </c>
      <c r="D3033" t="s">
        <v>6132</v>
      </c>
      <c r="E3033" t="s">
        <v>4069</v>
      </c>
      <c r="F3033" t="b">
        <v>1</v>
      </c>
      <c r="G3033">
        <v>516203776</v>
      </c>
      <c r="H3033">
        <v>516204031</v>
      </c>
      <c r="I3033" t="s">
        <v>8204</v>
      </c>
      <c r="J3033" s="182" t="str">
        <f>IF(OR(IFERROR(SEARCH("DMZ",tblSegmentationZones[[#This Row],[comment]])&gt;0,FALSE),IFERROR(SEARCH("DMZ",tblSegmentationZones[[#This Row],[SegmentationZone]])&gt;0,FALSE)),"Yes","No")</f>
        <v>No</v>
      </c>
    </row>
    <row r="3034" spans="1:10" x14ac:dyDescent="0.3">
      <c r="A3034" t="s">
        <v>7288</v>
      </c>
      <c r="B3034" t="s">
        <v>8205</v>
      </c>
      <c r="C3034">
        <v>966</v>
      </c>
      <c r="D3034" t="s">
        <v>589</v>
      </c>
      <c r="E3034" t="s">
        <v>4069</v>
      </c>
      <c r="F3034" t="b">
        <v>1</v>
      </c>
      <c r="G3034">
        <v>516204032</v>
      </c>
      <c r="H3034">
        <v>516204287</v>
      </c>
      <c r="I3034" t="s">
        <v>8206</v>
      </c>
      <c r="J3034" s="182" t="str">
        <f>IF(OR(IFERROR(SEARCH("DMZ",tblSegmentationZones[[#This Row],[comment]])&gt;0,FALSE),IFERROR(SEARCH("DMZ",tblSegmentationZones[[#This Row],[SegmentationZone]])&gt;0,FALSE)),"Yes","No")</f>
        <v>No</v>
      </c>
    </row>
    <row r="3035" spans="1:10" x14ac:dyDescent="0.3">
      <c r="A3035" t="s">
        <v>7291</v>
      </c>
      <c r="B3035" t="s">
        <v>8207</v>
      </c>
      <c r="C3035">
        <v>965</v>
      </c>
      <c r="D3035" t="s">
        <v>6145</v>
      </c>
      <c r="E3035" t="s">
        <v>4069</v>
      </c>
      <c r="F3035" t="b">
        <v>1</v>
      </c>
      <c r="G3035">
        <v>516204288</v>
      </c>
      <c r="H3035">
        <v>516204543</v>
      </c>
      <c r="I3035" t="s">
        <v>8208</v>
      </c>
      <c r="J3035" s="182" t="str">
        <f>IF(OR(IFERROR(SEARCH("DMZ",tblSegmentationZones[[#This Row],[comment]])&gt;0,FALSE),IFERROR(SEARCH("DMZ",tblSegmentationZones[[#This Row],[SegmentationZone]])&gt;0,FALSE)),"Yes","No")</f>
        <v>No</v>
      </c>
    </row>
    <row r="3036" spans="1:10" x14ac:dyDescent="0.3">
      <c r="A3036" t="s">
        <v>6045</v>
      </c>
      <c r="B3036" t="s">
        <v>8209</v>
      </c>
      <c r="C3036">
        <v>964</v>
      </c>
      <c r="D3036" t="s">
        <v>519</v>
      </c>
      <c r="E3036" t="s">
        <v>4069</v>
      </c>
      <c r="F3036" t="b">
        <v>1</v>
      </c>
      <c r="G3036">
        <v>516204544</v>
      </c>
      <c r="H3036">
        <v>516204799</v>
      </c>
      <c r="I3036" t="s">
        <v>8210</v>
      </c>
      <c r="J3036" s="182" t="str">
        <f>IF(OR(IFERROR(SEARCH("DMZ",tblSegmentationZones[[#This Row],[comment]])&gt;0,FALSE),IFERROR(SEARCH("DMZ",tblSegmentationZones[[#This Row],[SegmentationZone]])&gt;0,FALSE)),"Yes","No")</f>
        <v>No</v>
      </c>
    </row>
    <row r="3037" spans="1:10" x14ac:dyDescent="0.3">
      <c r="A3037" t="s">
        <v>6048</v>
      </c>
      <c r="B3037" t="s">
        <v>8211</v>
      </c>
      <c r="C3037">
        <v>963</v>
      </c>
      <c r="D3037" t="s">
        <v>6050</v>
      </c>
      <c r="E3037" t="s">
        <v>4069</v>
      </c>
      <c r="F3037" t="b">
        <v>1</v>
      </c>
      <c r="G3037">
        <v>516204800</v>
      </c>
      <c r="H3037">
        <v>516205055</v>
      </c>
      <c r="I3037" t="s">
        <v>8212</v>
      </c>
      <c r="J3037" s="182" t="str">
        <f>IF(OR(IFERROR(SEARCH("DMZ",tblSegmentationZones[[#This Row],[comment]])&gt;0,FALSE),IFERROR(SEARCH("DMZ",tblSegmentationZones[[#This Row],[SegmentationZone]])&gt;0,FALSE)),"Yes","No")</f>
        <v>No</v>
      </c>
    </row>
    <row r="3038" spans="1:10" x14ac:dyDescent="0.3">
      <c r="A3038" t="s">
        <v>7298</v>
      </c>
      <c r="B3038" t="s">
        <v>8213</v>
      </c>
      <c r="C3038">
        <v>962</v>
      </c>
      <c r="D3038" t="s">
        <v>679</v>
      </c>
      <c r="E3038" t="s">
        <v>4069</v>
      </c>
      <c r="F3038" t="b">
        <v>1</v>
      </c>
      <c r="G3038">
        <v>516205056</v>
      </c>
      <c r="H3038">
        <v>516205311</v>
      </c>
      <c r="I3038" t="s">
        <v>8214</v>
      </c>
      <c r="J3038" s="182" t="str">
        <f>IF(OR(IFERROR(SEARCH("DMZ",tblSegmentationZones[[#This Row],[comment]])&gt;0,FALSE),IFERROR(SEARCH("DMZ",tblSegmentationZones[[#This Row],[SegmentationZone]])&gt;0,FALSE)),"Yes","No")</f>
        <v>No</v>
      </c>
    </row>
    <row r="3039" spans="1:10" x14ac:dyDescent="0.3">
      <c r="A3039" t="s">
        <v>7301</v>
      </c>
      <c r="B3039" t="s">
        <v>8215</v>
      </c>
      <c r="C3039">
        <v>961</v>
      </c>
      <c r="D3039" t="s">
        <v>6168</v>
      </c>
      <c r="E3039" t="s">
        <v>4069</v>
      </c>
      <c r="F3039" t="b">
        <v>1</v>
      </c>
      <c r="G3039">
        <v>516205312</v>
      </c>
      <c r="H3039">
        <v>516205567</v>
      </c>
      <c r="I3039" t="s">
        <v>8216</v>
      </c>
      <c r="J3039" s="182" t="str">
        <f>IF(OR(IFERROR(SEARCH("DMZ",tblSegmentationZones[[#This Row],[comment]])&gt;0,FALSE),IFERROR(SEARCH("DMZ",tblSegmentationZones[[#This Row],[SegmentationZone]])&gt;0,FALSE)),"Yes","No")</f>
        <v>No</v>
      </c>
    </row>
    <row r="3040" spans="1:10" x14ac:dyDescent="0.3">
      <c r="A3040" t="s">
        <v>7306</v>
      </c>
      <c r="B3040" t="s">
        <v>8217</v>
      </c>
      <c r="C3040">
        <v>960</v>
      </c>
      <c r="D3040" t="s">
        <v>657</v>
      </c>
      <c r="E3040" t="s">
        <v>4069</v>
      </c>
      <c r="F3040" t="b">
        <v>1</v>
      </c>
      <c r="G3040">
        <v>516205568</v>
      </c>
      <c r="H3040">
        <v>516205823</v>
      </c>
      <c r="I3040" t="s">
        <v>8218</v>
      </c>
      <c r="J3040" s="182" t="str">
        <f>IF(OR(IFERROR(SEARCH("DMZ",tblSegmentationZones[[#This Row],[comment]])&gt;0,FALSE),IFERROR(SEARCH("DMZ",tblSegmentationZones[[#This Row],[SegmentationZone]])&gt;0,FALSE)),"Yes","No")</f>
        <v>No</v>
      </c>
    </row>
    <row r="3041" spans="1:10" x14ac:dyDescent="0.3">
      <c r="A3041" t="s">
        <v>7309</v>
      </c>
      <c r="B3041" t="s">
        <v>8219</v>
      </c>
      <c r="C3041">
        <v>959</v>
      </c>
      <c r="D3041" t="s">
        <v>6158</v>
      </c>
      <c r="E3041" t="s">
        <v>4069</v>
      </c>
      <c r="F3041" t="b">
        <v>1</v>
      </c>
      <c r="G3041">
        <v>516205824</v>
      </c>
      <c r="H3041">
        <v>516206079</v>
      </c>
      <c r="I3041" t="s">
        <v>8220</v>
      </c>
      <c r="J3041" s="182" t="str">
        <f>IF(OR(IFERROR(SEARCH("DMZ",tblSegmentationZones[[#This Row],[comment]])&gt;0,FALSE),IFERROR(SEARCH("DMZ",tblSegmentationZones[[#This Row],[SegmentationZone]])&gt;0,FALSE)),"Yes","No")</f>
        <v>No</v>
      </c>
    </row>
    <row r="3042" spans="1:10" x14ac:dyDescent="0.3">
      <c r="A3042" t="s">
        <v>7312</v>
      </c>
      <c r="B3042" t="s">
        <v>8221</v>
      </c>
      <c r="C3042">
        <v>958</v>
      </c>
      <c r="D3042" t="s">
        <v>6183</v>
      </c>
      <c r="E3042" t="s">
        <v>4069</v>
      </c>
      <c r="F3042" t="b">
        <v>1</v>
      </c>
      <c r="G3042">
        <v>516206080</v>
      </c>
      <c r="H3042">
        <v>516206335</v>
      </c>
      <c r="I3042" t="s">
        <v>8222</v>
      </c>
      <c r="J3042" s="182" t="str">
        <f>IF(OR(IFERROR(SEARCH("DMZ",tblSegmentationZones[[#This Row],[comment]])&gt;0,FALSE),IFERROR(SEARCH("DMZ",tblSegmentationZones[[#This Row],[SegmentationZone]])&gt;0,FALSE)),"Yes","No")</f>
        <v>No</v>
      </c>
    </row>
    <row r="3043" spans="1:10" x14ac:dyDescent="0.3">
      <c r="A3043" t="s">
        <v>7315</v>
      </c>
      <c r="B3043" t="s">
        <v>8223</v>
      </c>
      <c r="C3043">
        <v>957</v>
      </c>
      <c r="D3043" t="s">
        <v>6187</v>
      </c>
      <c r="E3043" t="s">
        <v>4069</v>
      </c>
      <c r="F3043" t="b">
        <v>1</v>
      </c>
      <c r="G3043">
        <v>516206336</v>
      </c>
      <c r="H3043">
        <v>516206591</v>
      </c>
      <c r="I3043" t="s">
        <v>8224</v>
      </c>
      <c r="J3043" s="182" t="str">
        <f>IF(OR(IFERROR(SEARCH("DMZ",tblSegmentationZones[[#This Row],[comment]])&gt;0,FALSE),IFERROR(SEARCH("DMZ",tblSegmentationZones[[#This Row],[SegmentationZone]])&gt;0,FALSE)),"Yes","No")</f>
        <v>No</v>
      </c>
    </row>
    <row r="3044" spans="1:10" x14ac:dyDescent="0.3">
      <c r="A3044" t="s">
        <v>7318</v>
      </c>
      <c r="B3044" t="s">
        <v>8225</v>
      </c>
      <c r="C3044">
        <v>956</v>
      </c>
      <c r="D3044" t="s">
        <v>6072</v>
      </c>
      <c r="E3044" t="s">
        <v>4069</v>
      </c>
      <c r="F3044" t="b">
        <v>1</v>
      </c>
      <c r="G3044">
        <v>516206592</v>
      </c>
      <c r="H3044">
        <v>516207615</v>
      </c>
      <c r="I3044" t="s">
        <v>8226</v>
      </c>
      <c r="J3044" s="182" t="str">
        <f>IF(OR(IFERROR(SEARCH("DMZ",tblSegmentationZones[[#This Row],[comment]])&gt;0,FALSE),IFERROR(SEARCH("DMZ",tblSegmentationZones[[#This Row],[SegmentationZone]])&gt;0,FALSE)),"Yes","No")</f>
        <v>No</v>
      </c>
    </row>
    <row r="3045" spans="1:10" x14ac:dyDescent="0.3">
      <c r="A3045" t="s">
        <v>7321</v>
      </c>
      <c r="B3045" t="s">
        <v>8227</v>
      </c>
      <c r="C3045">
        <v>955</v>
      </c>
      <c r="D3045" t="s">
        <v>6083</v>
      </c>
      <c r="E3045" t="s">
        <v>4069</v>
      </c>
      <c r="F3045" t="b">
        <v>1</v>
      </c>
      <c r="G3045">
        <v>516207616</v>
      </c>
      <c r="H3045">
        <v>516208639</v>
      </c>
      <c r="I3045" t="s">
        <v>8228</v>
      </c>
      <c r="J3045" s="182" t="str">
        <f>IF(OR(IFERROR(SEARCH("DMZ",tblSegmentationZones[[#This Row],[comment]])&gt;0,FALSE),IFERROR(SEARCH("DMZ",tblSegmentationZones[[#This Row],[SegmentationZone]])&gt;0,FALSE)),"Yes","No")</f>
        <v>No</v>
      </c>
    </row>
    <row r="3046" spans="1:10" x14ac:dyDescent="0.3">
      <c r="A3046" t="s">
        <v>7324</v>
      </c>
      <c r="B3046" t="s">
        <v>8229</v>
      </c>
      <c r="C3046">
        <v>954</v>
      </c>
      <c r="D3046" t="s">
        <v>6193</v>
      </c>
      <c r="E3046" t="s">
        <v>4069</v>
      </c>
      <c r="F3046" t="b">
        <v>1</v>
      </c>
      <c r="G3046">
        <v>516208640</v>
      </c>
      <c r="H3046">
        <v>516209663</v>
      </c>
      <c r="I3046" t="s">
        <v>8230</v>
      </c>
      <c r="J3046" s="182" t="str">
        <f>IF(OR(IFERROR(SEARCH("DMZ",tblSegmentationZones[[#This Row],[comment]])&gt;0,FALSE),IFERROR(SEARCH("DMZ",tblSegmentationZones[[#This Row],[SegmentationZone]])&gt;0,FALSE)),"Yes","No")</f>
        <v>No</v>
      </c>
    </row>
    <row r="3047" spans="1:10" x14ac:dyDescent="0.3">
      <c r="A3047" t="s">
        <v>7327</v>
      </c>
      <c r="B3047" t="s">
        <v>8231</v>
      </c>
      <c r="C3047">
        <v>953</v>
      </c>
      <c r="D3047" t="s">
        <v>6172</v>
      </c>
      <c r="E3047" t="s">
        <v>4069</v>
      </c>
      <c r="F3047" t="b">
        <v>1</v>
      </c>
      <c r="G3047">
        <v>516209664</v>
      </c>
      <c r="H3047">
        <v>516210687</v>
      </c>
      <c r="I3047" t="s">
        <v>8232</v>
      </c>
      <c r="J3047" s="182" t="str">
        <f>IF(OR(IFERROR(SEARCH("DMZ",tblSegmentationZones[[#This Row],[comment]])&gt;0,FALSE),IFERROR(SEARCH("DMZ",tblSegmentationZones[[#This Row],[SegmentationZone]])&gt;0,FALSE)),"Yes","No")</f>
        <v>No</v>
      </c>
    </row>
    <row r="3048" spans="1:10" x14ac:dyDescent="0.3">
      <c r="A3048" t="s">
        <v>7330</v>
      </c>
      <c r="B3048" t="s">
        <v>8233</v>
      </c>
      <c r="C3048">
        <v>952</v>
      </c>
      <c r="D3048" t="s">
        <v>6179</v>
      </c>
      <c r="E3048" t="s">
        <v>4069</v>
      </c>
      <c r="F3048" t="b">
        <v>1</v>
      </c>
      <c r="G3048">
        <v>516210688</v>
      </c>
      <c r="H3048">
        <v>516211711</v>
      </c>
      <c r="I3048" t="s">
        <v>8234</v>
      </c>
      <c r="J3048" s="182" t="str">
        <f>IF(OR(IFERROR(SEARCH("DMZ",tblSegmentationZones[[#This Row],[comment]])&gt;0,FALSE),IFERROR(SEARCH("DMZ",tblSegmentationZones[[#This Row],[SegmentationZone]])&gt;0,FALSE)),"Yes","No")</f>
        <v>No</v>
      </c>
    </row>
    <row r="3049" spans="1:10" x14ac:dyDescent="0.3">
      <c r="A3049" t="s">
        <v>7333</v>
      </c>
      <c r="B3049" t="s">
        <v>8235</v>
      </c>
      <c r="C3049">
        <v>951</v>
      </c>
      <c r="D3049" t="s">
        <v>7335</v>
      </c>
      <c r="E3049" t="s">
        <v>4069</v>
      </c>
      <c r="F3049" t="b">
        <v>1</v>
      </c>
      <c r="G3049">
        <v>516211712</v>
      </c>
      <c r="H3049">
        <v>516212735</v>
      </c>
      <c r="I3049" t="s">
        <v>8236</v>
      </c>
      <c r="J3049" s="182" t="str">
        <f>IF(OR(IFERROR(SEARCH("DMZ",tblSegmentationZones[[#This Row],[comment]])&gt;0,FALSE),IFERROR(SEARCH("DMZ",tblSegmentationZones[[#This Row],[SegmentationZone]])&gt;0,FALSE)),"Yes","No")</f>
        <v>No</v>
      </c>
    </row>
    <row r="3050" spans="1:10" x14ac:dyDescent="0.3">
      <c r="A3050" t="s">
        <v>532</v>
      </c>
      <c r="B3050" t="s">
        <v>8237</v>
      </c>
      <c r="C3050">
        <v>988</v>
      </c>
      <c r="D3050" t="s">
        <v>532</v>
      </c>
      <c r="E3050" t="s">
        <v>4069</v>
      </c>
      <c r="F3050" t="b">
        <v>1</v>
      </c>
      <c r="G3050">
        <v>516162048</v>
      </c>
      <c r="H3050">
        <v>516162303</v>
      </c>
      <c r="I3050" t="s">
        <v>8238</v>
      </c>
      <c r="J3050" s="182" t="str">
        <f>IF(OR(IFERROR(SEARCH("DMZ",tblSegmentationZones[[#This Row],[comment]])&gt;0,FALSE),IFERROR(SEARCH("DMZ",tblSegmentationZones[[#This Row],[SegmentationZone]])&gt;0,FALSE)),"Yes","No")</f>
        <v>No</v>
      </c>
    </row>
    <row r="3051" spans="1:10" x14ac:dyDescent="0.3">
      <c r="A3051" t="s">
        <v>8239</v>
      </c>
      <c r="B3051" t="s">
        <v>8240</v>
      </c>
      <c r="C3051">
        <v>2020</v>
      </c>
      <c r="D3051" t="s">
        <v>555</v>
      </c>
      <c r="E3051" t="s">
        <v>4069</v>
      </c>
      <c r="F3051" t="b">
        <v>1</v>
      </c>
      <c r="G3051">
        <v>516166656</v>
      </c>
      <c r="H3051">
        <v>516166911</v>
      </c>
      <c r="I3051" t="s">
        <v>8241</v>
      </c>
      <c r="J3051" s="182" t="str">
        <f>IF(OR(IFERROR(SEARCH("DMZ",tblSegmentationZones[[#This Row],[comment]])&gt;0,FALSE),IFERROR(SEARCH("DMZ",tblSegmentationZones[[#This Row],[SegmentationZone]])&gt;0,FALSE)),"Yes","No")</f>
        <v>No</v>
      </c>
    </row>
    <row r="3052" spans="1:10" x14ac:dyDescent="0.3">
      <c r="A3052" t="s">
        <v>7366</v>
      </c>
      <c r="B3052" t="s">
        <v>8242</v>
      </c>
      <c r="C3052">
        <v>2200</v>
      </c>
      <c r="D3052" t="s">
        <v>733</v>
      </c>
      <c r="E3052" t="s">
        <v>4069</v>
      </c>
      <c r="F3052" t="b">
        <v>1</v>
      </c>
      <c r="G3052">
        <v>516212736</v>
      </c>
      <c r="H3052">
        <v>516213759</v>
      </c>
      <c r="I3052" t="s">
        <v>8243</v>
      </c>
      <c r="J3052" s="182" t="str">
        <f>IF(OR(IFERROR(SEARCH("DMZ",tblSegmentationZones[[#This Row],[comment]])&gt;0,FALSE),IFERROR(SEARCH("DMZ",tblSegmentationZones[[#This Row],[SegmentationZone]])&gt;0,FALSE)),"Yes","No")</f>
        <v>No</v>
      </c>
    </row>
    <row r="3053" spans="1:10" x14ac:dyDescent="0.3">
      <c r="A3053" t="s">
        <v>8244</v>
      </c>
      <c r="B3053" t="s">
        <v>8245</v>
      </c>
      <c r="C3053">
        <v>2204</v>
      </c>
      <c r="D3053" t="s">
        <v>5521</v>
      </c>
      <c r="E3053" t="s">
        <v>4069</v>
      </c>
      <c r="F3053" t="b">
        <v>1</v>
      </c>
      <c r="G3053">
        <v>516213760</v>
      </c>
      <c r="H3053">
        <v>516213823</v>
      </c>
      <c r="I3053" t="s">
        <v>8246</v>
      </c>
      <c r="J3053" s="182" t="str">
        <f>IF(OR(IFERROR(SEARCH("DMZ",tblSegmentationZones[[#This Row],[comment]])&gt;0,FALSE),IFERROR(SEARCH("DMZ",tblSegmentationZones[[#This Row],[SegmentationZone]])&gt;0,FALSE)),"Yes","No")</f>
        <v>No</v>
      </c>
    </row>
    <row r="3054" spans="1:10" x14ac:dyDescent="0.3">
      <c r="A3054" t="s">
        <v>8247</v>
      </c>
      <c r="B3054" t="s">
        <v>8248</v>
      </c>
      <c r="C3054">
        <v>2205</v>
      </c>
      <c r="D3054" t="s">
        <v>5650</v>
      </c>
      <c r="E3054" t="s">
        <v>4069</v>
      </c>
      <c r="F3054" t="b">
        <v>1</v>
      </c>
      <c r="G3054">
        <v>516213824</v>
      </c>
      <c r="H3054">
        <v>516213887</v>
      </c>
      <c r="I3054" t="s">
        <v>8249</v>
      </c>
      <c r="J3054" s="182" t="str">
        <f>IF(OR(IFERROR(SEARCH("DMZ",tblSegmentationZones[[#This Row],[comment]])&gt;0,FALSE),IFERROR(SEARCH("DMZ",tblSegmentationZones[[#This Row],[SegmentationZone]])&gt;0,FALSE)),"Yes","No")</f>
        <v>No</v>
      </c>
    </row>
    <row r="3055" spans="1:10" x14ac:dyDescent="0.3">
      <c r="A3055" t="s">
        <v>7369</v>
      </c>
      <c r="B3055" t="s">
        <v>8250</v>
      </c>
      <c r="C3055">
        <v>2208</v>
      </c>
      <c r="D3055" t="s">
        <v>7371</v>
      </c>
      <c r="E3055" t="s">
        <v>4069</v>
      </c>
      <c r="F3055" t="b">
        <v>1</v>
      </c>
      <c r="G3055">
        <v>516214784</v>
      </c>
      <c r="H3055">
        <v>516215807</v>
      </c>
      <c r="I3055" t="s">
        <v>8251</v>
      </c>
      <c r="J3055" s="182" t="str">
        <f>IF(OR(IFERROR(SEARCH("DMZ",tblSegmentationZones[[#This Row],[comment]])&gt;0,FALSE),IFERROR(SEARCH("DMZ",tblSegmentationZones[[#This Row],[SegmentationZone]])&gt;0,FALSE)),"Yes","No")</f>
        <v>No</v>
      </c>
    </row>
    <row r="3056" spans="1:10" x14ac:dyDescent="0.3">
      <c r="A3056" t="s">
        <v>719</v>
      </c>
      <c r="B3056" t="s">
        <v>8252</v>
      </c>
      <c r="C3056">
        <v>983</v>
      </c>
      <c r="D3056" t="s">
        <v>719</v>
      </c>
      <c r="E3056" t="s">
        <v>4069</v>
      </c>
      <c r="F3056" t="b">
        <v>1</v>
      </c>
      <c r="G3056">
        <v>516166912</v>
      </c>
      <c r="H3056">
        <v>516167167</v>
      </c>
      <c r="I3056" t="s">
        <v>8253</v>
      </c>
      <c r="J3056" s="182" t="str">
        <f>IF(OR(IFERROR(SEARCH("DMZ",tblSegmentationZones[[#This Row],[comment]])&gt;0,FALSE),IFERROR(SEARCH("DMZ",tblSegmentationZones[[#This Row],[SegmentationZone]])&gt;0,FALSE)),"Yes","No")</f>
        <v>No</v>
      </c>
    </row>
    <row r="3057" spans="1:10" x14ac:dyDescent="0.3">
      <c r="A3057" t="s">
        <v>7373</v>
      </c>
      <c r="B3057" t="s">
        <v>8254</v>
      </c>
      <c r="C3057">
        <v>2212</v>
      </c>
      <c r="D3057" t="s">
        <v>7375</v>
      </c>
      <c r="E3057" t="s">
        <v>4069</v>
      </c>
      <c r="F3057" t="b">
        <v>1</v>
      </c>
      <c r="G3057">
        <v>516215808</v>
      </c>
      <c r="H3057">
        <v>516216831</v>
      </c>
      <c r="I3057" t="s">
        <v>8255</v>
      </c>
      <c r="J3057" s="182" t="str">
        <f>IF(OR(IFERROR(SEARCH("DMZ",tblSegmentationZones[[#This Row],[comment]])&gt;0,FALSE),IFERROR(SEARCH("DMZ",tblSegmentationZones[[#This Row],[SegmentationZone]])&gt;0,FALSE)),"Yes","No")</f>
        <v>No</v>
      </c>
    </row>
    <row r="3058" spans="1:10" x14ac:dyDescent="0.3">
      <c r="A3058" t="s">
        <v>7377</v>
      </c>
      <c r="B3058" t="s">
        <v>8256</v>
      </c>
      <c r="C3058">
        <v>2216</v>
      </c>
      <c r="D3058" t="s">
        <v>5981</v>
      </c>
      <c r="E3058" t="s">
        <v>4069</v>
      </c>
      <c r="F3058" t="b">
        <v>1</v>
      </c>
      <c r="G3058">
        <v>516216832</v>
      </c>
      <c r="H3058">
        <v>516217855</v>
      </c>
      <c r="I3058" t="s">
        <v>8257</v>
      </c>
      <c r="J3058" s="182" t="str">
        <f>IF(OR(IFERROR(SEARCH("DMZ",tblSegmentationZones[[#This Row],[comment]])&gt;0,FALSE),IFERROR(SEARCH("DMZ",tblSegmentationZones[[#This Row],[SegmentationZone]])&gt;0,FALSE)),"Yes","No")</f>
        <v>No</v>
      </c>
    </row>
    <row r="3059" spans="1:10" x14ac:dyDescent="0.3">
      <c r="A3059" t="s">
        <v>620</v>
      </c>
      <c r="B3059" t="s">
        <v>8258</v>
      </c>
      <c r="C3059">
        <v>982</v>
      </c>
      <c r="D3059" t="s">
        <v>620</v>
      </c>
      <c r="E3059" t="s">
        <v>4069</v>
      </c>
      <c r="F3059" t="b">
        <v>1</v>
      </c>
      <c r="G3059">
        <v>516167168</v>
      </c>
      <c r="H3059">
        <v>516167423</v>
      </c>
      <c r="I3059" t="s">
        <v>8259</v>
      </c>
      <c r="J3059" s="182" t="str">
        <f>IF(OR(IFERROR(SEARCH("DMZ",tblSegmentationZones[[#This Row],[comment]])&gt;0,FALSE),IFERROR(SEARCH("DMZ",tblSegmentationZones[[#This Row],[SegmentationZone]])&gt;0,FALSE)),"Yes","No")</f>
        <v>No</v>
      </c>
    </row>
    <row r="3060" spans="1:10" x14ac:dyDescent="0.3">
      <c r="A3060" t="s">
        <v>7380</v>
      </c>
      <c r="B3060" t="s">
        <v>8260</v>
      </c>
      <c r="C3060">
        <v>2220</v>
      </c>
      <c r="D3060" t="s">
        <v>5984</v>
      </c>
      <c r="E3060" t="s">
        <v>4069</v>
      </c>
      <c r="F3060" t="b">
        <v>1</v>
      </c>
      <c r="G3060">
        <v>516217856</v>
      </c>
      <c r="H3060">
        <v>516218879</v>
      </c>
      <c r="I3060" t="s">
        <v>8261</v>
      </c>
      <c r="J3060" s="182" t="str">
        <f>IF(OR(IFERROR(SEARCH("DMZ",tblSegmentationZones[[#This Row],[comment]])&gt;0,FALSE),IFERROR(SEARCH("DMZ",tblSegmentationZones[[#This Row],[SegmentationZone]])&gt;0,FALSE)),"Yes","No")</f>
        <v>No</v>
      </c>
    </row>
    <row r="3061" spans="1:10" x14ac:dyDescent="0.3">
      <c r="A3061" t="s">
        <v>7383</v>
      </c>
      <c r="B3061" t="s">
        <v>8262</v>
      </c>
      <c r="C3061">
        <v>2224</v>
      </c>
      <c r="D3061" t="s">
        <v>5987</v>
      </c>
      <c r="E3061" t="s">
        <v>4069</v>
      </c>
      <c r="F3061" t="b">
        <v>1</v>
      </c>
      <c r="G3061">
        <v>516218880</v>
      </c>
      <c r="H3061">
        <v>516219903</v>
      </c>
      <c r="I3061" t="s">
        <v>8263</v>
      </c>
      <c r="J3061" s="182" t="str">
        <f>IF(OR(IFERROR(SEARCH("DMZ",tblSegmentationZones[[#This Row],[comment]])&gt;0,FALSE),IFERROR(SEARCH("DMZ",tblSegmentationZones[[#This Row],[SegmentationZone]])&gt;0,FALSE)),"Yes","No")</f>
        <v>No</v>
      </c>
    </row>
    <row r="3062" spans="1:10" x14ac:dyDescent="0.3">
      <c r="A3062" t="s">
        <v>7386</v>
      </c>
      <c r="B3062" t="s">
        <v>8264</v>
      </c>
      <c r="C3062">
        <v>2228</v>
      </c>
      <c r="D3062" t="s">
        <v>5990</v>
      </c>
      <c r="E3062" t="s">
        <v>4069</v>
      </c>
      <c r="F3062" t="b">
        <v>1</v>
      </c>
      <c r="G3062">
        <v>516219904</v>
      </c>
      <c r="H3062">
        <v>516220927</v>
      </c>
      <c r="I3062" t="s">
        <v>8265</v>
      </c>
      <c r="J3062" s="182" t="str">
        <f>IF(OR(IFERROR(SEARCH("DMZ",tblSegmentationZones[[#This Row],[comment]])&gt;0,FALSE),IFERROR(SEARCH("DMZ",tblSegmentationZones[[#This Row],[SegmentationZone]])&gt;0,FALSE)),"Yes","No")</f>
        <v>No</v>
      </c>
    </row>
    <row r="3063" spans="1:10" x14ac:dyDescent="0.3">
      <c r="A3063" t="s">
        <v>5905</v>
      </c>
      <c r="B3063" t="s">
        <v>8266</v>
      </c>
      <c r="C3063">
        <v>981</v>
      </c>
      <c r="D3063" t="s">
        <v>5905</v>
      </c>
      <c r="E3063" t="s">
        <v>4069</v>
      </c>
      <c r="F3063" t="b">
        <v>1</v>
      </c>
      <c r="G3063">
        <v>516167424</v>
      </c>
      <c r="H3063">
        <v>516167679</v>
      </c>
      <c r="I3063" t="s">
        <v>8267</v>
      </c>
      <c r="J3063" s="182" t="str">
        <f>IF(OR(IFERROR(SEARCH("DMZ",tblSegmentationZones[[#This Row],[comment]])&gt;0,FALSE),IFERROR(SEARCH("DMZ",tblSegmentationZones[[#This Row],[SegmentationZone]])&gt;0,FALSE)),"Yes","No")</f>
        <v>No</v>
      </c>
    </row>
    <row r="3064" spans="1:10" x14ac:dyDescent="0.3">
      <c r="A3064" t="s">
        <v>7389</v>
      </c>
      <c r="B3064" t="s">
        <v>8268</v>
      </c>
      <c r="C3064">
        <v>2032</v>
      </c>
      <c r="D3064" t="s">
        <v>6218</v>
      </c>
      <c r="E3064" t="s">
        <v>4069</v>
      </c>
      <c r="F3064" t="b">
        <v>1</v>
      </c>
      <c r="G3064">
        <v>516220928</v>
      </c>
      <c r="H3064">
        <v>516221951</v>
      </c>
      <c r="I3064" t="s">
        <v>8269</v>
      </c>
      <c r="J3064" s="182" t="str">
        <f>IF(OR(IFERROR(SEARCH("DMZ",tblSegmentationZones[[#This Row],[comment]])&gt;0,FALSE),IFERROR(SEARCH("DMZ",tblSegmentationZones[[#This Row],[SegmentationZone]])&gt;0,FALSE)),"Yes","No")</f>
        <v>No</v>
      </c>
    </row>
    <row r="3065" spans="1:10" x14ac:dyDescent="0.3">
      <c r="A3065" t="s">
        <v>7394</v>
      </c>
      <c r="B3065" t="s">
        <v>8270</v>
      </c>
      <c r="C3065">
        <v>2236</v>
      </c>
      <c r="D3065" t="s">
        <v>7396</v>
      </c>
      <c r="E3065" t="s">
        <v>4069</v>
      </c>
      <c r="F3065" t="b">
        <v>1</v>
      </c>
      <c r="G3065">
        <v>516221952</v>
      </c>
      <c r="H3065">
        <v>516222207</v>
      </c>
      <c r="I3065" t="s">
        <v>8271</v>
      </c>
      <c r="J3065" s="182" t="str">
        <f>IF(OR(IFERROR(SEARCH("DMZ",tblSegmentationZones[[#This Row],[comment]])&gt;0,FALSE),IFERROR(SEARCH("DMZ",tblSegmentationZones[[#This Row],[SegmentationZone]])&gt;0,FALSE)),"Yes","No")</f>
        <v>No</v>
      </c>
    </row>
    <row r="3066" spans="1:10" x14ac:dyDescent="0.3">
      <c r="A3066" t="s">
        <v>5513</v>
      </c>
      <c r="B3066" t="s">
        <v>8272</v>
      </c>
      <c r="C3066" t="s">
        <v>464</v>
      </c>
      <c r="D3066" t="s">
        <v>5515</v>
      </c>
      <c r="E3066" t="s">
        <v>4069</v>
      </c>
      <c r="F3066" t="b">
        <v>1</v>
      </c>
      <c r="G3066">
        <v>516222208</v>
      </c>
      <c r="H3066">
        <v>516222271</v>
      </c>
      <c r="I3066" t="s">
        <v>8273</v>
      </c>
      <c r="J3066" s="182" t="str">
        <f>IF(OR(IFERROR(SEARCH("DMZ",tblSegmentationZones[[#This Row],[comment]])&gt;0,FALSE),IFERROR(SEARCH("DMZ",tblSegmentationZones[[#This Row],[SegmentationZone]])&gt;0,FALSE)),"Yes","No")</f>
        <v>No</v>
      </c>
    </row>
    <row r="3067" spans="1:10" x14ac:dyDescent="0.3">
      <c r="A3067" t="s">
        <v>5517</v>
      </c>
      <c r="B3067" t="s">
        <v>8274</v>
      </c>
      <c r="C3067" t="s">
        <v>464</v>
      </c>
      <c r="D3067" t="s">
        <v>5519</v>
      </c>
      <c r="E3067" t="s">
        <v>4069</v>
      </c>
      <c r="F3067" t="b">
        <v>1</v>
      </c>
      <c r="G3067">
        <v>516222336</v>
      </c>
      <c r="H3067">
        <v>516222399</v>
      </c>
      <c r="I3067" t="s">
        <v>8275</v>
      </c>
      <c r="J3067" s="182" t="str">
        <f>IF(OR(IFERROR(SEARCH("DMZ",tblSegmentationZones[[#This Row],[comment]])&gt;0,FALSE),IFERROR(SEARCH("DMZ",tblSegmentationZones[[#This Row],[SegmentationZone]])&gt;0,FALSE)),"Yes","No")</f>
        <v>No</v>
      </c>
    </row>
    <row r="3068" spans="1:10" x14ac:dyDescent="0.3">
      <c r="A3068" t="s">
        <v>5509</v>
      </c>
      <c r="B3068" t="s">
        <v>8276</v>
      </c>
      <c r="C3068" t="s">
        <v>464</v>
      </c>
      <c r="D3068" t="s">
        <v>5511</v>
      </c>
      <c r="E3068" t="s">
        <v>4069</v>
      </c>
      <c r="F3068" t="b">
        <v>0</v>
      </c>
      <c r="G3068">
        <v>516222464</v>
      </c>
      <c r="H3068">
        <v>516222527</v>
      </c>
      <c r="I3068" t="s">
        <v>8277</v>
      </c>
      <c r="J3068" s="182" t="str">
        <f>IF(OR(IFERROR(SEARCH("DMZ",tblSegmentationZones[[#This Row],[comment]])&gt;0,FALSE),IFERROR(SEARCH("DMZ",tblSegmentationZones[[#This Row],[SegmentationZone]])&gt;0,FALSE)),"Yes","No")</f>
        <v>No</v>
      </c>
    </row>
    <row r="3069" spans="1:10" x14ac:dyDescent="0.3">
      <c r="A3069" t="s">
        <v>5521</v>
      </c>
      <c r="B3069" t="s">
        <v>8278</v>
      </c>
      <c r="C3069" t="s">
        <v>464</v>
      </c>
      <c r="D3069" t="s">
        <v>5521</v>
      </c>
      <c r="E3069" t="s">
        <v>4069</v>
      </c>
      <c r="F3069" t="b">
        <v>0</v>
      </c>
      <c r="G3069">
        <v>516222592</v>
      </c>
      <c r="H3069">
        <v>516222655</v>
      </c>
      <c r="I3069" t="s">
        <v>8279</v>
      </c>
      <c r="J3069" s="182" t="str">
        <f>IF(OR(IFERROR(SEARCH("DMZ",tblSegmentationZones[[#This Row],[comment]])&gt;0,FALSE),IFERROR(SEARCH("DMZ",tblSegmentationZones[[#This Row],[SegmentationZone]])&gt;0,FALSE)),"Yes","No")</f>
        <v>No</v>
      </c>
    </row>
    <row r="3070" spans="1:10" x14ac:dyDescent="0.3">
      <c r="A3070" t="s">
        <v>668</v>
      </c>
      <c r="B3070" t="s">
        <v>8280</v>
      </c>
      <c r="C3070">
        <v>980</v>
      </c>
      <c r="D3070" t="s">
        <v>668</v>
      </c>
      <c r="E3070" t="s">
        <v>4069</v>
      </c>
      <c r="F3070" t="b">
        <v>1</v>
      </c>
      <c r="G3070">
        <v>516167680</v>
      </c>
      <c r="H3070">
        <v>516167935</v>
      </c>
      <c r="I3070" t="s">
        <v>8281</v>
      </c>
      <c r="J3070" s="182" t="str">
        <f>IF(OR(IFERROR(SEARCH("DMZ",tblSegmentationZones[[#This Row],[comment]])&gt;0,FALSE),IFERROR(SEARCH("DMZ",tblSegmentationZones[[#This Row],[SegmentationZone]])&gt;0,FALSE)),"Yes","No")</f>
        <v>No</v>
      </c>
    </row>
    <row r="3071" spans="1:10" x14ac:dyDescent="0.3">
      <c r="A3071" t="s">
        <v>7398</v>
      </c>
      <c r="B3071" t="s">
        <v>8282</v>
      </c>
      <c r="C3071">
        <v>2240</v>
      </c>
      <c r="D3071" t="s">
        <v>593</v>
      </c>
      <c r="E3071" t="s">
        <v>4069</v>
      </c>
      <c r="F3071" t="b">
        <v>1</v>
      </c>
      <c r="G3071">
        <v>516222976</v>
      </c>
      <c r="H3071">
        <v>516223231</v>
      </c>
      <c r="I3071" t="s">
        <v>8283</v>
      </c>
      <c r="J3071" s="182" t="str">
        <f>IF(OR(IFERROR(SEARCH("DMZ",tblSegmentationZones[[#This Row],[comment]])&gt;0,FALSE),IFERROR(SEARCH("DMZ",tblSegmentationZones[[#This Row],[SegmentationZone]])&gt;0,FALSE)),"Yes","No")</f>
        <v>No</v>
      </c>
    </row>
    <row r="3072" spans="1:10" x14ac:dyDescent="0.3">
      <c r="A3072" t="s">
        <v>5511</v>
      </c>
      <c r="B3072" t="s">
        <v>8284</v>
      </c>
      <c r="C3072">
        <v>2238</v>
      </c>
      <c r="D3072" t="s">
        <v>5511</v>
      </c>
      <c r="E3072" t="s">
        <v>4069</v>
      </c>
      <c r="F3072" t="b">
        <v>1</v>
      </c>
      <c r="G3072">
        <v>516224000</v>
      </c>
      <c r="H3072">
        <v>516225023</v>
      </c>
      <c r="I3072" t="s">
        <v>8285</v>
      </c>
      <c r="J3072" s="182" t="str">
        <f>IF(OR(IFERROR(SEARCH("DMZ",tblSegmentationZones[[#This Row],[comment]])&gt;0,FALSE),IFERROR(SEARCH("DMZ",tblSegmentationZones[[#This Row],[SegmentationZone]])&gt;0,FALSE)),"Yes","No")</f>
        <v>No</v>
      </c>
    </row>
    <row r="3073" spans="1:10" x14ac:dyDescent="0.3">
      <c r="A3073" t="s">
        <v>624</v>
      </c>
      <c r="B3073" t="s">
        <v>8286</v>
      </c>
      <c r="C3073">
        <v>979</v>
      </c>
      <c r="D3073" t="s">
        <v>624</v>
      </c>
      <c r="E3073" t="s">
        <v>4069</v>
      </c>
      <c r="F3073" t="b">
        <v>1</v>
      </c>
      <c r="G3073">
        <v>516167936</v>
      </c>
      <c r="H3073">
        <v>516168191</v>
      </c>
      <c r="I3073" t="s">
        <v>8287</v>
      </c>
      <c r="J3073" s="182" t="str">
        <f>IF(OR(IFERROR(SEARCH("DMZ",tblSegmentationZones[[#This Row],[comment]])&gt;0,FALSE),IFERROR(SEARCH("DMZ",tblSegmentationZones[[#This Row],[SegmentationZone]])&gt;0,FALSE)),"Yes","No")</f>
        <v>No</v>
      </c>
    </row>
    <row r="3074" spans="1:10" x14ac:dyDescent="0.3">
      <c r="A3074" t="s">
        <v>7432</v>
      </c>
      <c r="B3074" t="s">
        <v>8288</v>
      </c>
      <c r="C3074">
        <v>940</v>
      </c>
      <c r="D3074" t="s">
        <v>686</v>
      </c>
      <c r="E3074" t="s">
        <v>4069</v>
      </c>
      <c r="F3074" t="b">
        <v>1</v>
      </c>
      <c r="G3074">
        <v>516168704</v>
      </c>
      <c r="H3074">
        <v>516168959</v>
      </c>
      <c r="I3074" t="s">
        <v>8289</v>
      </c>
      <c r="J3074" s="182" t="str">
        <f>IF(OR(IFERROR(SEARCH("DMZ",tblSegmentationZones[[#This Row],[comment]])&gt;0,FALSE),IFERROR(SEARCH("DMZ",tblSegmentationZones[[#This Row],[SegmentationZone]])&gt;0,FALSE)),"Yes","No")</f>
        <v>No</v>
      </c>
    </row>
    <row r="3075" spans="1:10" x14ac:dyDescent="0.3">
      <c r="A3075" t="s">
        <v>548</v>
      </c>
      <c r="B3075" t="s">
        <v>8290</v>
      </c>
      <c r="C3075">
        <v>987</v>
      </c>
      <c r="D3075" t="s">
        <v>548</v>
      </c>
      <c r="E3075" t="s">
        <v>4069</v>
      </c>
      <c r="F3075" t="b">
        <v>1</v>
      </c>
      <c r="G3075">
        <v>516162304</v>
      </c>
      <c r="H3075">
        <v>516162559</v>
      </c>
      <c r="I3075" t="s">
        <v>8291</v>
      </c>
      <c r="J3075" s="182" t="str">
        <f>IF(OR(IFERROR(SEARCH("DMZ",tblSegmentationZones[[#This Row],[comment]])&gt;0,FALSE),IFERROR(SEARCH("DMZ",tblSegmentationZones[[#This Row],[SegmentationZone]])&gt;0,FALSE)),"Yes","No")</f>
        <v>No</v>
      </c>
    </row>
    <row r="3076" spans="1:10" x14ac:dyDescent="0.3">
      <c r="A3076" t="s">
        <v>7261</v>
      </c>
      <c r="B3076" t="s">
        <v>8292</v>
      </c>
      <c r="C3076">
        <v>978</v>
      </c>
      <c r="D3076" t="s">
        <v>7261</v>
      </c>
      <c r="E3076" t="s">
        <v>4069</v>
      </c>
      <c r="F3076" t="b">
        <v>1</v>
      </c>
      <c r="G3076">
        <v>516169728</v>
      </c>
      <c r="H3076">
        <v>516169983</v>
      </c>
      <c r="I3076" t="s">
        <v>8293</v>
      </c>
      <c r="J3076" s="182" t="str">
        <f>IF(OR(IFERROR(SEARCH("DMZ",tblSegmentationZones[[#This Row],[comment]])&gt;0,FALSE),IFERROR(SEARCH("DMZ",tblSegmentationZones[[#This Row],[SegmentationZone]])&gt;0,FALSE)),"Yes","No")</f>
        <v>No</v>
      </c>
    </row>
    <row r="3077" spans="1:10" x14ac:dyDescent="0.3">
      <c r="A3077" t="s">
        <v>6273</v>
      </c>
      <c r="B3077" t="s">
        <v>8294</v>
      </c>
      <c r="C3077">
        <v>977</v>
      </c>
      <c r="D3077" t="s">
        <v>6273</v>
      </c>
      <c r="E3077" t="s">
        <v>4069</v>
      </c>
      <c r="F3077" t="b">
        <v>1</v>
      </c>
      <c r="G3077">
        <v>516169984</v>
      </c>
      <c r="H3077">
        <v>516170239</v>
      </c>
      <c r="I3077" t="s">
        <v>8295</v>
      </c>
      <c r="J3077" s="182" t="str">
        <f>IF(OR(IFERROR(SEARCH("DMZ",tblSegmentationZones[[#This Row],[comment]])&gt;0,FALSE),IFERROR(SEARCH("DMZ",tblSegmentationZones[[#This Row],[SegmentationZone]])&gt;0,FALSE)),"Yes","No")</f>
        <v>No</v>
      </c>
    </row>
    <row r="3078" spans="1:10" x14ac:dyDescent="0.3">
      <c r="A3078" t="s">
        <v>8010</v>
      </c>
      <c r="B3078" t="s">
        <v>8296</v>
      </c>
      <c r="C3078" t="s">
        <v>464</v>
      </c>
      <c r="D3078" t="s">
        <v>8010</v>
      </c>
      <c r="E3078" t="s">
        <v>4069</v>
      </c>
      <c r="F3078" t="b">
        <v>0</v>
      </c>
      <c r="G3078">
        <v>516170496</v>
      </c>
      <c r="H3078">
        <v>516170751</v>
      </c>
      <c r="I3078" t="s">
        <v>8297</v>
      </c>
      <c r="J3078" s="182" t="str">
        <f>IF(OR(IFERROR(SEARCH("DMZ",tblSegmentationZones[[#This Row],[comment]])&gt;0,FALSE),IFERROR(SEARCH("DMZ",tblSegmentationZones[[#This Row],[SegmentationZone]])&gt;0,FALSE)),"Yes","No")</f>
        <v>No</v>
      </c>
    </row>
    <row r="3079" spans="1:10" x14ac:dyDescent="0.3">
      <c r="A3079" t="s">
        <v>8298</v>
      </c>
      <c r="B3079" t="s">
        <v>8299</v>
      </c>
      <c r="C3079">
        <v>2036</v>
      </c>
      <c r="D3079" t="s">
        <v>8298</v>
      </c>
      <c r="E3079" t="s">
        <v>4069</v>
      </c>
      <c r="F3079" t="b">
        <v>1</v>
      </c>
      <c r="G3079">
        <v>516170752</v>
      </c>
      <c r="H3079">
        <v>516171007</v>
      </c>
      <c r="I3079" t="s">
        <v>8300</v>
      </c>
      <c r="J3079" s="182" t="str">
        <f>IF(OR(IFERROR(SEARCH("DMZ",tblSegmentationZones[[#This Row],[comment]])&gt;0,FALSE),IFERROR(SEARCH("DMZ",tblSegmentationZones[[#This Row],[SegmentationZone]])&gt;0,FALSE)),"Yes","No")</f>
        <v>No</v>
      </c>
    </row>
    <row r="3080" spans="1:10" x14ac:dyDescent="0.3">
      <c r="A3080" t="s">
        <v>8010</v>
      </c>
      <c r="B3080" t="s">
        <v>8301</v>
      </c>
      <c r="C3080">
        <v>2037</v>
      </c>
      <c r="D3080" t="s">
        <v>8010</v>
      </c>
      <c r="E3080" t="s">
        <v>4069</v>
      </c>
      <c r="F3080" t="b">
        <v>1</v>
      </c>
      <c r="G3080">
        <v>516171008</v>
      </c>
      <c r="H3080">
        <v>516171263</v>
      </c>
      <c r="I3080" t="s">
        <v>8302</v>
      </c>
      <c r="J3080" s="182" t="str">
        <f>IF(OR(IFERROR(SEARCH("DMZ",tblSegmentationZones[[#This Row],[comment]])&gt;0,FALSE),IFERROR(SEARCH("DMZ",tblSegmentationZones[[#This Row],[SegmentationZone]])&gt;0,FALSE)),"Yes","No")</f>
        <v>No</v>
      </c>
    </row>
    <row r="3081" spans="1:10" x14ac:dyDescent="0.3">
      <c r="A3081" t="s">
        <v>6208</v>
      </c>
      <c r="B3081" t="s">
        <v>8303</v>
      </c>
      <c r="C3081" t="s">
        <v>464</v>
      </c>
      <c r="D3081" t="s">
        <v>6208</v>
      </c>
      <c r="E3081" t="s">
        <v>4069</v>
      </c>
      <c r="F3081" t="b">
        <v>1</v>
      </c>
      <c r="G3081">
        <v>516177920</v>
      </c>
      <c r="H3081">
        <v>516178431</v>
      </c>
      <c r="I3081" t="s">
        <v>8304</v>
      </c>
      <c r="J3081" s="182" t="str">
        <f>IF(OR(IFERROR(SEARCH("DMZ",tblSegmentationZones[[#This Row],[comment]])&gt;0,FALSE),IFERROR(SEARCH("DMZ",tblSegmentationZones[[#This Row],[SegmentationZone]])&gt;0,FALSE)),"Yes","No")</f>
        <v>No</v>
      </c>
    </row>
    <row r="3082" spans="1:10" x14ac:dyDescent="0.3">
      <c r="A3082" t="s">
        <v>6211</v>
      </c>
      <c r="B3082" t="s">
        <v>8305</v>
      </c>
      <c r="C3082" t="s">
        <v>464</v>
      </c>
      <c r="D3082" t="s">
        <v>6211</v>
      </c>
      <c r="E3082" t="s">
        <v>4069</v>
      </c>
      <c r="F3082" t="b">
        <v>1</v>
      </c>
      <c r="G3082">
        <v>516178432</v>
      </c>
      <c r="H3082">
        <v>516178943</v>
      </c>
      <c r="I3082" t="s">
        <v>8306</v>
      </c>
      <c r="J3082" s="182" t="str">
        <f>IF(OR(IFERROR(SEARCH("DMZ",tblSegmentationZones[[#This Row],[comment]])&gt;0,FALSE),IFERROR(SEARCH("DMZ",tblSegmentationZones[[#This Row],[SegmentationZone]])&gt;0,FALSE)),"Yes","No")</f>
        <v>No</v>
      </c>
    </row>
    <row r="3083" spans="1:10" x14ac:dyDescent="0.3">
      <c r="A3083" t="s">
        <v>664</v>
      </c>
      <c r="B3083" t="s">
        <v>8307</v>
      </c>
      <c r="C3083">
        <v>986</v>
      </c>
      <c r="D3083" t="s">
        <v>664</v>
      </c>
      <c r="E3083" t="s">
        <v>4069</v>
      </c>
      <c r="F3083" t="b">
        <v>1</v>
      </c>
      <c r="G3083">
        <v>516163584</v>
      </c>
      <c r="H3083">
        <v>516163839</v>
      </c>
      <c r="I3083" t="s">
        <v>8308</v>
      </c>
      <c r="J3083" s="182" t="str">
        <f>IF(OR(IFERROR(SEARCH("DMZ",tblSegmentationZones[[#This Row],[comment]])&gt;0,FALSE),IFERROR(SEARCH("DMZ",tblSegmentationZones[[#This Row],[SegmentationZone]])&gt;0,FALSE)),"Yes","No")</f>
        <v>No</v>
      </c>
    </row>
    <row r="3084" spans="1:10" x14ac:dyDescent="0.3">
      <c r="A3084" t="s">
        <v>470</v>
      </c>
      <c r="B3084" t="s">
        <v>8309</v>
      </c>
      <c r="C3084">
        <v>3890</v>
      </c>
      <c r="D3084" t="s">
        <v>470</v>
      </c>
      <c r="E3084" t="s">
        <v>8310</v>
      </c>
      <c r="F3084" t="b">
        <v>1</v>
      </c>
      <c r="G3084">
        <v>516227072</v>
      </c>
      <c r="H3084">
        <v>516227327</v>
      </c>
      <c r="I3084" t="s">
        <v>8311</v>
      </c>
      <c r="J3084" s="182" t="str">
        <f>IF(OR(IFERROR(SEARCH("DMZ",tblSegmentationZones[[#This Row],[comment]])&gt;0,FALSE),IFERROR(SEARCH("DMZ",tblSegmentationZones[[#This Row],[SegmentationZone]])&gt;0,FALSE)),"Yes","No")</f>
        <v>No</v>
      </c>
    </row>
    <row r="3085" spans="1:10" x14ac:dyDescent="0.3">
      <c r="A3085" t="s">
        <v>536</v>
      </c>
      <c r="B3085" t="s">
        <v>8312</v>
      </c>
      <c r="C3085">
        <v>3889</v>
      </c>
      <c r="D3085" t="s">
        <v>536</v>
      </c>
      <c r="E3085" t="s">
        <v>8310</v>
      </c>
      <c r="F3085" t="b">
        <v>1</v>
      </c>
      <c r="G3085">
        <v>516227328</v>
      </c>
      <c r="H3085">
        <v>516227583</v>
      </c>
      <c r="I3085" t="s">
        <v>8313</v>
      </c>
      <c r="J3085" s="182" t="str">
        <f>IF(OR(IFERROR(SEARCH("DMZ",tblSegmentationZones[[#This Row],[comment]])&gt;0,FALSE),IFERROR(SEARCH("DMZ",tblSegmentationZones[[#This Row],[SegmentationZone]])&gt;0,FALSE)),"Yes","No")</f>
        <v>No</v>
      </c>
    </row>
    <row r="3086" spans="1:10" x14ac:dyDescent="0.3">
      <c r="A3086" t="s">
        <v>690</v>
      </c>
      <c r="B3086" t="s">
        <v>8314</v>
      </c>
      <c r="C3086">
        <v>3885</v>
      </c>
      <c r="D3086" t="s">
        <v>690</v>
      </c>
      <c r="E3086" t="s">
        <v>8310</v>
      </c>
      <c r="F3086" t="b">
        <v>1</v>
      </c>
      <c r="G3086">
        <v>516230144</v>
      </c>
      <c r="H3086">
        <v>516230399</v>
      </c>
      <c r="I3086" t="s">
        <v>8315</v>
      </c>
      <c r="J3086" s="182" t="str">
        <f>IF(OR(IFERROR(SEARCH("DMZ",tblSegmentationZones[[#This Row],[comment]])&gt;0,FALSE),IFERROR(SEARCH("DMZ",tblSegmentationZones[[#This Row],[SegmentationZone]])&gt;0,FALSE)),"Yes","No")</f>
        <v>No</v>
      </c>
    </row>
    <row r="3087" spans="1:10" x14ac:dyDescent="0.3">
      <c r="A3087" t="s">
        <v>7910</v>
      </c>
      <c r="B3087" t="s">
        <v>8316</v>
      </c>
      <c r="C3087">
        <v>3126</v>
      </c>
      <c r="D3087" t="s">
        <v>7910</v>
      </c>
      <c r="E3087" t="s">
        <v>8310</v>
      </c>
      <c r="F3087" t="b">
        <v>1</v>
      </c>
      <c r="G3087">
        <v>516259328</v>
      </c>
      <c r="H3087">
        <v>516259839</v>
      </c>
      <c r="I3087" t="s">
        <v>8317</v>
      </c>
      <c r="J3087" s="182" t="str">
        <f>IF(OR(IFERROR(SEARCH("DMZ",tblSegmentationZones[[#This Row],[comment]])&gt;0,FALSE),IFERROR(SEARCH("DMZ",tblSegmentationZones[[#This Row],[SegmentationZone]])&gt;0,FALSE)),"Yes","No")</f>
        <v>No</v>
      </c>
    </row>
    <row r="3088" spans="1:10" x14ac:dyDescent="0.3">
      <c r="A3088" t="s">
        <v>569</v>
      </c>
      <c r="B3088" t="s">
        <v>8318</v>
      </c>
      <c r="C3088">
        <v>3876</v>
      </c>
      <c r="D3088" t="s">
        <v>569</v>
      </c>
      <c r="E3088" t="s">
        <v>8310</v>
      </c>
      <c r="F3088" t="b">
        <v>1</v>
      </c>
      <c r="G3088">
        <v>516259840</v>
      </c>
      <c r="H3088">
        <v>516260095</v>
      </c>
      <c r="I3088" t="s">
        <v>8319</v>
      </c>
      <c r="J3088" s="182" t="str">
        <f>IF(OR(IFERROR(SEARCH("DMZ",tblSegmentationZones[[#This Row],[comment]])&gt;0,FALSE),IFERROR(SEARCH("DMZ",tblSegmentationZones[[#This Row],[SegmentationZone]])&gt;0,FALSE)),"Yes","No")</f>
        <v>No</v>
      </c>
    </row>
    <row r="3089" spans="1:10" x14ac:dyDescent="0.3">
      <c r="A3089" t="s">
        <v>573</v>
      </c>
      <c r="B3089" t="s">
        <v>8320</v>
      </c>
      <c r="C3089">
        <v>3875</v>
      </c>
      <c r="D3089" t="s">
        <v>573</v>
      </c>
      <c r="E3089" t="s">
        <v>8310</v>
      </c>
      <c r="F3089" t="b">
        <v>1</v>
      </c>
      <c r="G3089">
        <v>516260096</v>
      </c>
      <c r="H3089">
        <v>516260351</v>
      </c>
      <c r="I3089" t="s">
        <v>8321</v>
      </c>
      <c r="J3089" s="182" t="str">
        <f>IF(OR(IFERROR(SEARCH("DMZ",tblSegmentationZones[[#This Row],[comment]])&gt;0,FALSE),IFERROR(SEARCH("DMZ",tblSegmentationZones[[#This Row],[SegmentationZone]])&gt;0,FALSE)),"Yes","No")</f>
        <v>No</v>
      </c>
    </row>
    <row r="3090" spans="1:10" x14ac:dyDescent="0.3">
      <c r="A3090" t="s">
        <v>6006</v>
      </c>
      <c r="B3090" t="s">
        <v>8322</v>
      </c>
      <c r="C3090">
        <v>3884</v>
      </c>
      <c r="D3090" t="s">
        <v>6006</v>
      </c>
      <c r="E3090" t="s">
        <v>8310</v>
      </c>
      <c r="F3090" t="b">
        <v>1</v>
      </c>
      <c r="G3090">
        <v>516230400</v>
      </c>
      <c r="H3090">
        <v>516230655</v>
      </c>
      <c r="I3090" t="s">
        <v>8323</v>
      </c>
      <c r="J3090" s="182" t="str">
        <f>IF(OR(IFERROR(SEARCH("DMZ",tblSegmentationZones[[#This Row],[comment]])&gt;0,FALSE),IFERROR(SEARCH("DMZ",tblSegmentationZones[[#This Row],[SegmentationZone]])&gt;0,FALSE)),"Yes","No")</f>
        <v>No</v>
      </c>
    </row>
    <row r="3091" spans="1:10" x14ac:dyDescent="0.3">
      <c r="A3091" t="s">
        <v>6016</v>
      </c>
      <c r="B3091" t="s">
        <v>8324</v>
      </c>
      <c r="C3091">
        <v>3874</v>
      </c>
      <c r="D3091" t="s">
        <v>6016</v>
      </c>
      <c r="E3091" t="s">
        <v>8310</v>
      </c>
      <c r="F3091" t="b">
        <v>1</v>
      </c>
      <c r="G3091">
        <v>516260352</v>
      </c>
      <c r="H3091">
        <v>516260607</v>
      </c>
      <c r="I3091" t="s">
        <v>8325</v>
      </c>
      <c r="J3091" s="182" t="str">
        <f>IF(OR(IFERROR(SEARCH("DMZ",tblSegmentationZones[[#This Row],[comment]])&gt;0,FALSE),IFERROR(SEARCH("DMZ",tblSegmentationZones[[#This Row],[SegmentationZone]])&gt;0,FALSE)),"Yes","No")</f>
        <v>No</v>
      </c>
    </row>
    <row r="3092" spans="1:10" x14ac:dyDescent="0.3">
      <c r="A3092" t="s">
        <v>672</v>
      </c>
      <c r="B3092" t="s">
        <v>8326</v>
      </c>
      <c r="C3092">
        <v>3873</v>
      </c>
      <c r="D3092" t="s">
        <v>672</v>
      </c>
      <c r="E3092" t="s">
        <v>8310</v>
      </c>
      <c r="F3092" t="b">
        <v>1</v>
      </c>
      <c r="G3092">
        <v>516260608</v>
      </c>
      <c r="H3092">
        <v>516260863</v>
      </c>
      <c r="I3092" t="s">
        <v>8327</v>
      </c>
      <c r="J3092" s="182" t="str">
        <f>IF(OR(IFERROR(SEARCH("DMZ",tblSegmentationZones[[#This Row],[comment]])&gt;0,FALSE),IFERROR(SEARCH("DMZ",tblSegmentationZones[[#This Row],[SegmentationZone]])&gt;0,FALSE)),"Yes","No")</f>
        <v>No</v>
      </c>
    </row>
    <row r="3093" spans="1:10" x14ac:dyDescent="0.3">
      <c r="A3093" t="s">
        <v>565</v>
      </c>
      <c r="B3093" t="s">
        <v>8328</v>
      </c>
      <c r="C3093">
        <v>3872</v>
      </c>
      <c r="D3093" t="s">
        <v>565</v>
      </c>
      <c r="E3093" t="s">
        <v>8310</v>
      </c>
      <c r="F3093" t="b">
        <v>1</v>
      </c>
      <c r="G3093">
        <v>516260864</v>
      </c>
      <c r="H3093">
        <v>516261119</v>
      </c>
      <c r="I3093" t="s">
        <v>8329</v>
      </c>
      <c r="J3093" s="182" t="str">
        <f>IF(OR(IFERROR(SEARCH("DMZ",tblSegmentationZones[[#This Row],[comment]])&gt;0,FALSE),IFERROR(SEARCH("DMZ",tblSegmentationZones[[#This Row],[SegmentationZone]])&gt;0,FALSE)),"Yes","No")</f>
        <v>No</v>
      </c>
    </row>
    <row r="3094" spans="1:10" x14ac:dyDescent="0.3">
      <c r="A3094" t="s">
        <v>7363</v>
      </c>
      <c r="B3094" t="s">
        <v>8330</v>
      </c>
      <c r="C3094">
        <v>3871</v>
      </c>
      <c r="D3094" t="s">
        <v>6222</v>
      </c>
      <c r="E3094" t="s">
        <v>8310</v>
      </c>
      <c r="F3094" t="b">
        <v>1</v>
      </c>
      <c r="G3094">
        <v>516268032</v>
      </c>
      <c r="H3094">
        <v>516268287</v>
      </c>
      <c r="I3094" t="s">
        <v>8331</v>
      </c>
      <c r="J3094" s="182" t="str">
        <f>IF(OR(IFERROR(SEARCH("DMZ",tblSegmentationZones[[#This Row],[comment]])&gt;0,FALSE),IFERROR(SEARCH("DMZ",tblSegmentationZones[[#This Row],[SegmentationZone]])&gt;0,FALSE)),"Yes","No")</f>
        <v>No</v>
      </c>
    </row>
    <row r="3095" spans="1:10" x14ac:dyDescent="0.3">
      <c r="A3095" t="s">
        <v>7273</v>
      </c>
      <c r="B3095" t="s">
        <v>8332</v>
      </c>
      <c r="C3095">
        <v>3870</v>
      </c>
      <c r="D3095" t="s">
        <v>479</v>
      </c>
      <c r="E3095" t="s">
        <v>8310</v>
      </c>
      <c r="F3095" t="b">
        <v>1</v>
      </c>
      <c r="G3095">
        <v>516268544</v>
      </c>
      <c r="H3095">
        <v>516268799</v>
      </c>
      <c r="I3095" t="s">
        <v>8333</v>
      </c>
      <c r="J3095" s="182" t="str">
        <f>IF(OR(IFERROR(SEARCH("DMZ",tblSegmentationZones[[#This Row],[comment]])&gt;0,FALSE),IFERROR(SEARCH("DMZ",tblSegmentationZones[[#This Row],[SegmentationZone]])&gt;0,FALSE)),"Yes","No")</f>
        <v>No</v>
      </c>
    </row>
    <row r="3096" spans="1:10" x14ac:dyDescent="0.3">
      <c r="A3096" t="s">
        <v>7280</v>
      </c>
      <c r="B3096" t="s">
        <v>8334</v>
      </c>
      <c r="C3096">
        <v>3869</v>
      </c>
      <c r="D3096" t="s">
        <v>6112</v>
      </c>
      <c r="E3096" t="s">
        <v>8310</v>
      </c>
      <c r="F3096" t="b">
        <v>1</v>
      </c>
      <c r="G3096">
        <v>516268800</v>
      </c>
      <c r="H3096">
        <v>516269055</v>
      </c>
      <c r="I3096" t="s">
        <v>8335</v>
      </c>
      <c r="J3096" s="182" t="str">
        <f>IF(OR(IFERROR(SEARCH("DMZ",tblSegmentationZones[[#This Row],[comment]])&gt;0,FALSE),IFERROR(SEARCH("DMZ",tblSegmentationZones[[#This Row],[SegmentationZone]])&gt;0,FALSE)),"Yes","No")</f>
        <v>No</v>
      </c>
    </row>
    <row r="3097" spans="1:10" x14ac:dyDescent="0.3">
      <c r="A3097" t="s">
        <v>6127</v>
      </c>
      <c r="B3097" t="s">
        <v>8336</v>
      </c>
      <c r="C3097">
        <v>3868</v>
      </c>
      <c r="D3097" t="s">
        <v>524</v>
      </c>
      <c r="E3097" t="s">
        <v>8310</v>
      </c>
      <c r="F3097" t="b">
        <v>1</v>
      </c>
      <c r="G3097">
        <v>516269056</v>
      </c>
      <c r="H3097">
        <v>516269311</v>
      </c>
      <c r="I3097" t="s">
        <v>8337</v>
      </c>
      <c r="J3097" s="182" t="str">
        <f>IF(OR(IFERROR(SEARCH("DMZ",tblSegmentationZones[[#This Row],[comment]])&gt;0,FALSE),IFERROR(SEARCH("DMZ",tblSegmentationZones[[#This Row],[SegmentationZone]])&gt;0,FALSE)),"Yes","No")</f>
        <v>No</v>
      </c>
    </row>
    <row r="3098" spans="1:10" x14ac:dyDescent="0.3">
      <c r="A3098" t="s">
        <v>7285</v>
      </c>
      <c r="B3098" t="s">
        <v>8338</v>
      </c>
      <c r="C3098">
        <v>3867</v>
      </c>
      <c r="D3098" t="s">
        <v>6132</v>
      </c>
      <c r="E3098" t="s">
        <v>8310</v>
      </c>
      <c r="F3098" t="b">
        <v>1</v>
      </c>
      <c r="G3098">
        <v>516269312</v>
      </c>
      <c r="H3098">
        <v>516269567</v>
      </c>
      <c r="I3098" t="s">
        <v>8339</v>
      </c>
      <c r="J3098" s="182" t="str">
        <f>IF(OR(IFERROR(SEARCH("DMZ",tblSegmentationZones[[#This Row],[comment]])&gt;0,FALSE),IFERROR(SEARCH("DMZ",tblSegmentationZones[[#This Row],[SegmentationZone]])&gt;0,FALSE)),"Yes","No")</f>
        <v>No</v>
      </c>
    </row>
    <row r="3099" spans="1:10" x14ac:dyDescent="0.3">
      <c r="A3099" t="s">
        <v>7288</v>
      </c>
      <c r="B3099" t="s">
        <v>8340</v>
      </c>
      <c r="C3099">
        <v>3866</v>
      </c>
      <c r="D3099" t="s">
        <v>589</v>
      </c>
      <c r="E3099" t="s">
        <v>8310</v>
      </c>
      <c r="F3099" t="b">
        <v>1</v>
      </c>
      <c r="G3099">
        <v>516269568</v>
      </c>
      <c r="H3099">
        <v>516269823</v>
      </c>
      <c r="I3099" t="s">
        <v>8341</v>
      </c>
      <c r="J3099" s="182" t="str">
        <f>IF(OR(IFERROR(SEARCH("DMZ",tblSegmentationZones[[#This Row],[comment]])&gt;0,FALSE),IFERROR(SEARCH("DMZ",tblSegmentationZones[[#This Row],[SegmentationZone]])&gt;0,FALSE)),"Yes","No")</f>
        <v>No</v>
      </c>
    </row>
    <row r="3100" spans="1:10" x14ac:dyDescent="0.3">
      <c r="A3100" t="s">
        <v>7291</v>
      </c>
      <c r="B3100" t="s">
        <v>8342</v>
      </c>
      <c r="C3100">
        <v>3865</v>
      </c>
      <c r="D3100" t="s">
        <v>6145</v>
      </c>
      <c r="E3100" t="s">
        <v>8310</v>
      </c>
      <c r="F3100" t="b">
        <v>1</v>
      </c>
      <c r="G3100">
        <v>516269824</v>
      </c>
      <c r="H3100">
        <v>516270079</v>
      </c>
      <c r="I3100" t="s">
        <v>8343</v>
      </c>
      <c r="J3100" s="182" t="str">
        <f>IF(OR(IFERROR(SEARCH("DMZ",tblSegmentationZones[[#This Row],[comment]])&gt;0,FALSE),IFERROR(SEARCH("DMZ",tblSegmentationZones[[#This Row],[SegmentationZone]])&gt;0,FALSE)),"Yes","No")</f>
        <v>No</v>
      </c>
    </row>
    <row r="3101" spans="1:10" x14ac:dyDescent="0.3">
      <c r="A3101" t="s">
        <v>6045</v>
      </c>
      <c r="B3101" t="s">
        <v>8344</v>
      </c>
      <c r="C3101">
        <v>3864</v>
      </c>
      <c r="D3101" t="s">
        <v>519</v>
      </c>
      <c r="E3101" t="s">
        <v>8310</v>
      </c>
      <c r="F3101" t="b">
        <v>1</v>
      </c>
      <c r="G3101">
        <v>516270080</v>
      </c>
      <c r="H3101">
        <v>516270335</v>
      </c>
      <c r="I3101" t="s">
        <v>8345</v>
      </c>
      <c r="J3101" s="182" t="str">
        <f>IF(OR(IFERROR(SEARCH("DMZ",tblSegmentationZones[[#This Row],[comment]])&gt;0,FALSE),IFERROR(SEARCH("DMZ",tblSegmentationZones[[#This Row],[SegmentationZone]])&gt;0,FALSE)),"Yes","No")</f>
        <v>No</v>
      </c>
    </row>
    <row r="3102" spans="1:10" x14ac:dyDescent="0.3">
      <c r="A3102" t="s">
        <v>6048</v>
      </c>
      <c r="B3102" t="s">
        <v>8346</v>
      </c>
      <c r="C3102">
        <v>3863</v>
      </c>
      <c r="D3102" t="s">
        <v>6050</v>
      </c>
      <c r="E3102" t="s">
        <v>8310</v>
      </c>
      <c r="F3102" t="b">
        <v>1</v>
      </c>
      <c r="G3102">
        <v>516270336</v>
      </c>
      <c r="H3102">
        <v>516270591</v>
      </c>
      <c r="I3102" t="s">
        <v>8347</v>
      </c>
      <c r="J3102" s="182" t="str">
        <f>IF(OR(IFERROR(SEARCH("DMZ",tblSegmentationZones[[#This Row],[comment]])&gt;0,FALSE),IFERROR(SEARCH("DMZ",tblSegmentationZones[[#This Row],[SegmentationZone]])&gt;0,FALSE)),"Yes","No")</f>
        <v>No</v>
      </c>
    </row>
    <row r="3103" spans="1:10" x14ac:dyDescent="0.3">
      <c r="A3103" t="s">
        <v>7298</v>
      </c>
      <c r="B3103" t="s">
        <v>8348</v>
      </c>
      <c r="C3103">
        <v>3862</v>
      </c>
      <c r="D3103" t="s">
        <v>679</v>
      </c>
      <c r="E3103" t="s">
        <v>8310</v>
      </c>
      <c r="F3103" t="b">
        <v>1</v>
      </c>
      <c r="G3103">
        <v>516270592</v>
      </c>
      <c r="H3103">
        <v>516270847</v>
      </c>
      <c r="I3103" t="s">
        <v>8349</v>
      </c>
      <c r="J3103" s="182" t="str">
        <f>IF(OR(IFERROR(SEARCH("DMZ",tblSegmentationZones[[#This Row],[comment]])&gt;0,FALSE),IFERROR(SEARCH("DMZ",tblSegmentationZones[[#This Row],[SegmentationZone]])&gt;0,FALSE)),"Yes","No")</f>
        <v>No</v>
      </c>
    </row>
    <row r="3104" spans="1:10" x14ac:dyDescent="0.3">
      <c r="A3104" t="s">
        <v>7301</v>
      </c>
      <c r="B3104" t="s">
        <v>8350</v>
      </c>
      <c r="C3104">
        <v>3861</v>
      </c>
      <c r="D3104" t="s">
        <v>6168</v>
      </c>
      <c r="E3104" t="s">
        <v>8310</v>
      </c>
      <c r="F3104" t="b">
        <v>1</v>
      </c>
      <c r="G3104">
        <v>516270848</v>
      </c>
      <c r="H3104">
        <v>516271103</v>
      </c>
      <c r="I3104" t="s">
        <v>8351</v>
      </c>
      <c r="J3104" s="182" t="str">
        <f>IF(OR(IFERROR(SEARCH("DMZ",tblSegmentationZones[[#This Row],[comment]])&gt;0,FALSE),IFERROR(SEARCH("DMZ",tblSegmentationZones[[#This Row],[SegmentationZone]])&gt;0,FALSE)),"Yes","No")</f>
        <v>No</v>
      </c>
    </row>
    <row r="3105" spans="1:10" x14ac:dyDescent="0.3">
      <c r="A3105" t="s">
        <v>7306</v>
      </c>
      <c r="B3105" t="s">
        <v>8352</v>
      </c>
      <c r="C3105">
        <v>3860</v>
      </c>
      <c r="D3105" t="s">
        <v>657</v>
      </c>
      <c r="E3105" t="s">
        <v>8310</v>
      </c>
      <c r="F3105" t="b">
        <v>1</v>
      </c>
      <c r="G3105">
        <v>516271104</v>
      </c>
      <c r="H3105">
        <v>516271359</v>
      </c>
      <c r="I3105" t="s">
        <v>8353</v>
      </c>
      <c r="J3105" s="182" t="str">
        <f>IF(OR(IFERROR(SEARCH("DMZ",tblSegmentationZones[[#This Row],[comment]])&gt;0,FALSE),IFERROR(SEARCH("DMZ",tblSegmentationZones[[#This Row],[SegmentationZone]])&gt;0,FALSE)),"Yes","No")</f>
        <v>No</v>
      </c>
    </row>
    <row r="3106" spans="1:10" x14ac:dyDescent="0.3">
      <c r="A3106" t="s">
        <v>7309</v>
      </c>
      <c r="B3106" t="s">
        <v>8354</v>
      </c>
      <c r="C3106">
        <v>3859</v>
      </c>
      <c r="D3106" t="s">
        <v>6158</v>
      </c>
      <c r="E3106" t="s">
        <v>8310</v>
      </c>
      <c r="F3106" t="b">
        <v>1</v>
      </c>
      <c r="G3106">
        <v>516271360</v>
      </c>
      <c r="H3106">
        <v>516271615</v>
      </c>
      <c r="I3106" t="s">
        <v>8355</v>
      </c>
      <c r="J3106" s="182" t="str">
        <f>IF(OR(IFERROR(SEARCH("DMZ",tblSegmentationZones[[#This Row],[comment]])&gt;0,FALSE),IFERROR(SEARCH("DMZ",tblSegmentationZones[[#This Row],[SegmentationZone]])&gt;0,FALSE)),"Yes","No")</f>
        <v>No</v>
      </c>
    </row>
    <row r="3107" spans="1:10" x14ac:dyDescent="0.3">
      <c r="A3107" t="s">
        <v>7312</v>
      </c>
      <c r="B3107" t="s">
        <v>8356</v>
      </c>
      <c r="C3107">
        <v>3858</v>
      </c>
      <c r="D3107" t="s">
        <v>6183</v>
      </c>
      <c r="E3107" t="s">
        <v>8310</v>
      </c>
      <c r="F3107" t="b">
        <v>1</v>
      </c>
      <c r="G3107">
        <v>516271616</v>
      </c>
      <c r="H3107">
        <v>516271871</v>
      </c>
      <c r="I3107" t="s">
        <v>8357</v>
      </c>
      <c r="J3107" s="182" t="str">
        <f>IF(OR(IFERROR(SEARCH("DMZ",tblSegmentationZones[[#This Row],[comment]])&gt;0,FALSE),IFERROR(SEARCH("DMZ",tblSegmentationZones[[#This Row],[SegmentationZone]])&gt;0,FALSE)),"Yes","No")</f>
        <v>No</v>
      </c>
    </row>
    <row r="3108" spans="1:10" x14ac:dyDescent="0.3">
      <c r="A3108" t="s">
        <v>7315</v>
      </c>
      <c r="B3108" t="s">
        <v>8358</v>
      </c>
      <c r="C3108">
        <v>3857</v>
      </c>
      <c r="D3108" t="s">
        <v>6187</v>
      </c>
      <c r="E3108" t="s">
        <v>8310</v>
      </c>
      <c r="F3108" t="b">
        <v>1</v>
      </c>
      <c r="G3108">
        <v>516271872</v>
      </c>
      <c r="H3108">
        <v>516272127</v>
      </c>
      <c r="I3108" t="s">
        <v>8359</v>
      </c>
      <c r="J3108" s="182" t="str">
        <f>IF(OR(IFERROR(SEARCH("DMZ",tblSegmentationZones[[#This Row],[comment]])&gt;0,FALSE),IFERROR(SEARCH("DMZ",tblSegmentationZones[[#This Row],[SegmentationZone]])&gt;0,FALSE)),"Yes","No")</f>
        <v>No</v>
      </c>
    </row>
    <row r="3109" spans="1:10" x14ac:dyDescent="0.3">
      <c r="A3109" t="s">
        <v>7318</v>
      </c>
      <c r="B3109" t="s">
        <v>8360</v>
      </c>
      <c r="C3109">
        <v>3856</v>
      </c>
      <c r="D3109" t="s">
        <v>6072</v>
      </c>
      <c r="E3109" t="s">
        <v>8310</v>
      </c>
      <c r="F3109" t="b">
        <v>1</v>
      </c>
      <c r="G3109">
        <v>516272128</v>
      </c>
      <c r="H3109">
        <v>516273151</v>
      </c>
      <c r="I3109" t="s">
        <v>8361</v>
      </c>
      <c r="J3109" s="182" t="str">
        <f>IF(OR(IFERROR(SEARCH("DMZ",tblSegmentationZones[[#This Row],[comment]])&gt;0,FALSE),IFERROR(SEARCH("DMZ",tblSegmentationZones[[#This Row],[SegmentationZone]])&gt;0,FALSE)),"Yes","No")</f>
        <v>No</v>
      </c>
    </row>
    <row r="3110" spans="1:10" x14ac:dyDescent="0.3">
      <c r="A3110" t="s">
        <v>7321</v>
      </c>
      <c r="B3110" t="s">
        <v>8362</v>
      </c>
      <c r="C3110">
        <v>3855</v>
      </c>
      <c r="D3110" t="s">
        <v>6083</v>
      </c>
      <c r="E3110" t="s">
        <v>8310</v>
      </c>
      <c r="F3110" t="b">
        <v>1</v>
      </c>
      <c r="G3110">
        <v>516273152</v>
      </c>
      <c r="H3110">
        <v>516274175</v>
      </c>
      <c r="I3110" t="s">
        <v>8363</v>
      </c>
      <c r="J3110" s="182" t="str">
        <f>IF(OR(IFERROR(SEARCH("DMZ",tblSegmentationZones[[#This Row],[comment]])&gt;0,FALSE),IFERROR(SEARCH("DMZ",tblSegmentationZones[[#This Row],[SegmentationZone]])&gt;0,FALSE)),"Yes","No")</f>
        <v>No</v>
      </c>
    </row>
    <row r="3111" spans="1:10" x14ac:dyDescent="0.3">
      <c r="A3111" t="s">
        <v>7324</v>
      </c>
      <c r="B3111" t="s">
        <v>8364</v>
      </c>
      <c r="C3111">
        <v>3854</v>
      </c>
      <c r="D3111" t="s">
        <v>6193</v>
      </c>
      <c r="E3111" t="s">
        <v>8310</v>
      </c>
      <c r="F3111" t="b">
        <v>1</v>
      </c>
      <c r="G3111">
        <v>516274176</v>
      </c>
      <c r="H3111">
        <v>516275199</v>
      </c>
      <c r="I3111" t="s">
        <v>8365</v>
      </c>
      <c r="J3111" s="182" t="str">
        <f>IF(OR(IFERROR(SEARCH("DMZ",tblSegmentationZones[[#This Row],[comment]])&gt;0,FALSE),IFERROR(SEARCH("DMZ",tblSegmentationZones[[#This Row],[SegmentationZone]])&gt;0,FALSE)),"Yes","No")</f>
        <v>No</v>
      </c>
    </row>
    <row r="3112" spans="1:10" x14ac:dyDescent="0.3">
      <c r="A3112" t="s">
        <v>7327</v>
      </c>
      <c r="B3112" t="s">
        <v>8366</v>
      </c>
      <c r="C3112">
        <v>3853</v>
      </c>
      <c r="D3112" t="s">
        <v>6172</v>
      </c>
      <c r="E3112" t="s">
        <v>8310</v>
      </c>
      <c r="F3112" t="b">
        <v>1</v>
      </c>
      <c r="G3112">
        <v>516275200</v>
      </c>
      <c r="H3112">
        <v>516276223</v>
      </c>
      <c r="I3112" t="s">
        <v>8367</v>
      </c>
      <c r="J3112" s="182" t="str">
        <f>IF(OR(IFERROR(SEARCH("DMZ",tblSegmentationZones[[#This Row],[comment]])&gt;0,FALSE),IFERROR(SEARCH("DMZ",tblSegmentationZones[[#This Row],[SegmentationZone]])&gt;0,FALSE)),"Yes","No")</f>
        <v>No</v>
      </c>
    </row>
    <row r="3113" spans="1:10" x14ac:dyDescent="0.3">
      <c r="A3113" t="s">
        <v>7330</v>
      </c>
      <c r="B3113" t="s">
        <v>8368</v>
      </c>
      <c r="C3113">
        <v>3852</v>
      </c>
      <c r="D3113" t="s">
        <v>6179</v>
      </c>
      <c r="E3113" t="s">
        <v>8310</v>
      </c>
      <c r="F3113" t="b">
        <v>1</v>
      </c>
      <c r="G3113">
        <v>516276224</v>
      </c>
      <c r="H3113">
        <v>516277247</v>
      </c>
      <c r="I3113" t="s">
        <v>8369</v>
      </c>
      <c r="J3113" s="182" t="str">
        <f>IF(OR(IFERROR(SEARCH("DMZ",tblSegmentationZones[[#This Row],[comment]])&gt;0,FALSE),IFERROR(SEARCH("DMZ",tblSegmentationZones[[#This Row],[SegmentationZone]])&gt;0,FALSE)),"Yes","No")</f>
        <v>No</v>
      </c>
    </row>
    <row r="3114" spans="1:10" x14ac:dyDescent="0.3">
      <c r="A3114" t="s">
        <v>7333</v>
      </c>
      <c r="B3114" t="s">
        <v>8370</v>
      </c>
      <c r="C3114">
        <v>3851</v>
      </c>
      <c r="D3114" t="s">
        <v>7335</v>
      </c>
      <c r="E3114" t="s">
        <v>8310</v>
      </c>
      <c r="F3114" t="b">
        <v>1</v>
      </c>
      <c r="G3114">
        <v>516277248</v>
      </c>
      <c r="H3114">
        <v>516278271</v>
      </c>
      <c r="I3114" t="s">
        <v>8371</v>
      </c>
      <c r="J3114" s="182" t="str">
        <f>IF(OR(IFERROR(SEARCH("DMZ",tblSegmentationZones[[#This Row],[comment]])&gt;0,FALSE),IFERROR(SEARCH("DMZ",tblSegmentationZones[[#This Row],[SegmentationZone]])&gt;0,FALSE)),"Yes","No")</f>
        <v>No</v>
      </c>
    </row>
    <row r="3115" spans="1:10" x14ac:dyDescent="0.3">
      <c r="A3115" t="s">
        <v>532</v>
      </c>
      <c r="B3115" t="s">
        <v>8372</v>
      </c>
      <c r="C3115">
        <v>3888</v>
      </c>
      <c r="D3115" t="s">
        <v>532</v>
      </c>
      <c r="E3115" t="s">
        <v>8310</v>
      </c>
      <c r="F3115" t="b">
        <v>1</v>
      </c>
      <c r="G3115">
        <v>516227584</v>
      </c>
      <c r="H3115">
        <v>516227839</v>
      </c>
      <c r="I3115" t="s">
        <v>8373</v>
      </c>
      <c r="J3115" s="182" t="str">
        <f>IF(OR(IFERROR(SEARCH("DMZ",tblSegmentationZones[[#This Row],[comment]])&gt;0,FALSE),IFERROR(SEARCH("DMZ",tblSegmentationZones[[#This Row],[SegmentationZone]])&gt;0,FALSE)),"Yes","No")</f>
        <v>No</v>
      </c>
    </row>
    <row r="3116" spans="1:10" x14ac:dyDescent="0.3">
      <c r="A3116" t="s">
        <v>8239</v>
      </c>
      <c r="B3116" t="s">
        <v>8374</v>
      </c>
      <c r="C3116">
        <v>3020</v>
      </c>
      <c r="D3116" t="s">
        <v>555</v>
      </c>
      <c r="E3116" t="s">
        <v>8310</v>
      </c>
      <c r="F3116" t="b">
        <v>1</v>
      </c>
      <c r="G3116">
        <v>516232192</v>
      </c>
      <c r="H3116">
        <v>516232447</v>
      </c>
      <c r="I3116" t="s">
        <v>8375</v>
      </c>
      <c r="J3116" s="182" t="str">
        <f>IF(OR(IFERROR(SEARCH("DMZ",tblSegmentationZones[[#This Row],[comment]])&gt;0,FALSE),IFERROR(SEARCH("DMZ",tblSegmentationZones[[#This Row],[SegmentationZone]])&gt;0,FALSE)),"Yes","No")</f>
        <v>No</v>
      </c>
    </row>
    <row r="3117" spans="1:10" x14ac:dyDescent="0.3">
      <c r="A3117" t="s">
        <v>7366</v>
      </c>
      <c r="B3117" t="s">
        <v>8376</v>
      </c>
      <c r="C3117">
        <v>3200</v>
      </c>
      <c r="D3117" t="s">
        <v>733</v>
      </c>
      <c r="E3117" t="s">
        <v>8310</v>
      </c>
      <c r="F3117" t="b">
        <v>1</v>
      </c>
      <c r="G3117">
        <v>516278272</v>
      </c>
      <c r="H3117">
        <v>516279295</v>
      </c>
      <c r="I3117" t="s">
        <v>8377</v>
      </c>
      <c r="J3117" s="182" t="str">
        <f>IF(OR(IFERROR(SEARCH("DMZ",tblSegmentationZones[[#This Row],[comment]])&gt;0,FALSE),IFERROR(SEARCH("DMZ",tblSegmentationZones[[#This Row],[SegmentationZone]])&gt;0,FALSE)),"Yes","No")</f>
        <v>No</v>
      </c>
    </row>
    <row r="3118" spans="1:10" x14ac:dyDescent="0.3">
      <c r="A3118" t="s">
        <v>8378</v>
      </c>
      <c r="B3118" t="s">
        <v>8379</v>
      </c>
      <c r="C3118">
        <v>3204</v>
      </c>
      <c r="D3118" t="s">
        <v>5521</v>
      </c>
      <c r="E3118" t="s">
        <v>8310</v>
      </c>
      <c r="F3118" t="b">
        <v>0</v>
      </c>
      <c r="G3118">
        <v>516279296</v>
      </c>
      <c r="H3118">
        <v>516279359</v>
      </c>
      <c r="I3118" t="s">
        <v>8380</v>
      </c>
      <c r="J3118" s="182" t="str">
        <f>IF(OR(IFERROR(SEARCH("DMZ",tblSegmentationZones[[#This Row],[comment]])&gt;0,FALSE),IFERROR(SEARCH("DMZ",tblSegmentationZones[[#This Row],[SegmentationZone]])&gt;0,FALSE)),"Yes","No")</f>
        <v>No</v>
      </c>
    </row>
    <row r="3119" spans="1:10" x14ac:dyDescent="0.3">
      <c r="A3119" t="s">
        <v>8381</v>
      </c>
      <c r="B3119" t="s">
        <v>8382</v>
      </c>
      <c r="C3119" t="s">
        <v>464</v>
      </c>
      <c r="D3119" t="s">
        <v>5546</v>
      </c>
      <c r="E3119" t="s">
        <v>8310</v>
      </c>
      <c r="F3119" t="b">
        <v>1</v>
      </c>
      <c r="G3119">
        <v>516279360</v>
      </c>
      <c r="H3119">
        <v>516279423</v>
      </c>
      <c r="I3119" t="s">
        <v>8383</v>
      </c>
      <c r="J3119" s="182" t="str">
        <f>IF(OR(IFERROR(SEARCH("DMZ",tblSegmentationZones[[#This Row],[comment]])&gt;0,FALSE),IFERROR(SEARCH("DMZ",tblSegmentationZones[[#This Row],[SegmentationZone]])&gt;0,FALSE)),"Yes","No")</f>
        <v>No</v>
      </c>
    </row>
    <row r="3120" spans="1:10" x14ac:dyDescent="0.3">
      <c r="A3120" t="s">
        <v>464</v>
      </c>
      <c r="B3120" t="s">
        <v>8384</v>
      </c>
      <c r="C3120" t="s">
        <v>464</v>
      </c>
      <c r="D3120" t="s">
        <v>5546</v>
      </c>
      <c r="E3120" t="s">
        <v>8310</v>
      </c>
      <c r="F3120" t="b">
        <v>1</v>
      </c>
      <c r="G3120">
        <v>516279616</v>
      </c>
      <c r="H3120">
        <v>516279679</v>
      </c>
      <c r="I3120" t="s">
        <v>8385</v>
      </c>
      <c r="J3120" s="182" t="str">
        <f>IF(OR(IFERROR(SEARCH("DMZ",tblSegmentationZones[[#This Row],[comment]])&gt;0,FALSE),IFERROR(SEARCH("DMZ",tblSegmentationZones[[#This Row],[SegmentationZone]])&gt;0,FALSE)),"Yes","No")</f>
        <v>No</v>
      </c>
    </row>
    <row r="3121" spans="1:10" x14ac:dyDescent="0.3">
      <c r="A3121" t="s">
        <v>7369</v>
      </c>
      <c r="B3121" t="s">
        <v>8386</v>
      </c>
      <c r="C3121">
        <v>3208</v>
      </c>
      <c r="D3121" t="s">
        <v>7371</v>
      </c>
      <c r="E3121" t="s">
        <v>8310</v>
      </c>
      <c r="F3121" t="b">
        <v>1</v>
      </c>
      <c r="G3121">
        <v>516280320</v>
      </c>
      <c r="H3121">
        <v>516281343</v>
      </c>
      <c r="I3121" t="s">
        <v>8387</v>
      </c>
      <c r="J3121" s="182" t="str">
        <f>IF(OR(IFERROR(SEARCH("DMZ",tblSegmentationZones[[#This Row],[comment]])&gt;0,FALSE),IFERROR(SEARCH("DMZ",tblSegmentationZones[[#This Row],[SegmentationZone]])&gt;0,FALSE)),"Yes","No")</f>
        <v>No</v>
      </c>
    </row>
    <row r="3122" spans="1:10" x14ac:dyDescent="0.3">
      <c r="A3122" t="s">
        <v>719</v>
      </c>
      <c r="B3122" t="s">
        <v>8388</v>
      </c>
      <c r="C3122">
        <v>3883</v>
      </c>
      <c r="D3122" t="s">
        <v>719</v>
      </c>
      <c r="E3122" t="s">
        <v>8310</v>
      </c>
      <c r="F3122" t="b">
        <v>1</v>
      </c>
      <c r="G3122">
        <v>516232448</v>
      </c>
      <c r="H3122">
        <v>516232703</v>
      </c>
      <c r="I3122" t="s">
        <v>8389</v>
      </c>
      <c r="J3122" s="182" t="str">
        <f>IF(OR(IFERROR(SEARCH("DMZ",tblSegmentationZones[[#This Row],[comment]])&gt;0,FALSE),IFERROR(SEARCH("DMZ",tblSegmentationZones[[#This Row],[SegmentationZone]])&gt;0,FALSE)),"Yes","No")</f>
        <v>No</v>
      </c>
    </row>
    <row r="3123" spans="1:10" x14ac:dyDescent="0.3">
      <c r="A3123" t="s">
        <v>7373</v>
      </c>
      <c r="B3123" t="s">
        <v>8390</v>
      </c>
      <c r="C3123">
        <v>3212</v>
      </c>
      <c r="D3123" t="s">
        <v>7375</v>
      </c>
      <c r="E3123" t="s">
        <v>8310</v>
      </c>
      <c r="F3123" t="b">
        <v>1</v>
      </c>
      <c r="G3123">
        <v>516281344</v>
      </c>
      <c r="H3123">
        <v>516282367</v>
      </c>
      <c r="I3123" t="s">
        <v>8391</v>
      </c>
      <c r="J3123" s="182" t="str">
        <f>IF(OR(IFERROR(SEARCH("DMZ",tblSegmentationZones[[#This Row],[comment]])&gt;0,FALSE),IFERROR(SEARCH("DMZ",tblSegmentationZones[[#This Row],[SegmentationZone]])&gt;0,FALSE)),"Yes","No")</f>
        <v>No</v>
      </c>
    </row>
    <row r="3124" spans="1:10" x14ac:dyDescent="0.3">
      <c r="A3124" t="s">
        <v>7377</v>
      </c>
      <c r="B3124" t="s">
        <v>8392</v>
      </c>
      <c r="C3124">
        <v>3216</v>
      </c>
      <c r="D3124" t="s">
        <v>5981</v>
      </c>
      <c r="E3124" t="s">
        <v>8310</v>
      </c>
      <c r="F3124" t="b">
        <v>1</v>
      </c>
      <c r="G3124">
        <v>516282368</v>
      </c>
      <c r="H3124">
        <v>516283391</v>
      </c>
      <c r="I3124" t="s">
        <v>8393</v>
      </c>
      <c r="J3124" s="182" t="str">
        <f>IF(OR(IFERROR(SEARCH("DMZ",tblSegmentationZones[[#This Row],[comment]])&gt;0,FALSE),IFERROR(SEARCH("DMZ",tblSegmentationZones[[#This Row],[SegmentationZone]])&gt;0,FALSE)),"Yes","No")</f>
        <v>No</v>
      </c>
    </row>
    <row r="3125" spans="1:10" x14ac:dyDescent="0.3">
      <c r="A3125" t="s">
        <v>620</v>
      </c>
      <c r="B3125" t="s">
        <v>8394</v>
      </c>
      <c r="C3125">
        <v>3882</v>
      </c>
      <c r="D3125" t="s">
        <v>620</v>
      </c>
      <c r="E3125" t="s">
        <v>8310</v>
      </c>
      <c r="F3125" t="b">
        <v>1</v>
      </c>
      <c r="G3125">
        <v>516232704</v>
      </c>
      <c r="H3125">
        <v>516232959</v>
      </c>
      <c r="I3125" t="s">
        <v>8395</v>
      </c>
      <c r="J3125" s="182" t="str">
        <f>IF(OR(IFERROR(SEARCH("DMZ",tblSegmentationZones[[#This Row],[comment]])&gt;0,FALSE),IFERROR(SEARCH("DMZ",tblSegmentationZones[[#This Row],[SegmentationZone]])&gt;0,FALSE)),"Yes","No")</f>
        <v>No</v>
      </c>
    </row>
    <row r="3126" spans="1:10" x14ac:dyDescent="0.3">
      <c r="A3126" t="s">
        <v>7380</v>
      </c>
      <c r="B3126" t="s">
        <v>8396</v>
      </c>
      <c r="C3126">
        <v>3220</v>
      </c>
      <c r="D3126" t="s">
        <v>5984</v>
      </c>
      <c r="E3126" t="s">
        <v>8310</v>
      </c>
      <c r="F3126" t="b">
        <v>1</v>
      </c>
      <c r="G3126">
        <v>516283392</v>
      </c>
      <c r="H3126">
        <v>516284415</v>
      </c>
      <c r="I3126" t="s">
        <v>8397</v>
      </c>
      <c r="J3126" s="182" t="str">
        <f>IF(OR(IFERROR(SEARCH("DMZ",tblSegmentationZones[[#This Row],[comment]])&gt;0,FALSE),IFERROR(SEARCH("DMZ",tblSegmentationZones[[#This Row],[SegmentationZone]])&gt;0,FALSE)),"Yes","No")</f>
        <v>No</v>
      </c>
    </row>
    <row r="3127" spans="1:10" x14ac:dyDescent="0.3">
      <c r="A3127" t="s">
        <v>7383</v>
      </c>
      <c r="B3127" t="s">
        <v>8398</v>
      </c>
      <c r="C3127">
        <v>3224</v>
      </c>
      <c r="D3127" t="s">
        <v>5987</v>
      </c>
      <c r="E3127" t="s">
        <v>8310</v>
      </c>
      <c r="F3127" t="b">
        <v>1</v>
      </c>
      <c r="G3127">
        <v>516284416</v>
      </c>
      <c r="H3127">
        <v>516285439</v>
      </c>
      <c r="I3127" t="s">
        <v>8399</v>
      </c>
      <c r="J3127" s="182" t="str">
        <f>IF(OR(IFERROR(SEARCH("DMZ",tblSegmentationZones[[#This Row],[comment]])&gt;0,FALSE),IFERROR(SEARCH("DMZ",tblSegmentationZones[[#This Row],[SegmentationZone]])&gt;0,FALSE)),"Yes","No")</f>
        <v>No</v>
      </c>
    </row>
    <row r="3128" spans="1:10" x14ac:dyDescent="0.3">
      <c r="A3128" t="s">
        <v>7386</v>
      </c>
      <c r="B3128" t="s">
        <v>8400</v>
      </c>
      <c r="C3128">
        <v>3228</v>
      </c>
      <c r="D3128" t="s">
        <v>5990</v>
      </c>
      <c r="E3128" t="s">
        <v>8310</v>
      </c>
      <c r="F3128" t="b">
        <v>1</v>
      </c>
      <c r="G3128">
        <v>516285440</v>
      </c>
      <c r="H3128">
        <v>516286463</v>
      </c>
      <c r="I3128" t="s">
        <v>8401</v>
      </c>
      <c r="J3128" s="182" t="str">
        <f>IF(OR(IFERROR(SEARCH("DMZ",tblSegmentationZones[[#This Row],[comment]])&gt;0,FALSE),IFERROR(SEARCH("DMZ",tblSegmentationZones[[#This Row],[SegmentationZone]])&gt;0,FALSE)),"Yes","No")</f>
        <v>No</v>
      </c>
    </row>
    <row r="3129" spans="1:10" x14ac:dyDescent="0.3">
      <c r="A3129" t="s">
        <v>5905</v>
      </c>
      <c r="B3129" t="s">
        <v>8402</v>
      </c>
      <c r="C3129">
        <v>3881</v>
      </c>
      <c r="D3129" t="s">
        <v>5905</v>
      </c>
      <c r="E3129" t="s">
        <v>8310</v>
      </c>
      <c r="F3129" t="b">
        <v>1</v>
      </c>
      <c r="G3129">
        <v>516232960</v>
      </c>
      <c r="H3129">
        <v>516233215</v>
      </c>
      <c r="I3129" t="s">
        <v>8403</v>
      </c>
      <c r="J3129" s="182" t="str">
        <f>IF(OR(IFERROR(SEARCH("DMZ",tblSegmentationZones[[#This Row],[comment]])&gt;0,FALSE),IFERROR(SEARCH("DMZ",tblSegmentationZones[[#This Row],[SegmentationZone]])&gt;0,FALSE)),"Yes","No")</f>
        <v>No</v>
      </c>
    </row>
    <row r="3130" spans="1:10" x14ac:dyDescent="0.3">
      <c r="A3130" t="s">
        <v>7389</v>
      </c>
      <c r="B3130" t="s">
        <v>8404</v>
      </c>
      <c r="C3130">
        <v>3232</v>
      </c>
      <c r="D3130" t="s">
        <v>6218</v>
      </c>
      <c r="E3130" t="s">
        <v>8310</v>
      </c>
      <c r="F3130" t="b">
        <v>1</v>
      </c>
      <c r="G3130">
        <v>516286464</v>
      </c>
      <c r="H3130">
        <v>516287487</v>
      </c>
      <c r="I3130" t="s">
        <v>8405</v>
      </c>
      <c r="J3130" s="182" t="str">
        <f>IF(OR(IFERROR(SEARCH("DMZ",tblSegmentationZones[[#This Row],[comment]])&gt;0,FALSE),IFERROR(SEARCH("DMZ",tblSegmentationZones[[#This Row],[SegmentationZone]])&gt;0,FALSE)),"Yes","No")</f>
        <v>No</v>
      </c>
    </row>
    <row r="3131" spans="1:10" x14ac:dyDescent="0.3">
      <c r="A3131" t="s">
        <v>7394</v>
      </c>
      <c r="B3131" t="s">
        <v>8406</v>
      </c>
      <c r="C3131">
        <v>3236</v>
      </c>
      <c r="D3131" t="s">
        <v>7396</v>
      </c>
      <c r="E3131" t="s">
        <v>8310</v>
      </c>
      <c r="F3131" t="b">
        <v>1</v>
      </c>
      <c r="G3131">
        <v>516287488</v>
      </c>
      <c r="H3131">
        <v>516287743</v>
      </c>
      <c r="I3131" t="s">
        <v>8407</v>
      </c>
      <c r="J3131" s="182" t="str">
        <f>IF(OR(IFERROR(SEARCH("DMZ",tblSegmentationZones[[#This Row],[comment]])&gt;0,FALSE),IFERROR(SEARCH("DMZ",tblSegmentationZones[[#This Row],[SegmentationZone]])&gt;0,FALSE)),"Yes","No")</f>
        <v>No</v>
      </c>
    </row>
    <row r="3132" spans="1:10" x14ac:dyDescent="0.3">
      <c r="A3132" t="s">
        <v>668</v>
      </c>
      <c r="B3132" t="s">
        <v>8408</v>
      </c>
      <c r="C3132">
        <v>3880</v>
      </c>
      <c r="D3132" t="s">
        <v>668</v>
      </c>
      <c r="E3132" t="s">
        <v>8310</v>
      </c>
      <c r="F3132" t="b">
        <v>1</v>
      </c>
      <c r="G3132">
        <v>516233216</v>
      </c>
      <c r="H3132">
        <v>516233471</v>
      </c>
      <c r="I3132" t="s">
        <v>8409</v>
      </c>
      <c r="J3132" s="182" t="str">
        <f>IF(OR(IFERROR(SEARCH("DMZ",tblSegmentationZones[[#This Row],[comment]])&gt;0,FALSE),IFERROR(SEARCH("DMZ",tblSegmentationZones[[#This Row],[SegmentationZone]])&gt;0,FALSE)),"Yes","No")</f>
        <v>No</v>
      </c>
    </row>
    <row r="3133" spans="1:10" x14ac:dyDescent="0.3">
      <c r="A3133" t="s">
        <v>7398</v>
      </c>
      <c r="B3133" t="s">
        <v>8410</v>
      </c>
      <c r="C3133">
        <v>3240</v>
      </c>
      <c r="D3133" t="s">
        <v>593</v>
      </c>
      <c r="E3133" t="s">
        <v>8310</v>
      </c>
      <c r="F3133" t="b">
        <v>1</v>
      </c>
      <c r="G3133">
        <v>516288512</v>
      </c>
      <c r="H3133">
        <v>516288767</v>
      </c>
      <c r="I3133" t="s">
        <v>8411</v>
      </c>
      <c r="J3133" s="182" t="str">
        <f>IF(OR(IFERROR(SEARCH("DMZ",tblSegmentationZones[[#This Row],[comment]])&gt;0,FALSE),IFERROR(SEARCH("DMZ",tblSegmentationZones[[#This Row],[SegmentationZone]])&gt;0,FALSE)),"Yes","No")</f>
        <v>No</v>
      </c>
    </row>
    <row r="3134" spans="1:10" x14ac:dyDescent="0.3">
      <c r="A3134" t="s">
        <v>624</v>
      </c>
      <c r="B3134" t="s">
        <v>8412</v>
      </c>
      <c r="C3134">
        <v>3879</v>
      </c>
      <c r="D3134" t="s">
        <v>624</v>
      </c>
      <c r="E3134" t="s">
        <v>8310</v>
      </c>
      <c r="F3134" t="b">
        <v>1</v>
      </c>
      <c r="G3134">
        <v>516233472</v>
      </c>
      <c r="H3134">
        <v>516233727</v>
      </c>
      <c r="I3134" t="s">
        <v>8413</v>
      </c>
      <c r="J3134" s="182" t="str">
        <f>IF(OR(IFERROR(SEARCH("DMZ",tblSegmentationZones[[#This Row],[comment]])&gt;0,FALSE),IFERROR(SEARCH("DMZ",tblSegmentationZones[[#This Row],[SegmentationZone]])&gt;0,FALSE)),"Yes","No")</f>
        <v>No</v>
      </c>
    </row>
    <row r="3135" spans="1:10" x14ac:dyDescent="0.3">
      <c r="A3135" t="s">
        <v>7432</v>
      </c>
      <c r="B3135" t="s">
        <v>8414</v>
      </c>
      <c r="C3135">
        <v>3840</v>
      </c>
      <c r="D3135" t="s">
        <v>686</v>
      </c>
      <c r="E3135" t="s">
        <v>8310</v>
      </c>
      <c r="F3135" t="b">
        <v>1</v>
      </c>
      <c r="G3135">
        <v>516234240</v>
      </c>
      <c r="H3135">
        <v>516234495</v>
      </c>
      <c r="I3135" t="s">
        <v>8415</v>
      </c>
      <c r="J3135" s="182" t="str">
        <f>IF(OR(IFERROR(SEARCH("DMZ",tblSegmentationZones[[#This Row],[comment]])&gt;0,FALSE),IFERROR(SEARCH("DMZ",tblSegmentationZones[[#This Row],[SegmentationZone]])&gt;0,FALSE)),"Yes","No")</f>
        <v>No</v>
      </c>
    </row>
    <row r="3136" spans="1:10" x14ac:dyDescent="0.3">
      <c r="A3136" t="s">
        <v>548</v>
      </c>
      <c r="B3136" t="s">
        <v>8416</v>
      </c>
      <c r="C3136">
        <v>3887</v>
      </c>
      <c r="D3136" t="s">
        <v>548</v>
      </c>
      <c r="E3136" t="s">
        <v>8310</v>
      </c>
      <c r="F3136" t="b">
        <v>1</v>
      </c>
      <c r="G3136">
        <v>516227840</v>
      </c>
      <c r="H3136">
        <v>516228095</v>
      </c>
      <c r="I3136" t="s">
        <v>8417</v>
      </c>
      <c r="J3136" s="182" t="str">
        <f>IF(OR(IFERROR(SEARCH("DMZ",tblSegmentationZones[[#This Row],[comment]])&gt;0,FALSE),IFERROR(SEARCH("DMZ",tblSegmentationZones[[#This Row],[SegmentationZone]])&gt;0,FALSE)),"Yes","No")</f>
        <v>No</v>
      </c>
    </row>
    <row r="3137" spans="1:10" x14ac:dyDescent="0.3">
      <c r="A3137" t="s">
        <v>7261</v>
      </c>
      <c r="B3137" t="s">
        <v>8418</v>
      </c>
      <c r="C3137">
        <v>3878</v>
      </c>
      <c r="D3137" t="s">
        <v>7261</v>
      </c>
      <c r="E3137" t="s">
        <v>8310</v>
      </c>
      <c r="F3137" t="b">
        <v>1</v>
      </c>
      <c r="G3137">
        <v>516235264</v>
      </c>
      <c r="H3137">
        <v>516235519</v>
      </c>
      <c r="I3137" t="s">
        <v>8419</v>
      </c>
      <c r="J3137" s="182" t="str">
        <f>IF(OR(IFERROR(SEARCH("DMZ",tblSegmentationZones[[#This Row],[comment]])&gt;0,FALSE),IFERROR(SEARCH("DMZ",tblSegmentationZones[[#This Row],[SegmentationZone]])&gt;0,FALSE)),"Yes","No")</f>
        <v>No</v>
      </c>
    </row>
    <row r="3138" spans="1:10" x14ac:dyDescent="0.3">
      <c r="A3138" t="s">
        <v>6273</v>
      </c>
      <c r="B3138" t="s">
        <v>8420</v>
      </c>
      <c r="C3138">
        <v>3877</v>
      </c>
      <c r="D3138" t="s">
        <v>6273</v>
      </c>
      <c r="E3138" t="s">
        <v>8310</v>
      </c>
      <c r="F3138" t="b">
        <v>1</v>
      </c>
      <c r="G3138">
        <v>516235520</v>
      </c>
      <c r="H3138">
        <v>516235775</v>
      </c>
      <c r="I3138" t="s">
        <v>8421</v>
      </c>
      <c r="J3138" s="182" t="str">
        <f>IF(OR(IFERROR(SEARCH("DMZ",tblSegmentationZones[[#This Row],[comment]])&gt;0,FALSE),IFERROR(SEARCH("DMZ",tblSegmentationZones[[#This Row],[SegmentationZone]])&gt;0,FALSE)),"Yes","No")</f>
        <v>No</v>
      </c>
    </row>
    <row r="3139" spans="1:10" x14ac:dyDescent="0.3">
      <c r="A3139" t="s">
        <v>8010</v>
      </c>
      <c r="B3139" t="s">
        <v>8422</v>
      </c>
      <c r="C3139" t="s">
        <v>464</v>
      </c>
      <c r="D3139" t="s">
        <v>8010</v>
      </c>
      <c r="E3139" t="s">
        <v>8310</v>
      </c>
      <c r="F3139" t="b">
        <v>0</v>
      </c>
      <c r="G3139">
        <v>516236032</v>
      </c>
      <c r="H3139">
        <v>516236287</v>
      </c>
      <c r="I3139" t="s">
        <v>8423</v>
      </c>
      <c r="J3139" s="182" t="str">
        <f>IF(OR(IFERROR(SEARCH("DMZ",tblSegmentationZones[[#This Row],[comment]])&gt;0,FALSE),IFERROR(SEARCH("DMZ",tblSegmentationZones[[#This Row],[SegmentationZone]])&gt;0,FALSE)),"Yes","No")</f>
        <v>No</v>
      </c>
    </row>
    <row r="3140" spans="1:10" x14ac:dyDescent="0.3">
      <c r="A3140" t="s">
        <v>8298</v>
      </c>
      <c r="B3140" t="s">
        <v>8424</v>
      </c>
      <c r="C3140">
        <v>3036</v>
      </c>
      <c r="D3140" t="s">
        <v>8298</v>
      </c>
      <c r="E3140" t="s">
        <v>8310</v>
      </c>
      <c r="F3140" t="b">
        <v>1</v>
      </c>
      <c r="G3140">
        <v>516236288</v>
      </c>
      <c r="H3140">
        <v>516236543</v>
      </c>
      <c r="I3140" t="s">
        <v>8425</v>
      </c>
      <c r="J3140" s="182" t="str">
        <f>IF(OR(IFERROR(SEARCH("DMZ",tblSegmentationZones[[#This Row],[comment]])&gt;0,FALSE),IFERROR(SEARCH("DMZ",tblSegmentationZones[[#This Row],[SegmentationZone]])&gt;0,FALSE)),"Yes","No")</f>
        <v>No</v>
      </c>
    </row>
    <row r="3141" spans="1:10" x14ac:dyDescent="0.3">
      <c r="A3141" t="s">
        <v>8010</v>
      </c>
      <c r="B3141" t="s">
        <v>8426</v>
      </c>
      <c r="C3141">
        <v>3037</v>
      </c>
      <c r="D3141" t="s">
        <v>8010</v>
      </c>
      <c r="E3141" t="s">
        <v>8310</v>
      </c>
      <c r="F3141" t="b">
        <v>1</v>
      </c>
      <c r="G3141">
        <v>516236544</v>
      </c>
      <c r="H3141">
        <v>516236799</v>
      </c>
      <c r="I3141" t="s">
        <v>8427</v>
      </c>
      <c r="J3141" s="182" t="str">
        <f>IF(OR(IFERROR(SEARCH("DMZ",tblSegmentationZones[[#This Row],[comment]])&gt;0,FALSE),IFERROR(SEARCH("DMZ",tblSegmentationZones[[#This Row],[SegmentationZone]])&gt;0,FALSE)),"Yes","No")</f>
        <v>No</v>
      </c>
    </row>
    <row r="3142" spans="1:10" x14ac:dyDescent="0.3">
      <c r="A3142" t="s">
        <v>6208</v>
      </c>
      <c r="B3142" t="s">
        <v>8428</v>
      </c>
      <c r="C3142" t="s">
        <v>464</v>
      </c>
      <c r="D3142" t="s">
        <v>6208</v>
      </c>
      <c r="E3142" t="s">
        <v>8310</v>
      </c>
      <c r="F3142" t="b">
        <v>1</v>
      </c>
      <c r="G3142">
        <v>516243456</v>
      </c>
      <c r="H3142">
        <v>516243967</v>
      </c>
      <c r="I3142" t="s">
        <v>8429</v>
      </c>
      <c r="J3142" s="182" t="str">
        <f>IF(OR(IFERROR(SEARCH("DMZ",tblSegmentationZones[[#This Row],[comment]])&gt;0,FALSE),IFERROR(SEARCH("DMZ",tblSegmentationZones[[#This Row],[SegmentationZone]])&gt;0,FALSE)),"Yes","No")</f>
        <v>No</v>
      </c>
    </row>
    <row r="3143" spans="1:10" x14ac:dyDescent="0.3">
      <c r="A3143" t="s">
        <v>6211</v>
      </c>
      <c r="B3143" t="s">
        <v>8430</v>
      </c>
      <c r="C3143" t="s">
        <v>464</v>
      </c>
      <c r="D3143" t="s">
        <v>6211</v>
      </c>
      <c r="E3143" t="s">
        <v>8310</v>
      </c>
      <c r="F3143" t="b">
        <v>1</v>
      </c>
      <c r="G3143">
        <v>516243968</v>
      </c>
      <c r="H3143">
        <v>516244479</v>
      </c>
      <c r="I3143" t="s">
        <v>8431</v>
      </c>
      <c r="J3143" s="182" t="str">
        <f>IF(OR(IFERROR(SEARCH("DMZ",tblSegmentationZones[[#This Row],[comment]])&gt;0,FALSE),IFERROR(SEARCH("DMZ",tblSegmentationZones[[#This Row],[SegmentationZone]])&gt;0,FALSE)),"Yes","No")</f>
        <v>No</v>
      </c>
    </row>
    <row r="3144" spans="1:10" x14ac:dyDescent="0.3">
      <c r="A3144" t="s">
        <v>664</v>
      </c>
      <c r="B3144" t="s">
        <v>8432</v>
      </c>
      <c r="C3144">
        <v>3886</v>
      </c>
      <c r="D3144" t="s">
        <v>664</v>
      </c>
      <c r="E3144" t="s">
        <v>8310</v>
      </c>
      <c r="F3144" t="b">
        <v>1</v>
      </c>
      <c r="G3144">
        <v>516229120</v>
      </c>
      <c r="H3144">
        <v>516229375</v>
      </c>
      <c r="I3144" t="s">
        <v>8433</v>
      </c>
      <c r="J3144" s="182" t="str">
        <f>IF(OR(IFERROR(SEARCH("DMZ",tblSegmentationZones[[#This Row],[comment]])&gt;0,FALSE),IFERROR(SEARCH("DMZ",tblSegmentationZones[[#This Row],[SegmentationZone]])&gt;0,FALSE)),"Yes","No")</f>
        <v>No</v>
      </c>
    </row>
    <row r="3145" spans="1:10" x14ac:dyDescent="0.3">
      <c r="A3145" t="s">
        <v>8434</v>
      </c>
      <c r="B3145" t="s">
        <v>8435</v>
      </c>
      <c r="C3145">
        <v>3007</v>
      </c>
      <c r="D3145" t="s">
        <v>2717</v>
      </c>
      <c r="E3145" t="s">
        <v>8310</v>
      </c>
      <c r="F3145" t="b">
        <v>1</v>
      </c>
      <c r="G3145">
        <v>516247808</v>
      </c>
      <c r="H3145">
        <v>516248063</v>
      </c>
      <c r="I3145" t="s">
        <v>8436</v>
      </c>
      <c r="J3145" s="182" t="str">
        <f>IF(OR(IFERROR(SEARCH("DMZ",tblSegmentationZones[[#This Row],[comment]])&gt;0,FALSE),IFERROR(SEARCH("DMZ",tblSegmentationZones[[#This Row],[SegmentationZone]])&gt;0,FALSE)),"Yes","No")</f>
        <v>No</v>
      </c>
    </row>
    <row r="3146" spans="1:10" x14ac:dyDescent="0.3">
      <c r="A3146" t="s">
        <v>465</v>
      </c>
      <c r="B3146" t="s">
        <v>8437</v>
      </c>
      <c r="C3146" t="s">
        <v>464</v>
      </c>
      <c r="D3146" t="s">
        <v>465</v>
      </c>
      <c r="E3146" t="s">
        <v>8310</v>
      </c>
      <c r="F3146" t="b">
        <v>1</v>
      </c>
      <c r="G3146">
        <v>516251904</v>
      </c>
      <c r="H3146">
        <v>516252159</v>
      </c>
      <c r="I3146" t="s">
        <v>8438</v>
      </c>
      <c r="J3146" s="182" t="str">
        <f>IF(OR(IFERROR(SEARCH("DMZ",tblSegmentationZones[[#This Row],[comment]])&gt;0,FALSE),IFERROR(SEARCH("DMZ",tblSegmentationZones[[#This Row],[SegmentationZone]])&gt;0,FALSE)),"Yes","No")</f>
        <v>No</v>
      </c>
    </row>
    <row r="3147" spans="1:10" x14ac:dyDescent="0.3">
      <c r="A3147" t="s">
        <v>5450</v>
      </c>
      <c r="B3147" t="s">
        <v>8439</v>
      </c>
      <c r="C3147">
        <v>1700</v>
      </c>
      <c r="D3147" t="s">
        <v>5450</v>
      </c>
      <c r="E3147" t="s">
        <v>4069</v>
      </c>
      <c r="F3147" t="b">
        <v>1</v>
      </c>
      <c r="G3147">
        <v>516292608</v>
      </c>
      <c r="H3147">
        <v>516293631</v>
      </c>
      <c r="I3147" t="s">
        <v>8440</v>
      </c>
      <c r="J3147" s="182" t="str">
        <f>IF(OR(IFERROR(SEARCH("DMZ",tblSegmentationZones[[#This Row],[comment]])&gt;0,FALSE),IFERROR(SEARCH("DMZ",tblSegmentationZones[[#This Row],[SegmentationZone]])&gt;0,FALSE)),"Yes","No")</f>
        <v>No</v>
      </c>
    </row>
    <row r="3148" spans="1:10" x14ac:dyDescent="0.3">
      <c r="A3148" t="s">
        <v>597</v>
      </c>
      <c r="B3148" t="s">
        <v>8441</v>
      </c>
      <c r="C3148">
        <v>2232</v>
      </c>
      <c r="D3148" t="s">
        <v>597</v>
      </c>
      <c r="E3148" t="s">
        <v>4069</v>
      </c>
      <c r="F3148" t="b">
        <v>1</v>
      </c>
      <c r="G3148">
        <v>516300800</v>
      </c>
      <c r="H3148">
        <v>516301055</v>
      </c>
      <c r="I3148" t="s">
        <v>8442</v>
      </c>
      <c r="J3148" s="182" t="str">
        <f>IF(OR(IFERROR(SEARCH("DMZ",tblSegmentationZones[[#This Row],[comment]])&gt;0,FALSE),IFERROR(SEARCH("DMZ",tblSegmentationZones[[#This Row],[SegmentationZone]])&gt;0,FALSE)),"Yes","No")</f>
        <v>No</v>
      </c>
    </row>
    <row r="3149" spans="1:10" x14ac:dyDescent="0.3">
      <c r="A3149" t="s">
        <v>7884</v>
      </c>
      <c r="B3149" t="s">
        <v>8443</v>
      </c>
      <c r="C3149" t="s">
        <v>464</v>
      </c>
      <c r="D3149" t="s">
        <v>7884</v>
      </c>
      <c r="E3149" t="s">
        <v>4069</v>
      </c>
      <c r="F3149" t="b">
        <v>1</v>
      </c>
      <c r="G3149">
        <v>516301312</v>
      </c>
      <c r="H3149">
        <v>516301567</v>
      </c>
      <c r="I3149" t="s">
        <v>8444</v>
      </c>
      <c r="J3149" s="182" t="str">
        <f>IF(OR(IFERROR(SEARCH("DMZ",tblSegmentationZones[[#This Row],[comment]])&gt;0,FALSE),IFERROR(SEARCH("DMZ",tblSegmentationZones[[#This Row],[SegmentationZone]])&gt;0,FALSE)),"Yes","No")</f>
        <v>No</v>
      </c>
    </row>
    <row r="3150" spans="1:10" x14ac:dyDescent="0.3">
      <c r="A3150" t="s">
        <v>5440</v>
      </c>
      <c r="B3150" t="s">
        <v>8445</v>
      </c>
      <c r="C3150">
        <v>1704</v>
      </c>
      <c r="D3150" t="s">
        <v>5440</v>
      </c>
      <c r="E3150" t="s">
        <v>4069</v>
      </c>
      <c r="F3150" t="b">
        <v>1</v>
      </c>
      <c r="G3150">
        <v>516293632</v>
      </c>
      <c r="H3150">
        <v>516294655</v>
      </c>
      <c r="I3150" t="s">
        <v>8446</v>
      </c>
      <c r="J3150" s="182" t="str">
        <f>IF(OR(IFERROR(SEARCH("DMZ",tblSegmentationZones[[#This Row],[comment]])&gt;0,FALSE),IFERROR(SEARCH("DMZ",tblSegmentationZones[[#This Row],[SegmentationZone]])&gt;0,FALSE)),"Yes","No")</f>
        <v>No</v>
      </c>
    </row>
    <row r="3151" spans="1:10" x14ac:dyDescent="0.3">
      <c r="A3151" t="s">
        <v>7035</v>
      </c>
      <c r="B3151" t="s">
        <v>8447</v>
      </c>
      <c r="C3151">
        <v>3672</v>
      </c>
      <c r="D3151" t="s">
        <v>7035</v>
      </c>
      <c r="E3151" t="s">
        <v>4069</v>
      </c>
      <c r="F3151" t="b">
        <v>1</v>
      </c>
      <c r="G3151">
        <v>516311040</v>
      </c>
      <c r="H3151">
        <v>516311295</v>
      </c>
      <c r="I3151" t="s">
        <v>8448</v>
      </c>
      <c r="J3151" s="182" t="str">
        <f>IF(OR(IFERROR(SEARCH("DMZ",tblSegmentationZones[[#This Row],[comment]])&gt;0,FALSE),IFERROR(SEARCH("DMZ",tblSegmentationZones[[#This Row],[SegmentationZone]])&gt;0,FALSE)),"Yes","No")</f>
        <v>No</v>
      </c>
    </row>
    <row r="3152" spans="1:10" x14ac:dyDescent="0.3">
      <c r="A3152" t="s">
        <v>4106</v>
      </c>
      <c r="B3152" t="s">
        <v>8449</v>
      </c>
      <c r="C3152">
        <v>2700</v>
      </c>
      <c r="D3152" t="s">
        <v>4106</v>
      </c>
      <c r="E3152" t="s">
        <v>4069</v>
      </c>
      <c r="F3152" t="b">
        <v>1</v>
      </c>
      <c r="G3152">
        <v>516358144</v>
      </c>
      <c r="H3152">
        <v>516358399</v>
      </c>
      <c r="I3152" t="s">
        <v>8450</v>
      </c>
      <c r="J3152" s="182" t="str">
        <f>IF(OR(IFERROR(SEARCH("DMZ",tblSegmentationZones[[#This Row],[comment]])&gt;0,FALSE),IFERROR(SEARCH("DMZ",tblSegmentationZones[[#This Row],[SegmentationZone]])&gt;0,FALSE)),"Yes","No")</f>
        <v>No</v>
      </c>
    </row>
    <row r="3153" spans="1:10" x14ac:dyDescent="0.3">
      <c r="A3153" t="s">
        <v>5686</v>
      </c>
      <c r="B3153" t="s">
        <v>8451</v>
      </c>
      <c r="C3153">
        <v>2701</v>
      </c>
      <c r="D3153" t="s">
        <v>5686</v>
      </c>
      <c r="E3153" t="s">
        <v>4069</v>
      </c>
      <c r="F3153" t="b">
        <v>1</v>
      </c>
      <c r="G3153">
        <v>516358400</v>
      </c>
      <c r="H3153">
        <v>516358655</v>
      </c>
      <c r="I3153" t="s">
        <v>8452</v>
      </c>
      <c r="J3153" s="182" t="str">
        <f>IF(OR(IFERROR(SEARCH("DMZ",tblSegmentationZones[[#This Row],[comment]])&gt;0,FALSE),IFERROR(SEARCH("DMZ",tblSegmentationZones[[#This Row],[SegmentationZone]])&gt;0,FALSE)),"Yes","No")</f>
        <v>No</v>
      </c>
    </row>
    <row r="3154" spans="1:10" x14ac:dyDescent="0.3">
      <c r="A3154" t="s">
        <v>475</v>
      </c>
      <c r="B3154" t="s">
        <v>8453</v>
      </c>
      <c r="C3154">
        <v>2710</v>
      </c>
      <c r="D3154" t="s">
        <v>475</v>
      </c>
      <c r="E3154" t="s">
        <v>4069</v>
      </c>
      <c r="F3154" t="b">
        <v>1</v>
      </c>
      <c r="G3154">
        <v>516360704</v>
      </c>
      <c r="H3154">
        <v>516360959</v>
      </c>
      <c r="I3154" t="s">
        <v>8454</v>
      </c>
      <c r="J3154" s="182" t="str">
        <f>IF(OR(IFERROR(SEARCH("DMZ",tblSegmentationZones[[#This Row],[comment]])&gt;0,FALSE),IFERROR(SEARCH("DMZ",tblSegmentationZones[[#This Row],[SegmentationZone]])&gt;0,FALSE)),"Yes","No")</f>
        <v>No</v>
      </c>
    </row>
    <row r="3155" spans="1:10" x14ac:dyDescent="0.3">
      <c r="A3155" t="s">
        <v>5703</v>
      </c>
      <c r="B3155" t="s">
        <v>8455</v>
      </c>
      <c r="C3155">
        <v>2711</v>
      </c>
      <c r="D3155" t="s">
        <v>5703</v>
      </c>
      <c r="E3155" t="s">
        <v>4069</v>
      </c>
      <c r="F3155" t="b">
        <v>1</v>
      </c>
      <c r="G3155">
        <v>516360960</v>
      </c>
      <c r="H3155">
        <v>516361215</v>
      </c>
      <c r="I3155" t="s">
        <v>8456</v>
      </c>
      <c r="J3155" s="182" t="str">
        <f>IF(OR(IFERROR(SEARCH("DMZ",tblSegmentationZones[[#This Row],[comment]])&gt;0,FALSE),IFERROR(SEARCH("DMZ",tblSegmentationZones[[#This Row],[SegmentationZone]])&gt;0,FALSE)),"Yes","No")</f>
        <v>No</v>
      </c>
    </row>
    <row r="3156" spans="1:10" x14ac:dyDescent="0.3">
      <c r="A3156" t="s">
        <v>5726</v>
      </c>
      <c r="B3156" t="s">
        <v>8457</v>
      </c>
      <c r="C3156">
        <v>2712</v>
      </c>
      <c r="D3156" t="s">
        <v>5726</v>
      </c>
      <c r="E3156" t="s">
        <v>4069</v>
      </c>
      <c r="F3156" t="b">
        <v>1</v>
      </c>
      <c r="G3156">
        <v>516361216</v>
      </c>
      <c r="H3156">
        <v>516361471</v>
      </c>
      <c r="I3156" t="s">
        <v>8458</v>
      </c>
      <c r="J3156" s="182" t="str">
        <f>IF(OR(IFERROR(SEARCH("DMZ",tblSegmentationZones[[#This Row],[comment]])&gt;0,FALSE),IFERROR(SEARCH("DMZ",tblSegmentationZones[[#This Row],[SegmentationZone]])&gt;0,FALSE)),"Yes","No")</f>
        <v>No</v>
      </c>
    </row>
    <row r="3157" spans="1:10" x14ac:dyDescent="0.3">
      <c r="A3157" t="s">
        <v>5706</v>
      </c>
      <c r="B3157" t="s">
        <v>8459</v>
      </c>
      <c r="C3157">
        <v>2712</v>
      </c>
      <c r="D3157" t="s">
        <v>5706</v>
      </c>
      <c r="E3157" t="s">
        <v>4069</v>
      </c>
      <c r="F3157" t="b">
        <v>1</v>
      </c>
      <c r="G3157">
        <v>516361472</v>
      </c>
      <c r="H3157">
        <v>516361727</v>
      </c>
      <c r="I3157" t="s">
        <v>8460</v>
      </c>
      <c r="J3157" s="182" t="str">
        <f>IF(OR(IFERROR(SEARCH("DMZ",tblSegmentationZones[[#This Row],[comment]])&gt;0,FALSE),IFERROR(SEARCH("DMZ",tblSegmentationZones[[#This Row],[SegmentationZone]])&gt;0,FALSE)),"Yes","No")</f>
        <v>No</v>
      </c>
    </row>
    <row r="3158" spans="1:10" x14ac:dyDescent="0.3">
      <c r="A3158" t="s">
        <v>5731</v>
      </c>
      <c r="B3158" t="s">
        <v>8461</v>
      </c>
      <c r="C3158">
        <v>2714</v>
      </c>
      <c r="D3158" t="s">
        <v>5731</v>
      </c>
      <c r="E3158" t="s">
        <v>4069</v>
      </c>
      <c r="F3158" t="b">
        <v>1</v>
      </c>
      <c r="G3158">
        <v>516361728</v>
      </c>
      <c r="H3158">
        <v>516361983</v>
      </c>
      <c r="I3158" t="s">
        <v>8462</v>
      </c>
      <c r="J3158" s="182" t="str">
        <f>IF(OR(IFERROR(SEARCH("DMZ",tblSegmentationZones[[#This Row],[comment]])&gt;0,FALSE),IFERROR(SEARCH("DMZ",tblSegmentationZones[[#This Row],[SegmentationZone]])&gt;0,FALSE)),"Yes","No")</f>
        <v>No</v>
      </c>
    </row>
    <row r="3159" spans="1:10" x14ac:dyDescent="0.3">
      <c r="A3159" t="s">
        <v>5695</v>
      </c>
      <c r="B3159" t="s">
        <v>8463</v>
      </c>
      <c r="C3159">
        <v>2715</v>
      </c>
      <c r="D3159" t="s">
        <v>5695</v>
      </c>
      <c r="E3159" t="s">
        <v>4069</v>
      </c>
      <c r="F3159" t="b">
        <v>1</v>
      </c>
      <c r="G3159">
        <v>516361984</v>
      </c>
      <c r="H3159">
        <v>516362239</v>
      </c>
      <c r="I3159" t="s">
        <v>8464</v>
      </c>
      <c r="J3159" s="182" t="str">
        <f>IF(OR(IFERROR(SEARCH("DMZ",tblSegmentationZones[[#This Row],[comment]])&gt;0,FALSE),IFERROR(SEARCH("DMZ",tblSegmentationZones[[#This Row],[SegmentationZone]])&gt;0,FALSE)),"Yes","No")</f>
        <v>Yes</v>
      </c>
    </row>
    <row r="3160" spans="1:10" x14ac:dyDescent="0.3">
      <c r="A3160" t="s">
        <v>5738</v>
      </c>
      <c r="B3160" t="s">
        <v>8465</v>
      </c>
      <c r="C3160">
        <v>2716</v>
      </c>
      <c r="D3160" t="s">
        <v>5738</v>
      </c>
      <c r="E3160" t="s">
        <v>4069</v>
      </c>
      <c r="F3160" t="b">
        <v>1</v>
      </c>
      <c r="G3160">
        <v>516362240</v>
      </c>
      <c r="H3160">
        <v>516362495</v>
      </c>
      <c r="I3160" t="s">
        <v>8466</v>
      </c>
      <c r="J3160" s="182" t="str">
        <f>IF(OR(IFERROR(SEARCH("DMZ",tblSegmentationZones[[#This Row],[comment]])&gt;0,FALSE),IFERROR(SEARCH("DMZ",tblSegmentationZones[[#This Row],[SegmentationZone]])&gt;0,FALSE)),"Yes","No")</f>
        <v>Yes</v>
      </c>
    </row>
    <row r="3161" spans="1:10" x14ac:dyDescent="0.3">
      <c r="A3161" t="s">
        <v>8467</v>
      </c>
      <c r="B3161" t="s">
        <v>8468</v>
      </c>
      <c r="C3161">
        <v>2717</v>
      </c>
      <c r="D3161" t="s">
        <v>5768</v>
      </c>
      <c r="E3161" t="s">
        <v>4069</v>
      </c>
      <c r="F3161" t="b">
        <v>1</v>
      </c>
      <c r="G3161">
        <v>516362496</v>
      </c>
      <c r="H3161">
        <v>516362751</v>
      </c>
      <c r="I3161" t="s">
        <v>8469</v>
      </c>
      <c r="J3161" s="182" t="str">
        <f>IF(OR(IFERROR(SEARCH("DMZ",tblSegmentationZones[[#This Row],[comment]])&gt;0,FALSE),IFERROR(SEARCH("DMZ",tblSegmentationZones[[#This Row],[SegmentationZone]])&gt;0,FALSE)),"Yes","No")</f>
        <v>Yes</v>
      </c>
    </row>
    <row r="3162" spans="1:10" x14ac:dyDescent="0.3">
      <c r="A3162" t="s">
        <v>5754</v>
      </c>
      <c r="B3162" t="s">
        <v>8470</v>
      </c>
      <c r="C3162">
        <v>2718</v>
      </c>
      <c r="D3162" t="s">
        <v>5754</v>
      </c>
      <c r="E3162" t="s">
        <v>4069</v>
      </c>
      <c r="F3162" t="b">
        <v>1</v>
      </c>
      <c r="G3162">
        <v>516362752</v>
      </c>
      <c r="H3162">
        <v>516363007</v>
      </c>
      <c r="I3162" t="s">
        <v>8471</v>
      </c>
      <c r="J3162" s="182" t="str">
        <f>IF(OR(IFERROR(SEARCH("DMZ",tblSegmentationZones[[#This Row],[comment]])&gt;0,FALSE),IFERROR(SEARCH("DMZ",tblSegmentationZones[[#This Row],[SegmentationZone]])&gt;0,FALSE)),"Yes","No")</f>
        <v>Yes</v>
      </c>
    </row>
    <row r="3163" spans="1:10" x14ac:dyDescent="0.3">
      <c r="A3163" t="s">
        <v>5709</v>
      </c>
      <c r="B3163" t="s">
        <v>8472</v>
      </c>
      <c r="C3163">
        <v>2719</v>
      </c>
      <c r="D3163" t="s">
        <v>5709</v>
      </c>
      <c r="E3163" t="s">
        <v>4069</v>
      </c>
      <c r="F3163" t="b">
        <v>1</v>
      </c>
      <c r="G3163">
        <v>516363008</v>
      </c>
      <c r="H3163">
        <v>516363263</v>
      </c>
      <c r="I3163" t="s">
        <v>8473</v>
      </c>
      <c r="J3163" s="182" t="str">
        <f>IF(OR(IFERROR(SEARCH("DMZ",tblSegmentationZones[[#This Row],[comment]])&gt;0,FALSE),IFERROR(SEARCH("DMZ",tblSegmentationZones[[#This Row],[SegmentationZone]])&gt;0,FALSE)),"Yes","No")</f>
        <v>Yes</v>
      </c>
    </row>
    <row r="3164" spans="1:10" x14ac:dyDescent="0.3">
      <c r="A3164" t="s">
        <v>5424</v>
      </c>
      <c r="B3164" t="s">
        <v>8474</v>
      </c>
      <c r="C3164">
        <v>2702</v>
      </c>
      <c r="D3164" t="s">
        <v>5424</v>
      </c>
      <c r="E3164" t="s">
        <v>4069</v>
      </c>
      <c r="F3164" t="b">
        <v>1</v>
      </c>
      <c r="G3164">
        <v>516358656</v>
      </c>
      <c r="H3164">
        <v>516358911</v>
      </c>
      <c r="I3164" t="s">
        <v>8475</v>
      </c>
      <c r="J3164" s="182" t="str">
        <f>IF(OR(IFERROR(SEARCH("DMZ",tblSegmentationZones[[#This Row],[comment]])&gt;0,FALSE),IFERROR(SEARCH("DMZ",tblSegmentationZones[[#This Row],[SegmentationZone]])&gt;0,FALSE)),"Yes","No")</f>
        <v>No</v>
      </c>
    </row>
    <row r="3165" spans="1:10" x14ac:dyDescent="0.3">
      <c r="A3165" t="s">
        <v>5598</v>
      </c>
      <c r="B3165" t="s">
        <v>8476</v>
      </c>
      <c r="C3165">
        <v>2720</v>
      </c>
      <c r="D3165" t="s">
        <v>5598</v>
      </c>
      <c r="E3165" t="s">
        <v>4069</v>
      </c>
      <c r="F3165" t="b">
        <v>1</v>
      </c>
      <c r="G3165">
        <v>516363264</v>
      </c>
      <c r="H3165">
        <v>516363519</v>
      </c>
      <c r="I3165" t="s">
        <v>8477</v>
      </c>
      <c r="J3165" s="182" t="str">
        <f>IF(OR(IFERROR(SEARCH("DMZ",tblSegmentationZones[[#This Row],[comment]])&gt;0,FALSE),IFERROR(SEARCH("DMZ",tblSegmentationZones[[#This Row],[SegmentationZone]])&gt;0,FALSE)),"Yes","No")</f>
        <v>Yes</v>
      </c>
    </row>
    <row r="3166" spans="1:10" x14ac:dyDescent="0.3">
      <c r="A3166" t="s">
        <v>5783</v>
      </c>
      <c r="B3166" t="s">
        <v>8478</v>
      </c>
      <c r="C3166">
        <v>2721</v>
      </c>
      <c r="D3166" t="s">
        <v>5783</v>
      </c>
      <c r="E3166" t="s">
        <v>4069</v>
      </c>
      <c r="F3166" t="b">
        <v>1</v>
      </c>
      <c r="G3166">
        <v>516363520</v>
      </c>
      <c r="H3166">
        <v>516363775</v>
      </c>
      <c r="I3166" t="s">
        <v>8479</v>
      </c>
      <c r="J3166" s="182" t="str">
        <f>IF(OR(IFERROR(SEARCH("DMZ",tblSegmentationZones[[#This Row],[comment]])&gt;0,FALSE),IFERROR(SEARCH("DMZ",tblSegmentationZones[[#This Row],[SegmentationZone]])&gt;0,FALSE)),"Yes","No")</f>
        <v>Yes</v>
      </c>
    </row>
    <row r="3167" spans="1:10" x14ac:dyDescent="0.3">
      <c r="A3167" t="s">
        <v>5728</v>
      </c>
      <c r="B3167" t="s">
        <v>8480</v>
      </c>
      <c r="C3167">
        <v>2722</v>
      </c>
      <c r="D3167" t="s">
        <v>5728</v>
      </c>
      <c r="E3167" t="s">
        <v>4069</v>
      </c>
      <c r="F3167" t="b">
        <v>1</v>
      </c>
      <c r="G3167">
        <v>516363776</v>
      </c>
      <c r="H3167">
        <v>516364031</v>
      </c>
      <c r="I3167" t="s">
        <v>8481</v>
      </c>
      <c r="J3167" s="182" t="str">
        <f>IF(OR(IFERROR(SEARCH("DMZ",tblSegmentationZones[[#This Row],[comment]])&gt;0,FALSE),IFERROR(SEARCH("DMZ",tblSegmentationZones[[#This Row],[SegmentationZone]])&gt;0,FALSE)),"Yes","No")</f>
        <v>No</v>
      </c>
    </row>
    <row r="3168" spans="1:10" x14ac:dyDescent="0.3">
      <c r="A3168" t="s">
        <v>5771</v>
      </c>
      <c r="B3168" t="s">
        <v>8482</v>
      </c>
      <c r="C3168" t="s">
        <v>464</v>
      </c>
      <c r="D3168" t="s">
        <v>5771</v>
      </c>
      <c r="E3168" t="s">
        <v>4069</v>
      </c>
      <c r="F3168" t="b">
        <v>0</v>
      </c>
      <c r="G3168">
        <v>516364032</v>
      </c>
      <c r="H3168">
        <v>516364287</v>
      </c>
      <c r="I3168" t="s">
        <v>8483</v>
      </c>
      <c r="J3168" s="182" t="str">
        <f>IF(OR(IFERROR(SEARCH("DMZ",tblSegmentationZones[[#This Row],[comment]])&gt;0,FALSE),IFERROR(SEARCH("DMZ",tblSegmentationZones[[#This Row],[SegmentationZone]])&gt;0,FALSE)),"Yes","No")</f>
        <v>No</v>
      </c>
    </row>
    <row r="3169" spans="1:10" x14ac:dyDescent="0.3">
      <c r="A3169" t="s">
        <v>5853</v>
      </c>
      <c r="B3169" t="s">
        <v>8484</v>
      </c>
      <c r="C3169">
        <v>1006</v>
      </c>
      <c r="D3169" t="s">
        <v>5853</v>
      </c>
      <c r="E3169" t="s">
        <v>4069</v>
      </c>
      <c r="F3169" t="b">
        <v>1</v>
      </c>
      <c r="G3169">
        <v>516364288</v>
      </c>
      <c r="H3169">
        <v>516365311</v>
      </c>
      <c r="I3169" t="s">
        <v>8485</v>
      </c>
      <c r="J3169" s="182" t="str">
        <f>IF(OR(IFERROR(SEARCH("DMZ",tblSegmentationZones[[#This Row],[comment]])&gt;0,FALSE),IFERROR(SEARCH("DMZ",tblSegmentationZones[[#This Row],[SegmentationZone]])&gt;0,FALSE)),"Yes","No")</f>
        <v>No</v>
      </c>
    </row>
    <row r="3170" spans="1:10" x14ac:dyDescent="0.3">
      <c r="A3170" t="s">
        <v>5745</v>
      </c>
      <c r="B3170" t="s">
        <v>8486</v>
      </c>
      <c r="C3170">
        <v>2703</v>
      </c>
      <c r="D3170" t="s">
        <v>5745</v>
      </c>
      <c r="E3170" t="s">
        <v>4069</v>
      </c>
      <c r="F3170" t="b">
        <v>1</v>
      </c>
      <c r="G3170">
        <v>516358912</v>
      </c>
      <c r="H3170">
        <v>516359167</v>
      </c>
      <c r="I3170" t="s">
        <v>8487</v>
      </c>
      <c r="J3170" s="182" t="str">
        <f>IF(OR(IFERROR(SEARCH("DMZ",tblSegmentationZones[[#This Row],[comment]])&gt;0,FALSE),IFERROR(SEARCH("DMZ",tblSegmentationZones[[#This Row],[SegmentationZone]])&gt;0,FALSE)),"Yes","No")</f>
        <v>No</v>
      </c>
    </row>
    <row r="3171" spans="1:10" x14ac:dyDescent="0.3">
      <c r="A3171" t="s">
        <v>5700</v>
      </c>
      <c r="B3171" t="s">
        <v>8488</v>
      </c>
      <c r="C3171">
        <v>2704</v>
      </c>
      <c r="D3171" t="s">
        <v>5700</v>
      </c>
      <c r="E3171" t="s">
        <v>4069</v>
      </c>
      <c r="F3171" t="b">
        <v>1</v>
      </c>
      <c r="G3171">
        <v>516359168</v>
      </c>
      <c r="H3171">
        <v>516359423</v>
      </c>
      <c r="I3171" t="s">
        <v>8489</v>
      </c>
      <c r="J3171" s="182" t="str">
        <f>IF(OR(IFERROR(SEARCH("DMZ",tblSegmentationZones[[#This Row],[comment]])&gt;0,FALSE),IFERROR(SEARCH("DMZ",tblSegmentationZones[[#This Row],[SegmentationZone]])&gt;0,FALSE)),"Yes","No")</f>
        <v>No</v>
      </c>
    </row>
    <row r="3172" spans="1:10" x14ac:dyDescent="0.3">
      <c r="A3172" t="s">
        <v>5692</v>
      </c>
      <c r="B3172" t="s">
        <v>8490</v>
      </c>
      <c r="C3172">
        <v>2705</v>
      </c>
      <c r="D3172" t="s">
        <v>5692</v>
      </c>
      <c r="E3172" t="s">
        <v>4069</v>
      </c>
      <c r="F3172" t="b">
        <v>1</v>
      </c>
      <c r="G3172">
        <v>516359424</v>
      </c>
      <c r="H3172">
        <v>516359679</v>
      </c>
      <c r="I3172" t="s">
        <v>8491</v>
      </c>
      <c r="J3172" s="182" t="str">
        <f>IF(OR(IFERROR(SEARCH("DMZ",tblSegmentationZones[[#This Row],[comment]])&gt;0,FALSE),IFERROR(SEARCH("DMZ",tblSegmentationZones[[#This Row],[SegmentationZone]])&gt;0,FALSE)),"Yes","No")</f>
        <v>No</v>
      </c>
    </row>
    <row r="3173" spans="1:10" x14ac:dyDescent="0.3">
      <c r="A3173" t="s">
        <v>5771</v>
      </c>
      <c r="B3173" t="s">
        <v>8492</v>
      </c>
      <c r="C3173">
        <v>2706</v>
      </c>
      <c r="D3173" t="s">
        <v>5771</v>
      </c>
      <c r="E3173" t="s">
        <v>4069</v>
      </c>
      <c r="F3173" t="b">
        <v>1</v>
      </c>
      <c r="G3173">
        <v>516359680</v>
      </c>
      <c r="H3173">
        <v>516359935</v>
      </c>
      <c r="I3173" t="s">
        <v>8493</v>
      </c>
      <c r="J3173" s="182" t="str">
        <f>IF(OR(IFERROR(SEARCH("DMZ",tblSegmentationZones[[#This Row],[comment]])&gt;0,FALSE),IFERROR(SEARCH("DMZ",tblSegmentationZones[[#This Row],[SegmentationZone]])&gt;0,FALSE)),"Yes","No")</f>
        <v>No</v>
      </c>
    </row>
    <row r="3174" spans="1:10" x14ac:dyDescent="0.3">
      <c r="A3174" t="s">
        <v>5757</v>
      </c>
      <c r="B3174" t="s">
        <v>8494</v>
      </c>
      <c r="C3174">
        <v>2707</v>
      </c>
      <c r="D3174" t="s">
        <v>5757</v>
      </c>
      <c r="E3174" t="s">
        <v>4069</v>
      </c>
      <c r="F3174" t="b">
        <v>1</v>
      </c>
      <c r="G3174">
        <v>516359936</v>
      </c>
      <c r="H3174">
        <v>516360191</v>
      </c>
      <c r="I3174" t="s">
        <v>8495</v>
      </c>
      <c r="J3174" s="182" t="str">
        <f>IF(OR(IFERROR(SEARCH("DMZ",tblSegmentationZones[[#This Row],[comment]])&gt;0,FALSE),IFERROR(SEARCH("DMZ",tblSegmentationZones[[#This Row],[SegmentationZone]])&gt;0,FALSE)),"Yes","No")</f>
        <v>No</v>
      </c>
    </row>
    <row r="3175" spans="1:10" x14ac:dyDescent="0.3">
      <c r="A3175" t="s">
        <v>5690</v>
      </c>
      <c r="B3175" t="s">
        <v>8496</v>
      </c>
      <c r="C3175">
        <v>2708</v>
      </c>
      <c r="D3175" t="s">
        <v>5690</v>
      </c>
      <c r="E3175" t="s">
        <v>4069</v>
      </c>
      <c r="F3175" t="b">
        <v>1</v>
      </c>
      <c r="G3175">
        <v>516360192</v>
      </c>
      <c r="H3175">
        <v>516360447</v>
      </c>
      <c r="I3175" t="s">
        <v>8497</v>
      </c>
      <c r="J3175" s="182" t="str">
        <f>IF(OR(IFERROR(SEARCH("DMZ",tblSegmentationZones[[#This Row],[comment]])&gt;0,FALSE),IFERROR(SEARCH("DMZ",tblSegmentationZones[[#This Row],[SegmentationZone]])&gt;0,FALSE)),"Yes","No")</f>
        <v>No</v>
      </c>
    </row>
    <row r="3176" spans="1:10" x14ac:dyDescent="0.3">
      <c r="A3176" t="s">
        <v>5594</v>
      </c>
      <c r="B3176" t="s">
        <v>8498</v>
      </c>
      <c r="C3176">
        <v>2709</v>
      </c>
      <c r="D3176" t="s">
        <v>5594</v>
      </c>
      <c r="E3176" t="s">
        <v>4069</v>
      </c>
      <c r="F3176" t="b">
        <v>1</v>
      </c>
      <c r="G3176">
        <v>516360448</v>
      </c>
      <c r="H3176">
        <v>516360703</v>
      </c>
      <c r="I3176" t="s">
        <v>8499</v>
      </c>
      <c r="J3176" s="182" t="str">
        <f>IF(OR(IFERROR(SEARCH("DMZ",tblSegmentationZones[[#This Row],[comment]])&gt;0,FALSE),IFERROR(SEARCH("DMZ",tblSegmentationZones[[#This Row],[SegmentationZone]])&gt;0,FALSE)),"Yes","No")</f>
        <v>No</v>
      </c>
    </row>
    <row r="3177" spans="1:10" x14ac:dyDescent="0.3">
      <c r="A3177" t="s">
        <v>8500</v>
      </c>
      <c r="B3177" t="s">
        <v>8501</v>
      </c>
      <c r="C3177">
        <v>910</v>
      </c>
      <c r="D3177" t="s">
        <v>536</v>
      </c>
      <c r="E3177" t="s">
        <v>5075</v>
      </c>
      <c r="F3177" t="b">
        <v>0</v>
      </c>
      <c r="G3177">
        <v>518389760</v>
      </c>
      <c r="H3177">
        <v>518390015</v>
      </c>
      <c r="I3177" t="s">
        <v>8502</v>
      </c>
      <c r="J3177" s="182" t="str">
        <f>IF(OR(IFERROR(SEARCH("DMZ",tblSegmentationZones[[#This Row],[comment]])&gt;0,FALSE),IFERROR(SEARCH("DMZ",tblSegmentationZones[[#This Row],[SegmentationZone]])&gt;0,FALSE)),"Yes","No")</f>
        <v>No</v>
      </c>
    </row>
    <row r="3178" spans="1:10" x14ac:dyDescent="0.3">
      <c r="A3178" t="s">
        <v>8503</v>
      </c>
      <c r="B3178" t="s">
        <v>8504</v>
      </c>
      <c r="C3178">
        <v>901</v>
      </c>
      <c r="D3178" t="s">
        <v>536</v>
      </c>
      <c r="E3178" t="s">
        <v>5075</v>
      </c>
      <c r="F3178" t="b">
        <v>0</v>
      </c>
      <c r="G3178">
        <v>518390016</v>
      </c>
      <c r="H3178">
        <v>518390271</v>
      </c>
      <c r="I3178" t="s">
        <v>8505</v>
      </c>
      <c r="J3178" s="182" t="str">
        <f>IF(OR(IFERROR(SEARCH("DMZ",tblSegmentationZones[[#This Row],[comment]])&gt;0,FALSE),IFERROR(SEARCH("DMZ",tblSegmentationZones[[#This Row],[SegmentationZone]])&gt;0,FALSE)),"Yes","No")</f>
        <v>No</v>
      </c>
    </row>
    <row r="3179" spans="1:10" x14ac:dyDescent="0.3">
      <c r="A3179" t="s">
        <v>5975</v>
      </c>
      <c r="B3179" t="s">
        <v>8506</v>
      </c>
      <c r="C3179" t="s">
        <v>464</v>
      </c>
      <c r="D3179" t="s">
        <v>511</v>
      </c>
      <c r="E3179" t="s">
        <v>5075</v>
      </c>
      <c r="F3179" t="b">
        <v>1</v>
      </c>
      <c r="G3179">
        <v>518415360</v>
      </c>
      <c r="H3179">
        <v>518416383</v>
      </c>
      <c r="I3179" t="s">
        <v>8507</v>
      </c>
      <c r="J3179" s="182" t="str">
        <f>IF(OR(IFERROR(SEARCH("DMZ",tblSegmentationZones[[#This Row],[comment]])&gt;0,FALSE),IFERROR(SEARCH("DMZ",tblSegmentationZones[[#This Row],[SegmentationZone]])&gt;0,FALSE)),"Yes","No")</f>
        <v>No</v>
      </c>
    </row>
    <row r="3180" spans="1:10" x14ac:dyDescent="0.3">
      <c r="A3180" t="s">
        <v>5978</v>
      </c>
      <c r="B3180" t="s">
        <v>8508</v>
      </c>
      <c r="C3180" t="s">
        <v>464</v>
      </c>
      <c r="D3180" t="s">
        <v>515</v>
      </c>
      <c r="E3180" t="s">
        <v>5075</v>
      </c>
      <c r="F3180" t="b">
        <v>1</v>
      </c>
      <c r="G3180">
        <v>518417408</v>
      </c>
      <c r="H3180">
        <v>518418431</v>
      </c>
      <c r="I3180" t="s">
        <v>8509</v>
      </c>
      <c r="J3180" s="182" t="str">
        <f>IF(OR(IFERROR(SEARCH("DMZ",tblSegmentationZones[[#This Row],[comment]])&gt;0,FALSE),IFERROR(SEARCH("DMZ",tblSegmentationZones[[#This Row],[SegmentationZone]])&gt;0,FALSE)),"Yes","No")</f>
        <v>No</v>
      </c>
    </row>
    <row r="3181" spans="1:10" x14ac:dyDescent="0.3">
      <c r="A3181" t="s">
        <v>5981</v>
      </c>
      <c r="B3181" t="s">
        <v>8510</v>
      </c>
      <c r="C3181">
        <v>962</v>
      </c>
      <c r="D3181" t="s">
        <v>5981</v>
      </c>
      <c r="E3181" t="s">
        <v>5075</v>
      </c>
      <c r="F3181" t="b">
        <v>1</v>
      </c>
      <c r="G3181">
        <v>518418432</v>
      </c>
      <c r="H3181">
        <v>518418687</v>
      </c>
      <c r="I3181" t="s">
        <v>8511</v>
      </c>
      <c r="J3181" s="182" t="str">
        <f>IF(OR(IFERROR(SEARCH("DMZ",tblSegmentationZones[[#This Row],[comment]])&gt;0,FALSE),IFERROR(SEARCH("DMZ",tblSegmentationZones[[#This Row],[SegmentationZone]])&gt;0,FALSE)),"Yes","No")</f>
        <v>No</v>
      </c>
    </row>
    <row r="3182" spans="1:10" x14ac:dyDescent="0.3">
      <c r="A3182" t="s">
        <v>5984</v>
      </c>
      <c r="B3182" t="s">
        <v>8512</v>
      </c>
      <c r="C3182">
        <v>961</v>
      </c>
      <c r="D3182" t="s">
        <v>5984</v>
      </c>
      <c r="E3182" t="s">
        <v>5075</v>
      </c>
      <c r="F3182" t="b">
        <v>1</v>
      </c>
      <c r="G3182">
        <v>518418688</v>
      </c>
      <c r="H3182">
        <v>518418943</v>
      </c>
      <c r="I3182" t="s">
        <v>8513</v>
      </c>
      <c r="J3182" s="182" t="str">
        <f>IF(OR(IFERROR(SEARCH("DMZ",tblSegmentationZones[[#This Row],[comment]])&gt;0,FALSE),IFERROR(SEARCH("DMZ",tblSegmentationZones[[#This Row],[SegmentationZone]])&gt;0,FALSE)),"Yes","No")</f>
        <v>No</v>
      </c>
    </row>
    <row r="3183" spans="1:10" x14ac:dyDescent="0.3">
      <c r="A3183" t="s">
        <v>5987</v>
      </c>
      <c r="B3183" t="s">
        <v>8514</v>
      </c>
      <c r="C3183">
        <v>964</v>
      </c>
      <c r="D3183" t="s">
        <v>5987</v>
      </c>
      <c r="E3183" t="s">
        <v>5075</v>
      </c>
      <c r="F3183" t="b">
        <v>1</v>
      </c>
      <c r="G3183">
        <v>518418944</v>
      </c>
      <c r="H3183">
        <v>518419199</v>
      </c>
      <c r="I3183" t="s">
        <v>8515</v>
      </c>
      <c r="J3183" s="182" t="str">
        <f>IF(OR(IFERROR(SEARCH("DMZ",tblSegmentationZones[[#This Row],[comment]])&gt;0,FALSE),IFERROR(SEARCH("DMZ",tblSegmentationZones[[#This Row],[SegmentationZone]])&gt;0,FALSE)),"Yes","No")</f>
        <v>No</v>
      </c>
    </row>
    <row r="3184" spans="1:10" x14ac:dyDescent="0.3">
      <c r="A3184" t="s">
        <v>5990</v>
      </c>
      <c r="B3184" t="s">
        <v>8516</v>
      </c>
      <c r="C3184">
        <v>963</v>
      </c>
      <c r="D3184" t="s">
        <v>5990</v>
      </c>
      <c r="E3184" t="s">
        <v>5075</v>
      </c>
      <c r="F3184" t="b">
        <v>1</v>
      </c>
      <c r="G3184">
        <v>518419200</v>
      </c>
      <c r="H3184">
        <v>518419455</v>
      </c>
      <c r="I3184" t="s">
        <v>8517</v>
      </c>
      <c r="J3184" s="182" t="str">
        <f>IF(OR(IFERROR(SEARCH("DMZ",tblSegmentationZones[[#This Row],[comment]])&gt;0,FALSE),IFERROR(SEARCH("DMZ",tblSegmentationZones[[#This Row],[SegmentationZone]])&gt;0,FALSE)),"Yes","No")</f>
        <v>No</v>
      </c>
    </row>
    <row r="3185" spans="1:10" x14ac:dyDescent="0.3">
      <c r="A3185" t="s">
        <v>8518</v>
      </c>
      <c r="B3185" t="s">
        <v>8519</v>
      </c>
      <c r="C3185">
        <v>914</v>
      </c>
      <c r="D3185" t="s">
        <v>690</v>
      </c>
      <c r="E3185" t="s">
        <v>5075</v>
      </c>
      <c r="F3185" t="b">
        <v>1</v>
      </c>
      <c r="G3185">
        <v>518392832</v>
      </c>
      <c r="H3185">
        <v>518393087</v>
      </c>
      <c r="I3185" t="s">
        <v>8520</v>
      </c>
      <c r="J3185" s="182" t="str">
        <f>IF(OR(IFERROR(SEARCH("DMZ",tblSegmentationZones[[#This Row],[comment]])&gt;0,FALSE),IFERROR(SEARCH("DMZ",tblSegmentationZones[[#This Row],[SegmentationZone]])&gt;0,FALSE)),"Yes","No")</f>
        <v>No</v>
      </c>
    </row>
    <row r="3186" spans="1:10" x14ac:dyDescent="0.3">
      <c r="A3186" t="s">
        <v>8521</v>
      </c>
      <c r="B3186" t="s">
        <v>8522</v>
      </c>
      <c r="C3186">
        <v>920</v>
      </c>
      <c r="D3186" t="s">
        <v>565</v>
      </c>
      <c r="E3186" t="s">
        <v>5075</v>
      </c>
      <c r="F3186" t="b">
        <v>0</v>
      </c>
      <c r="G3186">
        <v>518422528</v>
      </c>
      <c r="H3186">
        <v>518422783</v>
      </c>
      <c r="I3186" t="s">
        <v>8523</v>
      </c>
      <c r="J3186" s="182" t="str">
        <f>IF(OR(IFERROR(SEARCH("DMZ",tblSegmentationZones[[#This Row],[comment]])&gt;0,FALSE),IFERROR(SEARCH("DMZ",tblSegmentationZones[[#This Row],[SegmentationZone]])&gt;0,FALSE)),"Yes","No")</f>
        <v>No</v>
      </c>
    </row>
    <row r="3187" spans="1:10" x14ac:dyDescent="0.3">
      <c r="A3187" t="s">
        <v>573</v>
      </c>
      <c r="B3187" t="s">
        <v>8524</v>
      </c>
      <c r="C3187">
        <v>925</v>
      </c>
      <c r="D3187" t="s">
        <v>573</v>
      </c>
      <c r="E3187" t="s">
        <v>5075</v>
      </c>
      <c r="F3187" t="b">
        <v>1</v>
      </c>
      <c r="G3187">
        <v>518422784</v>
      </c>
      <c r="H3187">
        <v>518423039</v>
      </c>
      <c r="I3187" t="s">
        <v>8525</v>
      </c>
      <c r="J3187" s="182" t="str">
        <f>IF(OR(IFERROR(SEARCH("DMZ",tblSegmentationZones[[#This Row],[comment]])&gt;0,FALSE),IFERROR(SEARCH("DMZ",tblSegmentationZones[[#This Row],[SegmentationZone]])&gt;0,FALSE)),"Yes","No")</f>
        <v>No</v>
      </c>
    </row>
    <row r="3188" spans="1:10" x14ac:dyDescent="0.3">
      <c r="A3188" t="s">
        <v>8526</v>
      </c>
      <c r="B3188" t="s">
        <v>8527</v>
      </c>
      <c r="C3188">
        <v>915</v>
      </c>
      <c r="D3188" t="s">
        <v>6006</v>
      </c>
      <c r="E3188" t="s">
        <v>5075</v>
      </c>
      <c r="F3188" t="b">
        <v>1</v>
      </c>
      <c r="G3188">
        <v>518393088</v>
      </c>
      <c r="H3188">
        <v>518393343</v>
      </c>
      <c r="I3188" t="s">
        <v>8528</v>
      </c>
      <c r="J3188" s="182" t="str">
        <f>IF(OR(IFERROR(SEARCH("DMZ",tblSegmentationZones[[#This Row],[comment]])&gt;0,FALSE),IFERROR(SEARCH("DMZ",tblSegmentationZones[[#This Row],[SegmentationZone]])&gt;0,FALSE)),"Yes","No")</f>
        <v>No</v>
      </c>
    </row>
    <row r="3189" spans="1:10" x14ac:dyDescent="0.3">
      <c r="A3189" t="s">
        <v>8529</v>
      </c>
      <c r="B3189" t="s">
        <v>8530</v>
      </c>
      <c r="C3189">
        <v>921</v>
      </c>
      <c r="D3189" t="s">
        <v>573</v>
      </c>
      <c r="E3189" t="s">
        <v>5075</v>
      </c>
      <c r="F3189" t="b">
        <v>0</v>
      </c>
      <c r="G3189">
        <v>518423040</v>
      </c>
      <c r="H3189">
        <v>518423295</v>
      </c>
      <c r="I3189" t="s">
        <v>8531</v>
      </c>
      <c r="J3189" s="182" t="str">
        <f>IF(OR(IFERROR(SEARCH("DMZ",tblSegmentationZones[[#This Row],[comment]])&gt;0,FALSE),IFERROR(SEARCH("DMZ",tblSegmentationZones[[#This Row],[SegmentationZone]])&gt;0,FALSE)),"Yes","No")</f>
        <v>No</v>
      </c>
    </row>
    <row r="3190" spans="1:10" x14ac:dyDescent="0.3">
      <c r="A3190" t="s">
        <v>8532</v>
      </c>
      <c r="B3190" t="s">
        <v>8533</v>
      </c>
      <c r="C3190">
        <v>926</v>
      </c>
      <c r="D3190" t="s">
        <v>569</v>
      </c>
      <c r="E3190" t="s">
        <v>5075</v>
      </c>
      <c r="F3190" t="b">
        <v>0</v>
      </c>
      <c r="G3190">
        <v>518423296</v>
      </c>
      <c r="H3190">
        <v>518423551</v>
      </c>
      <c r="I3190" t="s">
        <v>8534</v>
      </c>
      <c r="J3190" s="182" t="str">
        <f>IF(OR(IFERROR(SEARCH("DMZ",tblSegmentationZones[[#This Row],[comment]])&gt;0,FALSE),IFERROR(SEARCH("DMZ",tblSegmentationZones[[#This Row],[SegmentationZone]])&gt;0,FALSE)),"Yes","No")</f>
        <v>No</v>
      </c>
    </row>
    <row r="3191" spans="1:10" x14ac:dyDescent="0.3">
      <c r="A3191" t="s">
        <v>8535</v>
      </c>
      <c r="B3191" t="s">
        <v>8536</v>
      </c>
      <c r="C3191">
        <v>922</v>
      </c>
      <c r="D3191" t="s">
        <v>6016</v>
      </c>
      <c r="E3191" t="s">
        <v>5075</v>
      </c>
      <c r="F3191" t="b">
        <v>1</v>
      </c>
      <c r="G3191">
        <v>518423552</v>
      </c>
      <c r="H3191">
        <v>518423807</v>
      </c>
      <c r="I3191" t="s">
        <v>8537</v>
      </c>
      <c r="J3191" s="182" t="str">
        <f>IF(OR(IFERROR(SEARCH("DMZ",tblSegmentationZones[[#This Row],[comment]])&gt;0,FALSE),IFERROR(SEARCH("DMZ",tblSegmentationZones[[#This Row],[SegmentationZone]])&gt;0,FALSE)),"Yes","No")</f>
        <v>No</v>
      </c>
    </row>
    <row r="3192" spans="1:10" x14ac:dyDescent="0.3">
      <c r="A3192" t="s">
        <v>8538</v>
      </c>
      <c r="B3192" t="s">
        <v>8539</v>
      </c>
      <c r="C3192">
        <v>959</v>
      </c>
      <c r="D3192" t="s">
        <v>7246</v>
      </c>
      <c r="E3192" t="s">
        <v>5075</v>
      </c>
      <c r="F3192" t="b">
        <v>1</v>
      </c>
      <c r="G3192">
        <v>518423808</v>
      </c>
      <c r="H3192">
        <v>518424063</v>
      </c>
      <c r="I3192" t="s">
        <v>8540</v>
      </c>
      <c r="J3192" s="182" t="str">
        <f>IF(OR(IFERROR(SEARCH("DMZ",tblSegmentationZones[[#This Row],[comment]])&gt;0,FALSE),IFERROR(SEARCH("DMZ",tblSegmentationZones[[#This Row],[SegmentationZone]])&gt;0,FALSE)),"Yes","No")</f>
        <v>No</v>
      </c>
    </row>
    <row r="3193" spans="1:10" x14ac:dyDescent="0.3">
      <c r="A3193" t="s">
        <v>8541</v>
      </c>
      <c r="B3193" t="s">
        <v>8542</v>
      </c>
      <c r="C3193">
        <v>923</v>
      </c>
      <c r="D3193" t="s">
        <v>672</v>
      </c>
      <c r="E3193" t="s">
        <v>5075</v>
      </c>
      <c r="F3193" t="b">
        <v>1</v>
      </c>
      <c r="G3193">
        <v>518424064</v>
      </c>
      <c r="H3193">
        <v>518424319</v>
      </c>
      <c r="I3193" t="s">
        <v>8543</v>
      </c>
      <c r="J3193" s="182" t="str">
        <f>IF(OR(IFERROR(SEARCH("DMZ",tblSegmentationZones[[#This Row],[comment]])&gt;0,FALSE),IFERROR(SEARCH("DMZ",tblSegmentationZones[[#This Row],[SegmentationZone]])&gt;0,FALSE)),"Yes","No")</f>
        <v>No</v>
      </c>
    </row>
    <row r="3194" spans="1:10" x14ac:dyDescent="0.3">
      <c r="A3194" t="s">
        <v>8532</v>
      </c>
      <c r="B3194" t="s">
        <v>8544</v>
      </c>
      <c r="C3194">
        <v>924</v>
      </c>
      <c r="D3194" t="s">
        <v>569</v>
      </c>
      <c r="E3194" t="s">
        <v>5075</v>
      </c>
      <c r="F3194" t="b">
        <v>0</v>
      </c>
      <c r="G3194">
        <v>518424320</v>
      </c>
      <c r="H3194">
        <v>518424575</v>
      </c>
      <c r="I3194" t="s">
        <v>8545</v>
      </c>
      <c r="J3194" s="182" t="str">
        <f>IF(OR(IFERROR(SEARCH("DMZ",tblSegmentationZones[[#This Row],[comment]])&gt;0,FALSE),IFERROR(SEARCH("DMZ",tblSegmentationZones[[#This Row],[SegmentationZone]])&gt;0,FALSE)),"Yes","No")</f>
        <v>No</v>
      </c>
    </row>
    <row r="3195" spans="1:10" x14ac:dyDescent="0.3">
      <c r="A3195" t="s">
        <v>8546</v>
      </c>
      <c r="B3195" t="s">
        <v>8547</v>
      </c>
      <c r="C3195">
        <v>965</v>
      </c>
      <c r="D3195" t="s">
        <v>5670</v>
      </c>
      <c r="E3195" t="s">
        <v>5075</v>
      </c>
      <c r="F3195" t="b">
        <v>1</v>
      </c>
      <c r="G3195">
        <v>518424576</v>
      </c>
      <c r="H3195">
        <v>518424831</v>
      </c>
      <c r="I3195" t="s">
        <v>8548</v>
      </c>
      <c r="J3195" s="182" t="str">
        <f>IF(OR(IFERROR(SEARCH("DMZ",tblSegmentationZones[[#This Row],[comment]])&gt;0,FALSE),IFERROR(SEARCH("DMZ",tblSegmentationZones[[#This Row],[SegmentationZone]])&gt;0,FALSE)),"Yes","No")</f>
        <v>No</v>
      </c>
    </row>
    <row r="3196" spans="1:10" x14ac:dyDescent="0.3">
      <c r="A3196" t="s">
        <v>8549</v>
      </c>
      <c r="B3196" t="s">
        <v>8550</v>
      </c>
      <c r="C3196">
        <v>966</v>
      </c>
      <c r="D3196" t="s">
        <v>5673</v>
      </c>
      <c r="E3196" t="s">
        <v>5075</v>
      </c>
      <c r="F3196" t="b">
        <v>1</v>
      </c>
      <c r="G3196">
        <v>518424832</v>
      </c>
      <c r="H3196">
        <v>518425087</v>
      </c>
      <c r="I3196" t="s">
        <v>8551</v>
      </c>
      <c r="J3196" s="182" t="str">
        <f>IF(OR(IFERROR(SEARCH("DMZ",tblSegmentationZones[[#This Row],[comment]])&gt;0,FALSE),IFERROR(SEARCH("DMZ",tblSegmentationZones[[#This Row],[SegmentationZone]])&gt;0,FALSE)),"Yes","No")</f>
        <v>No</v>
      </c>
    </row>
    <row r="3197" spans="1:10" x14ac:dyDescent="0.3">
      <c r="A3197" t="s">
        <v>8552</v>
      </c>
      <c r="B3197" t="s">
        <v>8553</v>
      </c>
      <c r="C3197">
        <v>967</v>
      </c>
      <c r="D3197" t="s">
        <v>5667</v>
      </c>
      <c r="E3197" t="s">
        <v>5075</v>
      </c>
      <c r="F3197" t="b">
        <v>1</v>
      </c>
      <c r="G3197">
        <v>518425088</v>
      </c>
      <c r="H3197">
        <v>518425343</v>
      </c>
      <c r="I3197" t="s">
        <v>8554</v>
      </c>
      <c r="J3197" s="182" t="str">
        <f>IF(OR(IFERROR(SEARCH("DMZ",tblSegmentationZones[[#This Row],[comment]])&gt;0,FALSE),IFERROR(SEARCH("DMZ",tblSegmentationZones[[#This Row],[SegmentationZone]])&gt;0,FALSE)),"Yes","No")</f>
        <v>Yes</v>
      </c>
    </row>
    <row r="3198" spans="1:10" x14ac:dyDescent="0.3">
      <c r="A3198" t="s">
        <v>8555</v>
      </c>
      <c r="B3198" t="s">
        <v>8556</v>
      </c>
      <c r="C3198">
        <v>468</v>
      </c>
      <c r="D3198" t="s">
        <v>8557</v>
      </c>
      <c r="E3198" t="s">
        <v>5075</v>
      </c>
      <c r="F3198" t="b">
        <v>1</v>
      </c>
      <c r="G3198">
        <v>518425344</v>
      </c>
      <c r="H3198">
        <v>518425599</v>
      </c>
      <c r="I3198" t="s">
        <v>8558</v>
      </c>
      <c r="J3198" s="182" t="str">
        <f>IF(OR(IFERROR(SEARCH("DMZ",tblSegmentationZones[[#This Row],[comment]])&gt;0,FALSE),IFERROR(SEARCH("DMZ",tblSegmentationZones[[#This Row],[SegmentationZone]])&gt;0,FALSE)),"Yes","No")</f>
        <v>No</v>
      </c>
    </row>
    <row r="3199" spans="1:10" x14ac:dyDescent="0.3">
      <c r="A3199" t="s">
        <v>8559</v>
      </c>
      <c r="B3199" t="s">
        <v>8560</v>
      </c>
      <c r="C3199">
        <v>916</v>
      </c>
      <c r="D3199" t="s">
        <v>470</v>
      </c>
      <c r="E3199" t="s">
        <v>5075</v>
      </c>
      <c r="F3199" t="b">
        <v>0</v>
      </c>
      <c r="G3199">
        <v>518393344</v>
      </c>
      <c r="H3199">
        <v>518393599</v>
      </c>
      <c r="I3199" t="s">
        <v>8561</v>
      </c>
      <c r="J3199" s="182" t="str">
        <f>IF(OR(IFERROR(SEARCH("DMZ",tblSegmentationZones[[#This Row],[comment]])&gt;0,FALSE),IFERROR(SEARCH("DMZ",tblSegmentationZones[[#This Row],[SegmentationZone]])&gt;0,FALSE)),"Yes","No")</f>
        <v>No</v>
      </c>
    </row>
    <row r="3200" spans="1:10" x14ac:dyDescent="0.3">
      <c r="A3200" t="s">
        <v>565</v>
      </c>
      <c r="B3200" t="s">
        <v>8562</v>
      </c>
      <c r="C3200">
        <v>2144</v>
      </c>
      <c r="D3200" t="s">
        <v>565</v>
      </c>
      <c r="E3200" t="s">
        <v>5075</v>
      </c>
      <c r="F3200" t="b">
        <v>0</v>
      </c>
      <c r="G3200">
        <v>518426624</v>
      </c>
      <c r="H3200">
        <v>518426879</v>
      </c>
      <c r="I3200" t="s">
        <v>8563</v>
      </c>
      <c r="J3200" s="182" t="str">
        <f>IF(OR(IFERROR(SEARCH("DMZ",tblSegmentationZones[[#This Row],[comment]])&gt;0,FALSE),IFERROR(SEARCH("DMZ",tblSegmentationZones[[#This Row],[SegmentationZone]])&gt;0,FALSE)),"Yes","No")</f>
        <v>No</v>
      </c>
    </row>
    <row r="3201" spans="1:10" x14ac:dyDescent="0.3">
      <c r="A3201" t="s">
        <v>565</v>
      </c>
      <c r="B3201" t="s">
        <v>8564</v>
      </c>
      <c r="C3201">
        <v>2144</v>
      </c>
      <c r="D3201" t="s">
        <v>565</v>
      </c>
      <c r="E3201" t="s">
        <v>5075</v>
      </c>
      <c r="F3201" t="b">
        <v>0</v>
      </c>
      <c r="G3201">
        <v>518426880</v>
      </c>
      <c r="H3201">
        <v>518427135</v>
      </c>
      <c r="I3201" t="s">
        <v>8565</v>
      </c>
      <c r="J3201" s="182" t="str">
        <f>IF(OR(IFERROR(SEARCH("DMZ",tblSegmentationZones[[#This Row],[comment]])&gt;0,FALSE),IFERROR(SEARCH("DMZ",tblSegmentationZones[[#This Row],[SegmentationZone]])&gt;0,FALSE)),"Yes","No")</f>
        <v>No</v>
      </c>
    </row>
    <row r="3202" spans="1:10" x14ac:dyDescent="0.3">
      <c r="A3202" t="s">
        <v>565</v>
      </c>
      <c r="B3202" t="s">
        <v>8566</v>
      </c>
      <c r="C3202">
        <v>2144</v>
      </c>
      <c r="D3202" t="s">
        <v>565</v>
      </c>
      <c r="E3202" t="s">
        <v>5075</v>
      </c>
      <c r="F3202" t="b">
        <v>0</v>
      </c>
      <c r="G3202">
        <v>518427136</v>
      </c>
      <c r="H3202">
        <v>518427391</v>
      </c>
      <c r="I3202" t="s">
        <v>8567</v>
      </c>
      <c r="J3202" s="182" t="str">
        <f>IF(OR(IFERROR(SEARCH("DMZ",tblSegmentationZones[[#This Row],[comment]])&gt;0,FALSE),IFERROR(SEARCH("DMZ",tblSegmentationZones[[#This Row],[SegmentationZone]])&gt;0,FALSE)),"Yes","No")</f>
        <v>No</v>
      </c>
    </row>
    <row r="3203" spans="1:10" x14ac:dyDescent="0.3">
      <c r="A3203" t="s">
        <v>565</v>
      </c>
      <c r="B3203" t="s">
        <v>8568</v>
      </c>
      <c r="C3203">
        <v>2144</v>
      </c>
      <c r="D3203" t="s">
        <v>565</v>
      </c>
      <c r="E3203" t="s">
        <v>5075</v>
      </c>
      <c r="F3203" t="b">
        <v>1</v>
      </c>
      <c r="G3203">
        <v>518427392</v>
      </c>
      <c r="H3203">
        <v>518427647</v>
      </c>
      <c r="I3203" t="s">
        <v>8569</v>
      </c>
      <c r="J3203" s="182" t="str">
        <f>IF(OR(IFERROR(SEARCH("DMZ",tblSegmentationZones[[#This Row],[comment]])&gt;0,FALSE),IFERROR(SEARCH("DMZ",tblSegmentationZones[[#This Row],[SegmentationZone]])&gt;0,FALSE)),"Yes","No")</f>
        <v>No</v>
      </c>
    </row>
    <row r="3204" spans="1:10" x14ac:dyDescent="0.3">
      <c r="A3204" t="s">
        <v>6036</v>
      </c>
      <c r="B3204" t="s">
        <v>8570</v>
      </c>
      <c r="C3204">
        <v>954</v>
      </c>
      <c r="D3204" t="s">
        <v>6038</v>
      </c>
      <c r="E3204" t="s">
        <v>5075</v>
      </c>
      <c r="F3204" t="b">
        <v>1</v>
      </c>
      <c r="G3204">
        <v>518427648</v>
      </c>
      <c r="H3204">
        <v>518427903</v>
      </c>
      <c r="I3204" t="s">
        <v>8571</v>
      </c>
      <c r="J3204" s="182" t="str">
        <f>IF(OR(IFERROR(SEARCH("DMZ",tblSegmentationZones[[#This Row],[comment]])&gt;0,FALSE),IFERROR(SEARCH("DMZ",tblSegmentationZones[[#This Row],[SegmentationZone]])&gt;0,FALSE)),"Yes","No")</f>
        <v>No</v>
      </c>
    </row>
    <row r="3205" spans="1:10" x14ac:dyDescent="0.3">
      <c r="A3205" t="s">
        <v>8572</v>
      </c>
      <c r="B3205" t="s">
        <v>8573</v>
      </c>
      <c r="C3205">
        <v>2960</v>
      </c>
      <c r="D3205" t="s">
        <v>2773</v>
      </c>
      <c r="E3205" t="s">
        <v>5075</v>
      </c>
      <c r="F3205" t="b">
        <v>1</v>
      </c>
      <c r="G3205">
        <v>518427904</v>
      </c>
      <c r="H3205">
        <v>518428159</v>
      </c>
      <c r="I3205" t="s">
        <v>8574</v>
      </c>
      <c r="J3205" s="182" t="str">
        <f>IF(OR(IFERROR(SEARCH("DMZ",tblSegmentationZones[[#This Row],[comment]])&gt;0,FALSE),IFERROR(SEARCH("DMZ",tblSegmentationZones[[#This Row],[SegmentationZone]])&gt;0,FALSE)),"Yes","No")</f>
        <v>No</v>
      </c>
    </row>
    <row r="3206" spans="1:10" x14ac:dyDescent="0.3">
      <c r="A3206" t="s">
        <v>470</v>
      </c>
      <c r="B3206" t="s">
        <v>8575</v>
      </c>
      <c r="C3206">
        <v>917</v>
      </c>
      <c r="D3206" t="s">
        <v>470</v>
      </c>
      <c r="E3206" t="s">
        <v>5075</v>
      </c>
      <c r="F3206" t="b">
        <v>0</v>
      </c>
      <c r="G3206">
        <v>518393600</v>
      </c>
      <c r="H3206">
        <v>518393855</v>
      </c>
      <c r="I3206" t="s">
        <v>8576</v>
      </c>
      <c r="J3206" s="182" t="str">
        <f>IF(OR(IFERROR(SEARCH("DMZ",tblSegmentationZones[[#This Row],[comment]])&gt;0,FALSE),IFERROR(SEARCH("DMZ",tblSegmentationZones[[#This Row],[SegmentationZone]])&gt;0,FALSE)),"Yes","No")</f>
        <v>No</v>
      </c>
    </row>
    <row r="3207" spans="1:10" x14ac:dyDescent="0.3">
      <c r="A3207" t="s">
        <v>6045</v>
      </c>
      <c r="B3207" t="s">
        <v>8577</v>
      </c>
      <c r="C3207">
        <v>928</v>
      </c>
      <c r="D3207" t="s">
        <v>519</v>
      </c>
      <c r="E3207" t="s">
        <v>5075</v>
      </c>
      <c r="F3207" t="b">
        <v>0</v>
      </c>
      <c r="G3207">
        <v>518428160</v>
      </c>
      <c r="H3207">
        <v>518428415</v>
      </c>
      <c r="I3207" t="s">
        <v>8578</v>
      </c>
      <c r="J3207" s="182" t="str">
        <f>IF(OR(IFERROR(SEARCH("DMZ",tblSegmentationZones[[#This Row],[comment]])&gt;0,FALSE),IFERROR(SEARCH("DMZ",tblSegmentationZones[[#This Row],[SegmentationZone]])&gt;0,FALSE)),"Yes","No")</f>
        <v>No</v>
      </c>
    </row>
    <row r="3208" spans="1:10" x14ac:dyDescent="0.3">
      <c r="A3208" t="s">
        <v>6048</v>
      </c>
      <c r="B3208" t="s">
        <v>8579</v>
      </c>
      <c r="C3208">
        <v>927</v>
      </c>
      <c r="D3208" t="s">
        <v>6050</v>
      </c>
      <c r="E3208" t="s">
        <v>1108</v>
      </c>
      <c r="F3208" t="b">
        <v>0</v>
      </c>
      <c r="G3208">
        <v>518428416</v>
      </c>
      <c r="H3208">
        <v>518428671</v>
      </c>
      <c r="I3208" t="s">
        <v>8580</v>
      </c>
      <c r="J3208" s="182" t="str">
        <f>IF(OR(IFERROR(SEARCH("DMZ",tblSegmentationZones[[#This Row],[comment]])&gt;0,FALSE),IFERROR(SEARCH("DMZ",tblSegmentationZones[[#This Row],[SegmentationZone]])&gt;0,FALSE)),"Yes","No")</f>
        <v>No</v>
      </c>
    </row>
    <row r="3209" spans="1:10" x14ac:dyDescent="0.3">
      <c r="A3209" t="s">
        <v>6052</v>
      </c>
      <c r="B3209" t="s">
        <v>8581</v>
      </c>
      <c r="C3209" t="s">
        <v>6054</v>
      </c>
      <c r="D3209" t="s">
        <v>6055</v>
      </c>
      <c r="E3209" t="s">
        <v>5075</v>
      </c>
      <c r="F3209" t="b">
        <v>1</v>
      </c>
      <c r="G3209">
        <v>518428672</v>
      </c>
      <c r="H3209">
        <v>518428927</v>
      </c>
      <c r="I3209" t="s">
        <v>8582</v>
      </c>
      <c r="J3209" s="182" t="str">
        <f>IF(OR(IFERROR(SEARCH("DMZ",tblSegmentationZones[[#This Row],[comment]])&gt;0,FALSE),IFERROR(SEARCH("DMZ",tblSegmentationZones[[#This Row],[SegmentationZone]])&gt;0,FALSE)),"Yes","No")</f>
        <v>No</v>
      </c>
    </row>
    <row r="3210" spans="1:10" x14ac:dyDescent="0.3">
      <c r="A3210" t="s">
        <v>8572</v>
      </c>
      <c r="B3210" t="s">
        <v>8583</v>
      </c>
      <c r="C3210" t="s">
        <v>464</v>
      </c>
      <c r="D3210" t="s">
        <v>2773</v>
      </c>
      <c r="E3210" t="s">
        <v>5075</v>
      </c>
      <c r="F3210" t="b">
        <v>0</v>
      </c>
      <c r="G3210">
        <v>518428928</v>
      </c>
      <c r="H3210">
        <v>518429183</v>
      </c>
      <c r="I3210" t="s">
        <v>8584</v>
      </c>
      <c r="J3210" s="182" t="str">
        <f>IF(OR(IFERROR(SEARCH("DMZ",tblSegmentationZones[[#This Row],[comment]])&gt;0,FALSE),IFERROR(SEARCH("DMZ",tblSegmentationZones[[#This Row],[SegmentationZone]])&gt;0,FALSE)),"Yes","No")</f>
        <v>No</v>
      </c>
    </row>
    <row r="3211" spans="1:10" x14ac:dyDescent="0.3">
      <c r="A3211" t="s">
        <v>519</v>
      </c>
      <c r="B3211" t="s">
        <v>8585</v>
      </c>
      <c r="C3211">
        <v>928</v>
      </c>
      <c r="D3211" t="s">
        <v>519</v>
      </c>
      <c r="E3211" t="s">
        <v>1108</v>
      </c>
      <c r="F3211" t="b">
        <v>0</v>
      </c>
      <c r="G3211">
        <v>518429440</v>
      </c>
      <c r="H3211">
        <v>518429695</v>
      </c>
      <c r="I3211" t="s">
        <v>8586</v>
      </c>
      <c r="J3211" s="182" t="str">
        <f>IF(OR(IFERROR(SEARCH("DMZ",tblSegmentationZones[[#This Row],[comment]])&gt;0,FALSE),IFERROR(SEARCH("DMZ",tblSegmentationZones[[#This Row],[SegmentationZone]])&gt;0,FALSE)),"Yes","No")</f>
        <v>No</v>
      </c>
    </row>
    <row r="3212" spans="1:10" x14ac:dyDescent="0.3">
      <c r="A3212" t="s">
        <v>6059</v>
      </c>
      <c r="B3212" t="s">
        <v>8587</v>
      </c>
      <c r="C3212" t="s">
        <v>6054</v>
      </c>
      <c r="D3212" t="s">
        <v>6061</v>
      </c>
      <c r="E3212" t="s">
        <v>5075</v>
      </c>
      <c r="F3212" t="b">
        <v>1</v>
      </c>
      <c r="G3212">
        <v>518429696</v>
      </c>
      <c r="H3212">
        <v>518429951</v>
      </c>
      <c r="I3212" t="s">
        <v>8588</v>
      </c>
      <c r="J3212" s="182" t="str">
        <f>IF(OR(IFERROR(SEARCH("DMZ",tblSegmentationZones[[#This Row],[comment]])&gt;0,FALSE),IFERROR(SEARCH("DMZ",tblSegmentationZones[[#This Row],[SegmentationZone]])&gt;0,FALSE)),"Yes","No")</f>
        <v>No</v>
      </c>
    </row>
    <row r="3213" spans="1:10" x14ac:dyDescent="0.3">
      <c r="A3213" t="s">
        <v>8589</v>
      </c>
      <c r="B3213" t="s">
        <v>8590</v>
      </c>
      <c r="C3213" t="s">
        <v>7140</v>
      </c>
      <c r="D3213" t="s">
        <v>548</v>
      </c>
      <c r="E3213" t="s">
        <v>5075</v>
      </c>
      <c r="F3213" t="b">
        <v>0</v>
      </c>
      <c r="G3213">
        <v>518393856</v>
      </c>
      <c r="H3213">
        <v>518394111</v>
      </c>
      <c r="I3213" t="s">
        <v>8591</v>
      </c>
      <c r="J3213" s="182" t="str">
        <f>IF(OR(IFERROR(SEARCH("DMZ",tblSegmentationZones[[#This Row],[comment]])&gt;0,FALSE),IFERROR(SEARCH("DMZ",tblSegmentationZones[[#This Row],[SegmentationZone]])&gt;0,FALSE)),"Yes","No")</f>
        <v>No</v>
      </c>
    </row>
    <row r="3214" spans="1:10" x14ac:dyDescent="0.3">
      <c r="A3214" t="s">
        <v>8592</v>
      </c>
      <c r="B3214" t="s">
        <v>8593</v>
      </c>
      <c r="C3214">
        <v>976</v>
      </c>
      <c r="D3214" t="s">
        <v>6068</v>
      </c>
      <c r="E3214" t="s">
        <v>5075</v>
      </c>
      <c r="F3214" t="b">
        <v>1</v>
      </c>
      <c r="G3214">
        <v>518430720</v>
      </c>
      <c r="H3214">
        <v>518431743</v>
      </c>
      <c r="I3214" t="s">
        <v>8594</v>
      </c>
      <c r="J3214" s="182" t="str">
        <f>IF(OR(IFERROR(SEARCH("DMZ",tblSegmentationZones[[#This Row],[comment]])&gt;0,FALSE),IFERROR(SEARCH("DMZ",tblSegmentationZones[[#This Row],[SegmentationZone]])&gt;0,FALSE)),"Yes","No")</f>
        <v>No</v>
      </c>
    </row>
    <row r="3215" spans="1:10" x14ac:dyDescent="0.3">
      <c r="A3215" t="s">
        <v>8595</v>
      </c>
      <c r="B3215" t="s">
        <v>8596</v>
      </c>
      <c r="C3215">
        <v>957</v>
      </c>
      <c r="D3215" t="s">
        <v>6072</v>
      </c>
      <c r="E3215" t="s">
        <v>5075</v>
      </c>
      <c r="F3215" t="b">
        <v>1</v>
      </c>
      <c r="G3215">
        <v>518431744</v>
      </c>
      <c r="H3215">
        <v>518432767</v>
      </c>
      <c r="I3215" t="s">
        <v>8597</v>
      </c>
      <c r="J3215" s="182" t="str">
        <f>IF(OR(IFERROR(SEARCH("DMZ",tblSegmentationZones[[#This Row],[comment]])&gt;0,FALSE),IFERROR(SEARCH("DMZ",tblSegmentationZones[[#This Row],[SegmentationZone]])&gt;0,FALSE)),"Yes","No")</f>
        <v>No</v>
      </c>
    </row>
    <row r="3216" spans="1:10" x14ac:dyDescent="0.3">
      <c r="A3216" t="s">
        <v>8598</v>
      </c>
      <c r="B3216" t="s">
        <v>8599</v>
      </c>
      <c r="C3216">
        <v>956</v>
      </c>
      <c r="D3216" t="s">
        <v>6076</v>
      </c>
      <c r="E3216" t="s">
        <v>5075</v>
      </c>
      <c r="F3216" t="b">
        <v>1</v>
      </c>
      <c r="G3216">
        <v>518432768</v>
      </c>
      <c r="H3216">
        <v>518433791</v>
      </c>
      <c r="I3216" t="s">
        <v>8600</v>
      </c>
      <c r="J3216" s="182" t="str">
        <f>IF(OR(IFERROR(SEARCH("DMZ",tblSegmentationZones[[#This Row],[comment]])&gt;0,FALSE),IFERROR(SEARCH("DMZ",tblSegmentationZones[[#This Row],[SegmentationZone]])&gt;0,FALSE)),"Yes","No")</f>
        <v>No</v>
      </c>
    </row>
    <row r="3217" spans="1:10" x14ac:dyDescent="0.3">
      <c r="A3217" t="s">
        <v>8601</v>
      </c>
      <c r="B3217" t="s">
        <v>8602</v>
      </c>
      <c r="C3217" t="s">
        <v>7140</v>
      </c>
      <c r="D3217" t="s">
        <v>548</v>
      </c>
      <c r="E3217" t="s">
        <v>5075</v>
      </c>
      <c r="F3217" t="b">
        <v>0</v>
      </c>
      <c r="G3217">
        <v>518394112</v>
      </c>
      <c r="H3217">
        <v>518394367</v>
      </c>
      <c r="I3217" t="s">
        <v>8603</v>
      </c>
      <c r="J3217" s="182" t="str">
        <f>IF(OR(IFERROR(SEARCH("DMZ",tblSegmentationZones[[#This Row],[comment]])&gt;0,FALSE),IFERROR(SEARCH("DMZ",tblSegmentationZones[[#This Row],[SegmentationZone]])&gt;0,FALSE)),"Yes","No")</f>
        <v>No</v>
      </c>
    </row>
    <row r="3218" spans="1:10" x14ac:dyDescent="0.3">
      <c r="A3218" t="s">
        <v>8604</v>
      </c>
      <c r="B3218" t="s">
        <v>8605</v>
      </c>
      <c r="C3218">
        <v>955</v>
      </c>
      <c r="D3218" t="s">
        <v>6083</v>
      </c>
      <c r="E3218" t="s">
        <v>5075</v>
      </c>
      <c r="F3218" t="b">
        <v>1</v>
      </c>
      <c r="G3218">
        <v>518433792</v>
      </c>
      <c r="H3218">
        <v>518434815</v>
      </c>
      <c r="I3218" t="s">
        <v>8606</v>
      </c>
      <c r="J3218" s="182" t="str">
        <f>IF(OR(IFERROR(SEARCH("DMZ",tblSegmentationZones[[#This Row],[comment]])&gt;0,FALSE),IFERROR(SEARCH("DMZ",tblSegmentationZones[[#This Row],[SegmentationZone]])&gt;0,FALSE)),"Yes","No")</f>
        <v>No</v>
      </c>
    </row>
    <row r="3219" spans="1:10" x14ac:dyDescent="0.3">
      <c r="A3219" t="s">
        <v>569</v>
      </c>
      <c r="B3219" t="s">
        <v>8607</v>
      </c>
      <c r="C3219">
        <v>926</v>
      </c>
      <c r="D3219" t="s">
        <v>569</v>
      </c>
      <c r="E3219" t="s">
        <v>5075</v>
      </c>
      <c r="F3219" t="b">
        <v>0</v>
      </c>
      <c r="G3219">
        <v>518434816</v>
      </c>
      <c r="H3219">
        <v>518435071</v>
      </c>
      <c r="I3219" t="s">
        <v>8608</v>
      </c>
      <c r="J3219" s="182" t="str">
        <f>IF(OR(IFERROR(SEARCH("DMZ",tblSegmentationZones[[#This Row],[comment]])&gt;0,FALSE),IFERROR(SEARCH("DMZ",tblSegmentationZones[[#This Row],[SegmentationZone]])&gt;0,FALSE)),"Yes","No")</f>
        <v>No</v>
      </c>
    </row>
    <row r="3220" spans="1:10" x14ac:dyDescent="0.3">
      <c r="A3220" t="s">
        <v>569</v>
      </c>
      <c r="B3220" t="s">
        <v>8609</v>
      </c>
      <c r="C3220">
        <v>926</v>
      </c>
      <c r="D3220" t="s">
        <v>569</v>
      </c>
      <c r="E3220" t="s">
        <v>5075</v>
      </c>
      <c r="F3220" t="b">
        <v>1</v>
      </c>
      <c r="G3220">
        <v>518435328</v>
      </c>
      <c r="H3220">
        <v>518435583</v>
      </c>
      <c r="I3220" t="s">
        <v>8610</v>
      </c>
      <c r="J3220" s="182" t="str">
        <f>IF(OR(IFERROR(SEARCH("DMZ",tblSegmentationZones[[#This Row],[comment]])&gt;0,FALSE),IFERROR(SEARCH("DMZ",tblSegmentationZones[[#This Row],[SegmentationZone]])&gt;0,FALSE)),"Yes","No")</f>
        <v>No</v>
      </c>
    </row>
    <row r="3221" spans="1:10" x14ac:dyDescent="0.3">
      <c r="A3221" t="s">
        <v>8611</v>
      </c>
      <c r="B3221" t="s">
        <v>8612</v>
      </c>
      <c r="C3221" t="s">
        <v>7140</v>
      </c>
      <c r="D3221" t="s">
        <v>548</v>
      </c>
      <c r="E3221" t="s">
        <v>5075</v>
      </c>
      <c r="F3221" t="b">
        <v>0</v>
      </c>
      <c r="G3221">
        <v>518394368</v>
      </c>
      <c r="H3221">
        <v>518394623</v>
      </c>
      <c r="I3221" t="s">
        <v>8613</v>
      </c>
      <c r="J3221" s="182" t="str">
        <f>IF(OR(IFERROR(SEARCH("DMZ",tblSegmentationZones[[#This Row],[comment]])&gt;0,FALSE),IFERROR(SEARCH("DMZ",tblSegmentationZones[[#This Row],[SegmentationZone]])&gt;0,FALSE)),"Yes","No")</f>
        <v>No</v>
      </c>
    </row>
    <row r="3222" spans="1:10" x14ac:dyDescent="0.3">
      <c r="A3222" t="s">
        <v>8614</v>
      </c>
      <c r="B3222" t="s">
        <v>8615</v>
      </c>
      <c r="C3222" t="s">
        <v>7140</v>
      </c>
      <c r="D3222" t="s">
        <v>548</v>
      </c>
      <c r="E3222" t="s">
        <v>5075</v>
      </c>
      <c r="F3222" t="b">
        <v>0</v>
      </c>
      <c r="G3222">
        <v>518394624</v>
      </c>
      <c r="H3222">
        <v>518394879</v>
      </c>
      <c r="I3222" t="s">
        <v>8616</v>
      </c>
      <c r="J3222" s="182" t="str">
        <f>IF(OR(IFERROR(SEARCH("DMZ",tblSegmentationZones[[#This Row],[comment]])&gt;0,FALSE),IFERROR(SEARCH("DMZ",tblSegmentationZones[[#This Row],[SegmentationZone]])&gt;0,FALSE)),"Yes","No")</f>
        <v>No</v>
      </c>
    </row>
    <row r="3223" spans="1:10" x14ac:dyDescent="0.3">
      <c r="A3223" t="s">
        <v>8617</v>
      </c>
      <c r="B3223" t="s">
        <v>8618</v>
      </c>
      <c r="C3223">
        <v>990</v>
      </c>
      <c r="D3223" t="s">
        <v>479</v>
      </c>
      <c r="E3223" t="s">
        <v>5075</v>
      </c>
      <c r="F3223" t="b">
        <v>1</v>
      </c>
      <c r="G3223">
        <v>518438912</v>
      </c>
      <c r="H3223">
        <v>518439167</v>
      </c>
      <c r="I3223" t="s">
        <v>8619</v>
      </c>
      <c r="J3223" s="182" t="str">
        <f>IF(OR(IFERROR(SEARCH("DMZ",tblSegmentationZones[[#This Row],[comment]])&gt;0,FALSE),IFERROR(SEARCH("DMZ",tblSegmentationZones[[#This Row],[SegmentationZone]])&gt;0,FALSE)),"Yes","No")</f>
        <v>No</v>
      </c>
    </row>
    <row r="3224" spans="1:10" x14ac:dyDescent="0.3">
      <c r="A3224" t="s">
        <v>8620</v>
      </c>
      <c r="B3224" t="s">
        <v>8621</v>
      </c>
      <c r="C3224">
        <v>989</v>
      </c>
      <c r="D3224" t="s">
        <v>6112</v>
      </c>
      <c r="E3224" t="s">
        <v>1108</v>
      </c>
      <c r="F3224" t="b">
        <v>0</v>
      </c>
      <c r="G3224">
        <v>518439168</v>
      </c>
      <c r="H3224">
        <v>518439423</v>
      </c>
      <c r="I3224" t="s">
        <v>8622</v>
      </c>
      <c r="J3224" s="182" t="str">
        <f>IF(OR(IFERROR(SEARCH("DMZ",tblSegmentationZones[[#This Row],[comment]])&gt;0,FALSE),IFERROR(SEARCH("DMZ",tblSegmentationZones[[#This Row],[SegmentationZone]])&gt;0,FALSE)),"Yes","No")</f>
        <v>No</v>
      </c>
    </row>
    <row r="3225" spans="1:10" x14ac:dyDescent="0.3">
      <c r="A3225" t="s">
        <v>8623</v>
      </c>
      <c r="B3225" t="s">
        <v>8624</v>
      </c>
      <c r="C3225" t="s">
        <v>8625</v>
      </c>
      <c r="D3225" t="s">
        <v>540</v>
      </c>
      <c r="E3225" t="s">
        <v>5075</v>
      </c>
      <c r="F3225" t="b">
        <v>1</v>
      </c>
      <c r="G3225">
        <v>518439424</v>
      </c>
      <c r="H3225">
        <v>518439679</v>
      </c>
      <c r="I3225" t="s">
        <v>8626</v>
      </c>
      <c r="J3225" s="182" t="str">
        <f>IF(OR(IFERROR(SEARCH("DMZ",tblSegmentationZones[[#This Row],[comment]])&gt;0,FALSE),IFERROR(SEARCH("DMZ",tblSegmentationZones[[#This Row],[SegmentationZone]])&gt;0,FALSE)),"Yes","No")</f>
        <v>No</v>
      </c>
    </row>
    <row r="3226" spans="1:10" x14ac:dyDescent="0.3">
      <c r="A3226" t="s">
        <v>8627</v>
      </c>
      <c r="B3226" t="s">
        <v>8628</v>
      </c>
      <c r="C3226">
        <v>3889</v>
      </c>
      <c r="D3226" t="s">
        <v>6119</v>
      </c>
      <c r="E3226" t="s">
        <v>5075</v>
      </c>
      <c r="F3226" t="b">
        <v>0</v>
      </c>
      <c r="G3226">
        <v>518439680</v>
      </c>
      <c r="H3226">
        <v>518439935</v>
      </c>
      <c r="I3226" t="s">
        <v>8629</v>
      </c>
      <c r="J3226" s="182" t="str">
        <f>IF(OR(IFERROR(SEARCH("DMZ",tblSegmentationZones[[#This Row],[comment]])&gt;0,FALSE),IFERROR(SEARCH("DMZ",tblSegmentationZones[[#This Row],[SegmentationZone]])&gt;0,FALSE)),"Yes","No")</f>
        <v>No</v>
      </c>
    </row>
    <row r="3227" spans="1:10" x14ac:dyDescent="0.3">
      <c r="A3227" t="s">
        <v>8630</v>
      </c>
      <c r="B3227" t="s">
        <v>8631</v>
      </c>
      <c r="C3227">
        <v>988</v>
      </c>
      <c r="D3227" t="s">
        <v>524</v>
      </c>
      <c r="E3227" t="s">
        <v>5075</v>
      </c>
      <c r="F3227" t="b">
        <v>0</v>
      </c>
      <c r="G3227">
        <v>518439936</v>
      </c>
      <c r="H3227">
        <v>518440191</v>
      </c>
      <c r="I3227" t="s">
        <v>8632</v>
      </c>
      <c r="J3227" s="182" t="str">
        <f>IF(OR(IFERROR(SEARCH("DMZ",tblSegmentationZones[[#This Row],[comment]])&gt;0,FALSE),IFERROR(SEARCH("DMZ",tblSegmentationZones[[#This Row],[SegmentationZone]])&gt;0,FALSE)),"Yes","No")</f>
        <v>No</v>
      </c>
    </row>
    <row r="3228" spans="1:10" x14ac:dyDescent="0.3">
      <c r="A3228" t="s">
        <v>6127</v>
      </c>
      <c r="B3228" t="s">
        <v>8633</v>
      </c>
      <c r="C3228">
        <v>988</v>
      </c>
      <c r="D3228" t="s">
        <v>524</v>
      </c>
      <c r="E3228" t="s">
        <v>5075</v>
      </c>
      <c r="F3228" t="b">
        <v>1</v>
      </c>
      <c r="G3228">
        <v>518440192</v>
      </c>
      <c r="H3228">
        <v>518440447</v>
      </c>
      <c r="I3228" t="s">
        <v>8634</v>
      </c>
      <c r="J3228" s="182" t="str">
        <f>IF(OR(IFERROR(SEARCH("DMZ",tblSegmentationZones[[#This Row],[comment]])&gt;0,FALSE),IFERROR(SEARCH("DMZ",tblSegmentationZones[[#This Row],[SegmentationZone]])&gt;0,FALSE)),"Yes","No")</f>
        <v>No</v>
      </c>
    </row>
    <row r="3229" spans="1:10" x14ac:dyDescent="0.3">
      <c r="A3229" t="s">
        <v>8635</v>
      </c>
      <c r="B3229" t="s">
        <v>8636</v>
      </c>
      <c r="C3229" t="s">
        <v>464</v>
      </c>
      <c r="D3229" t="s">
        <v>524</v>
      </c>
      <c r="E3229" t="s">
        <v>5075</v>
      </c>
      <c r="F3229" t="b">
        <v>0</v>
      </c>
      <c r="G3229">
        <v>518440448</v>
      </c>
      <c r="H3229">
        <v>518440703</v>
      </c>
      <c r="I3229" t="s">
        <v>8637</v>
      </c>
      <c r="J3229" s="182" t="str">
        <f>IF(OR(IFERROR(SEARCH("DMZ",tblSegmentationZones[[#This Row],[comment]])&gt;0,FALSE),IFERROR(SEARCH("DMZ",tblSegmentationZones[[#This Row],[SegmentationZone]])&gt;0,FALSE)),"Yes","No")</f>
        <v>No</v>
      </c>
    </row>
    <row r="3230" spans="1:10" x14ac:dyDescent="0.3">
      <c r="A3230" t="s">
        <v>8638</v>
      </c>
      <c r="B3230" t="s">
        <v>8639</v>
      </c>
      <c r="C3230">
        <v>987</v>
      </c>
      <c r="D3230" t="s">
        <v>6132</v>
      </c>
      <c r="E3230" t="s">
        <v>1108</v>
      </c>
      <c r="F3230" t="b">
        <v>0</v>
      </c>
      <c r="G3230">
        <v>518440704</v>
      </c>
      <c r="H3230">
        <v>518440959</v>
      </c>
      <c r="I3230" t="s">
        <v>8640</v>
      </c>
      <c r="J3230" s="182" t="str">
        <f>IF(OR(IFERROR(SEARCH("DMZ",tblSegmentationZones[[#This Row],[comment]])&gt;0,FALSE),IFERROR(SEARCH("DMZ",tblSegmentationZones[[#This Row],[SegmentationZone]])&gt;0,FALSE)),"Yes","No")</f>
        <v>No</v>
      </c>
    </row>
    <row r="3231" spans="1:10" x14ac:dyDescent="0.3">
      <c r="A3231" t="s">
        <v>8641</v>
      </c>
      <c r="B3231" t="s">
        <v>8642</v>
      </c>
      <c r="C3231">
        <v>901</v>
      </c>
      <c r="D3231" t="s">
        <v>536</v>
      </c>
      <c r="E3231" t="s">
        <v>5075</v>
      </c>
      <c r="F3231" t="b">
        <v>1</v>
      </c>
      <c r="G3231">
        <v>518390272</v>
      </c>
      <c r="H3231">
        <v>518390527</v>
      </c>
      <c r="I3231" t="s">
        <v>8643</v>
      </c>
      <c r="J3231" s="182" t="str">
        <f>IF(OR(IFERROR(SEARCH("DMZ",tblSegmentationZones[[#This Row],[comment]])&gt;0,FALSE),IFERROR(SEARCH("DMZ",tblSegmentationZones[[#This Row],[SegmentationZone]])&gt;0,FALSE)),"Yes","No")</f>
        <v>No</v>
      </c>
    </row>
    <row r="3232" spans="1:10" x14ac:dyDescent="0.3">
      <c r="A3232" t="s">
        <v>8644</v>
      </c>
      <c r="B3232" t="s">
        <v>8645</v>
      </c>
      <c r="C3232">
        <v>974</v>
      </c>
      <c r="D3232" t="s">
        <v>620</v>
      </c>
      <c r="E3232" t="s">
        <v>5075</v>
      </c>
      <c r="F3232" t="b">
        <v>1</v>
      </c>
      <c r="G3232">
        <v>518394880</v>
      </c>
      <c r="H3232">
        <v>518395135</v>
      </c>
      <c r="I3232" t="s">
        <v>8646</v>
      </c>
      <c r="J3232" s="182" t="str">
        <f>IF(OR(IFERROR(SEARCH("DMZ",tblSegmentationZones[[#This Row],[comment]])&gt;0,FALSE),IFERROR(SEARCH("DMZ",tblSegmentationZones[[#This Row],[SegmentationZone]])&gt;0,FALSE)),"Yes","No")</f>
        <v>No</v>
      </c>
    </row>
    <row r="3233" spans="1:10" x14ac:dyDescent="0.3">
      <c r="A3233" t="s">
        <v>8647</v>
      </c>
      <c r="B3233" t="s">
        <v>8648</v>
      </c>
      <c r="C3233">
        <v>986</v>
      </c>
      <c r="D3233" t="s">
        <v>589</v>
      </c>
      <c r="E3233" t="s">
        <v>5075</v>
      </c>
      <c r="F3233" t="b">
        <v>1</v>
      </c>
      <c r="G3233">
        <v>518440960</v>
      </c>
      <c r="H3233">
        <v>518441215</v>
      </c>
      <c r="I3233" t="s">
        <v>8649</v>
      </c>
      <c r="J3233" s="182" t="str">
        <f>IF(OR(IFERROR(SEARCH("DMZ",tblSegmentationZones[[#This Row],[comment]])&gt;0,FALSE),IFERROR(SEARCH("DMZ",tblSegmentationZones[[#This Row],[SegmentationZone]])&gt;0,FALSE)),"Yes","No")</f>
        <v>No</v>
      </c>
    </row>
    <row r="3234" spans="1:10" x14ac:dyDescent="0.3">
      <c r="A3234" t="s">
        <v>8650</v>
      </c>
      <c r="B3234" t="s">
        <v>8651</v>
      </c>
      <c r="C3234">
        <v>985</v>
      </c>
      <c r="D3234" t="s">
        <v>6145</v>
      </c>
      <c r="E3234" t="s">
        <v>5075</v>
      </c>
      <c r="F3234" t="b">
        <v>1</v>
      </c>
      <c r="G3234">
        <v>518441728</v>
      </c>
      <c r="H3234">
        <v>518441983</v>
      </c>
      <c r="I3234" t="s">
        <v>8652</v>
      </c>
      <c r="J3234" s="182" t="str">
        <f>IF(OR(IFERROR(SEARCH("DMZ",tblSegmentationZones[[#This Row],[comment]])&gt;0,FALSE),IFERROR(SEARCH("DMZ",tblSegmentationZones[[#This Row],[SegmentationZone]])&gt;0,FALSE)),"Yes","No")</f>
        <v>No</v>
      </c>
    </row>
    <row r="3235" spans="1:10" x14ac:dyDescent="0.3">
      <c r="A3235" t="s">
        <v>8653</v>
      </c>
      <c r="B3235" t="s">
        <v>8654</v>
      </c>
      <c r="C3235">
        <v>984</v>
      </c>
      <c r="D3235" t="s">
        <v>657</v>
      </c>
      <c r="E3235" t="s">
        <v>5075</v>
      </c>
      <c r="F3235" t="b">
        <v>1</v>
      </c>
      <c r="G3235">
        <v>518441984</v>
      </c>
      <c r="H3235">
        <v>518442239</v>
      </c>
      <c r="I3235" t="s">
        <v>8655</v>
      </c>
      <c r="J3235" s="182" t="str">
        <f>IF(OR(IFERROR(SEARCH("DMZ",tblSegmentationZones[[#This Row],[comment]])&gt;0,FALSE),IFERROR(SEARCH("DMZ",tblSegmentationZones[[#This Row],[SegmentationZone]])&gt;0,FALSE)),"Yes","No")</f>
        <v>No</v>
      </c>
    </row>
    <row r="3236" spans="1:10" x14ac:dyDescent="0.3">
      <c r="A3236" t="s">
        <v>8656</v>
      </c>
      <c r="B3236" t="s">
        <v>8657</v>
      </c>
      <c r="C3236">
        <v>983</v>
      </c>
      <c r="D3236" t="s">
        <v>6158</v>
      </c>
      <c r="E3236" t="s">
        <v>5075</v>
      </c>
      <c r="F3236" t="b">
        <v>1</v>
      </c>
      <c r="G3236">
        <v>518442752</v>
      </c>
      <c r="H3236">
        <v>518443007</v>
      </c>
      <c r="I3236" t="s">
        <v>8658</v>
      </c>
      <c r="J3236" s="182" t="str">
        <f>IF(OR(IFERROR(SEARCH("DMZ",tblSegmentationZones[[#This Row],[comment]])&gt;0,FALSE),IFERROR(SEARCH("DMZ",tblSegmentationZones[[#This Row],[SegmentationZone]])&gt;0,FALSE)),"Yes","No")</f>
        <v>No</v>
      </c>
    </row>
    <row r="3237" spans="1:10" x14ac:dyDescent="0.3">
      <c r="A3237" t="s">
        <v>8659</v>
      </c>
      <c r="B3237" t="s">
        <v>8660</v>
      </c>
      <c r="C3237">
        <v>982</v>
      </c>
      <c r="D3237" t="s">
        <v>679</v>
      </c>
      <c r="E3237" t="s">
        <v>5075</v>
      </c>
      <c r="F3237" t="b">
        <v>1</v>
      </c>
      <c r="G3237">
        <v>518443008</v>
      </c>
      <c r="H3237">
        <v>518443263</v>
      </c>
      <c r="I3237" t="s">
        <v>8661</v>
      </c>
      <c r="J3237" s="182" t="str">
        <f>IF(OR(IFERROR(SEARCH("DMZ",tblSegmentationZones[[#This Row],[comment]])&gt;0,FALSE),IFERROR(SEARCH("DMZ",tblSegmentationZones[[#This Row],[SegmentationZone]])&gt;0,FALSE)),"Yes","No")</f>
        <v>No</v>
      </c>
    </row>
    <row r="3238" spans="1:10" x14ac:dyDescent="0.3">
      <c r="A3238" t="s">
        <v>8662</v>
      </c>
      <c r="B3238" t="s">
        <v>8663</v>
      </c>
      <c r="C3238">
        <v>972</v>
      </c>
      <c r="D3238" t="s">
        <v>668</v>
      </c>
      <c r="E3238" t="s">
        <v>5075</v>
      </c>
      <c r="F3238" t="b">
        <v>1</v>
      </c>
      <c r="G3238">
        <v>518395136</v>
      </c>
      <c r="H3238">
        <v>518395391</v>
      </c>
      <c r="I3238" t="s">
        <v>8664</v>
      </c>
      <c r="J3238" s="182" t="str">
        <f>IF(OR(IFERROR(SEARCH("DMZ",tblSegmentationZones[[#This Row],[comment]])&gt;0,FALSE),IFERROR(SEARCH("DMZ",tblSegmentationZones[[#This Row],[SegmentationZone]])&gt;0,FALSE)),"Yes","No")</f>
        <v>No</v>
      </c>
    </row>
    <row r="3239" spans="1:10" x14ac:dyDescent="0.3">
      <c r="A3239" t="s">
        <v>8665</v>
      </c>
      <c r="B3239" t="s">
        <v>8666</v>
      </c>
      <c r="C3239">
        <v>981</v>
      </c>
      <c r="D3239" t="s">
        <v>6168</v>
      </c>
      <c r="E3239" t="s">
        <v>5075</v>
      </c>
      <c r="F3239" t="b">
        <v>1</v>
      </c>
      <c r="G3239">
        <v>518443776</v>
      </c>
      <c r="H3239">
        <v>518444031</v>
      </c>
      <c r="I3239" t="s">
        <v>8667</v>
      </c>
      <c r="J3239" s="182" t="str">
        <f>IF(OR(IFERROR(SEARCH("DMZ",tblSegmentationZones[[#This Row],[comment]])&gt;0,FALSE),IFERROR(SEARCH("DMZ",tblSegmentationZones[[#This Row],[SegmentationZone]])&gt;0,FALSE)),"Yes","No")</f>
        <v>No</v>
      </c>
    </row>
    <row r="3240" spans="1:10" x14ac:dyDescent="0.3">
      <c r="A3240" t="s">
        <v>8668</v>
      </c>
      <c r="B3240" t="s">
        <v>8669</v>
      </c>
      <c r="C3240">
        <v>980</v>
      </c>
      <c r="D3240" t="s">
        <v>6172</v>
      </c>
      <c r="E3240" t="s">
        <v>5075</v>
      </c>
      <c r="F3240" t="b">
        <v>1</v>
      </c>
      <c r="G3240">
        <v>518444032</v>
      </c>
      <c r="H3240">
        <v>518444287</v>
      </c>
      <c r="I3240" t="s">
        <v>8670</v>
      </c>
      <c r="J3240" s="182" t="str">
        <f>IF(OR(IFERROR(SEARCH("DMZ",tblSegmentationZones[[#This Row],[comment]])&gt;0,FALSE),IFERROR(SEARCH("DMZ",tblSegmentationZones[[#This Row],[SegmentationZone]])&gt;0,FALSE)),"Yes","No")</f>
        <v>No</v>
      </c>
    </row>
    <row r="3241" spans="1:10" x14ac:dyDescent="0.3">
      <c r="A3241" t="s">
        <v>8671</v>
      </c>
      <c r="B3241" t="s">
        <v>8672</v>
      </c>
      <c r="C3241">
        <v>979</v>
      </c>
      <c r="D3241" t="s">
        <v>6179</v>
      </c>
      <c r="E3241" t="s">
        <v>5075</v>
      </c>
      <c r="F3241" t="b">
        <v>1</v>
      </c>
      <c r="G3241">
        <v>518444800</v>
      </c>
      <c r="H3241">
        <v>518445055</v>
      </c>
      <c r="I3241" t="s">
        <v>8673</v>
      </c>
      <c r="J3241" s="182" t="str">
        <f>IF(OR(IFERROR(SEARCH("DMZ",tblSegmentationZones[[#This Row],[comment]])&gt;0,FALSE),IFERROR(SEARCH("DMZ",tblSegmentationZones[[#This Row],[SegmentationZone]])&gt;0,FALSE)),"Yes","No")</f>
        <v>No</v>
      </c>
    </row>
    <row r="3242" spans="1:10" x14ac:dyDescent="0.3">
      <c r="A3242" t="s">
        <v>8674</v>
      </c>
      <c r="B3242" t="s">
        <v>8675</v>
      </c>
      <c r="C3242">
        <v>978</v>
      </c>
      <c r="D3242" t="s">
        <v>6183</v>
      </c>
      <c r="E3242" t="s">
        <v>5075</v>
      </c>
      <c r="F3242" t="b">
        <v>1</v>
      </c>
      <c r="G3242">
        <v>518445056</v>
      </c>
      <c r="H3242">
        <v>518445311</v>
      </c>
      <c r="I3242" t="s">
        <v>8676</v>
      </c>
      <c r="J3242" s="182" t="str">
        <f>IF(OR(IFERROR(SEARCH("DMZ",tblSegmentationZones[[#This Row],[comment]])&gt;0,FALSE),IFERROR(SEARCH("DMZ",tblSegmentationZones[[#This Row],[SegmentationZone]])&gt;0,FALSE)),"Yes","No")</f>
        <v>No</v>
      </c>
    </row>
    <row r="3243" spans="1:10" x14ac:dyDescent="0.3">
      <c r="A3243" t="s">
        <v>8677</v>
      </c>
      <c r="B3243" t="s">
        <v>8678</v>
      </c>
      <c r="C3243">
        <v>977</v>
      </c>
      <c r="D3243" t="s">
        <v>6187</v>
      </c>
      <c r="E3243" t="s">
        <v>5075</v>
      </c>
      <c r="F3243" t="b">
        <v>1</v>
      </c>
      <c r="G3243">
        <v>518445824</v>
      </c>
      <c r="H3243">
        <v>518446079</v>
      </c>
      <c r="I3243" t="s">
        <v>8679</v>
      </c>
      <c r="J3243" s="182" t="str">
        <f>IF(OR(IFERROR(SEARCH("DMZ",tblSegmentationZones[[#This Row],[comment]])&gt;0,FALSE),IFERROR(SEARCH("DMZ",tblSegmentationZones[[#This Row],[SegmentationZone]])&gt;0,FALSE)),"Yes","No")</f>
        <v>No</v>
      </c>
    </row>
    <row r="3244" spans="1:10" x14ac:dyDescent="0.3">
      <c r="A3244" t="s">
        <v>8680</v>
      </c>
      <c r="B3244" t="s">
        <v>8681</v>
      </c>
      <c r="C3244">
        <v>907</v>
      </c>
      <c r="D3244" t="s">
        <v>528</v>
      </c>
      <c r="E3244" t="s">
        <v>5075</v>
      </c>
      <c r="F3244" t="b">
        <v>1</v>
      </c>
      <c r="G3244">
        <v>518395392</v>
      </c>
      <c r="H3244">
        <v>518395647</v>
      </c>
      <c r="I3244" t="s">
        <v>8682</v>
      </c>
      <c r="J3244" s="182" t="str">
        <f>IF(OR(IFERROR(SEARCH("DMZ",tblSegmentationZones[[#This Row],[comment]])&gt;0,FALSE),IFERROR(SEARCH("DMZ",tblSegmentationZones[[#This Row],[SegmentationZone]])&gt;0,FALSE)),"Yes","No")</f>
        <v>No</v>
      </c>
    </row>
    <row r="3245" spans="1:10" x14ac:dyDescent="0.3">
      <c r="A3245" t="s">
        <v>4111</v>
      </c>
      <c r="B3245" t="s">
        <v>8683</v>
      </c>
      <c r="C3245">
        <v>976</v>
      </c>
      <c r="D3245" t="s">
        <v>6068</v>
      </c>
      <c r="E3245" t="s">
        <v>5075</v>
      </c>
      <c r="F3245" t="b">
        <v>0</v>
      </c>
      <c r="G3245">
        <v>518446080</v>
      </c>
      <c r="H3245">
        <v>518446335</v>
      </c>
      <c r="I3245" t="s">
        <v>8684</v>
      </c>
      <c r="J3245" s="182" t="str">
        <f>IF(OR(IFERROR(SEARCH("DMZ",tblSegmentationZones[[#This Row],[comment]])&gt;0,FALSE),IFERROR(SEARCH("DMZ",tblSegmentationZones[[#This Row],[SegmentationZone]])&gt;0,FALSE)),"Yes","No")</f>
        <v>No</v>
      </c>
    </row>
    <row r="3246" spans="1:10" x14ac:dyDescent="0.3">
      <c r="A3246" t="s">
        <v>8685</v>
      </c>
      <c r="B3246" t="s">
        <v>8686</v>
      </c>
      <c r="C3246">
        <v>975</v>
      </c>
      <c r="D3246" t="s">
        <v>6193</v>
      </c>
      <c r="E3246" t="s">
        <v>5075</v>
      </c>
      <c r="F3246" t="b">
        <v>1</v>
      </c>
      <c r="G3246">
        <v>518446848</v>
      </c>
      <c r="H3246">
        <v>518447103</v>
      </c>
      <c r="I3246" t="s">
        <v>8687</v>
      </c>
      <c r="J3246" s="182" t="str">
        <f>IF(OR(IFERROR(SEARCH("DMZ",tblSegmentationZones[[#This Row],[comment]])&gt;0,FALSE),IFERROR(SEARCH("DMZ",tblSegmentationZones[[#This Row],[SegmentationZone]])&gt;0,FALSE)),"Yes","No")</f>
        <v>No</v>
      </c>
    </row>
    <row r="3247" spans="1:10" x14ac:dyDescent="0.3">
      <c r="A3247" t="s">
        <v>8688</v>
      </c>
      <c r="B3247" t="s">
        <v>8689</v>
      </c>
      <c r="C3247">
        <v>971</v>
      </c>
      <c r="D3247" t="s">
        <v>7261</v>
      </c>
      <c r="E3247" t="s">
        <v>5075</v>
      </c>
      <c r="F3247" t="b">
        <v>1</v>
      </c>
      <c r="G3247">
        <v>518395648</v>
      </c>
      <c r="H3247">
        <v>518395903</v>
      </c>
      <c r="I3247" t="s">
        <v>8690</v>
      </c>
      <c r="J3247" s="182" t="str">
        <f>IF(OR(IFERROR(SEARCH("DMZ",tblSegmentationZones[[#This Row],[comment]])&gt;0,FALSE),IFERROR(SEARCH("DMZ",tblSegmentationZones[[#This Row],[SegmentationZone]])&gt;0,FALSE)),"Yes","No")</f>
        <v>No</v>
      </c>
    </row>
    <row r="3248" spans="1:10" x14ac:dyDescent="0.3">
      <c r="A3248" t="s">
        <v>5511</v>
      </c>
      <c r="B3248" t="s">
        <v>8691</v>
      </c>
      <c r="C3248">
        <v>909</v>
      </c>
      <c r="D3248" t="s">
        <v>5511</v>
      </c>
      <c r="E3248" t="s">
        <v>5075</v>
      </c>
      <c r="F3248" t="b">
        <v>1</v>
      </c>
      <c r="G3248">
        <v>518449152</v>
      </c>
      <c r="H3248">
        <v>518450175</v>
      </c>
      <c r="I3248" t="s">
        <v>8692</v>
      </c>
      <c r="J3248" s="182" t="str">
        <f>IF(OR(IFERROR(SEARCH("DMZ",tblSegmentationZones[[#This Row],[comment]])&gt;0,FALSE),IFERROR(SEARCH("DMZ",tblSegmentationZones[[#This Row],[SegmentationZone]])&gt;0,FALSE)),"Yes","No")</f>
        <v>No</v>
      </c>
    </row>
    <row r="3249" spans="1:10" x14ac:dyDescent="0.3">
      <c r="A3249" t="s">
        <v>6198</v>
      </c>
      <c r="B3249" t="s">
        <v>8693</v>
      </c>
      <c r="C3249" t="s">
        <v>464</v>
      </c>
      <c r="D3249" t="s">
        <v>6198</v>
      </c>
      <c r="E3249" t="s">
        <v>5075</v>
      </c>
      <c r="F3249" t="b">
        <v>1</v>
      </c>
      <c r="G3249">
        <v>518450176</v>
      </c>
      <c r="H3249">
        <v>518450239</v>
      </c>
      <c r="I3249" t="s">
        <v>8694</v>
      </c>
      <c r="J3249" s="182" t="str">
        <f>IF(OR(IFERROR(SEARCH("DMZ",tblSegmentationZones[[#This Row],[comment]])&gt;0,FALSE),IFERROR(SEARCH("DMZ",tblSegmentationZones[[#This Row],[SegmentationZone]])&gt;0,FALSE)),"Yes","No")</f>
        <v>No</v>
      </c>
    </row>
    <row r="3250" spans="1:10" x14ac:dyDescent="0.3">
      <c r="A3250" t="s">
        <v>6201</v>
      </c>
      <c r="B3250" t="s">
        <v>8695</v>
      </c>
      <c r="C3250" t="s">
        <v>464</v>
      </c>
      <c r="D3250" t="s">
        <v>6201</v>
      </c>
      <c r="E3250" t="s">
        <v>5075</v>
      </c>
      <c r="F3250" t="b">
        <v>1</v>
      </c>
      <c r="G3250">
        <v>518450304</v>
      </c>
      <c r="H3250">
        <v>518450367</v>
      </c>
      <c r="I3250" t="s">
        <v>8696</v>
      </c>
      <c r="J3250" s="182" t="str">
        <f>IF(OR(IFERROR(SEARCH("DMZ",tblSegmentationZones[[#This Row],[comment]])&gt;0,FALSE),IFERROR(SEARCH("DMZ",tblSegmentationZones[[#This Row],[SegmentationZone]])&gt;0,FALSE)),"Yes","No")</f>
        <v>No</v>
      </c>
    </row>
    <row r="3251" spans="1:10" x14ac:dyDescent="0.3">
      <c r="A3251" t="s">
        <v>5557</v>
      </c>
      <c r="B3251" t="s">
        <v>8697</v>
      </c>
      <c r="C3251">
        <v>421</v>
      </c>
      <c r="D3251" t="s">
        <v>5557</v>
      </c>
      <c r="E3251" t="s">
        <v>5075</v>
      </c>
      <c r="F3251" t="b">
        <v>1</v>
      </c>
      <c r="G3251">
        <v>518450432</v>
      </c>
      <c r="H3251">
        <v>518450687</v>
      </c>
      <c r="I3251" t="s">
        <v>8698</v>
      </c>
      <c r="J3251" s="182" t="str">
        <f>IF(OR(IFERROR(SEARCH("DMZ",tblSegmentationZones[[#This Row],[comment]])&gt;0,FALSE),IFERROR(SEARCH("DMZ",tblSegmentationZones[[#This Row],[SegmentationZone]])&gt;0,FALSE)),"Yes","No")</f>
        <v>No</v>
      </c>
    </row>
    <row r="3252" spans="1:10" x14ac:dyDescent="0.3">
      <c r="A3252" t="s">
        <v>5538</v>
      </c>
      <c r="B3252" t="s">
        <v>8699</v>
      </c>
      <c r="C3252">
        <v>2421</v>
      </c>
      <c r="D3252" t="s">
        <v>5538</v>
      </c>
      <c r="E3252" t="s">
        <v>5075</v>
      </c>
      <c r="F3252" t="b">
        <v>1</v>
      </c>
      <c r="G3252">
        <v>518450688</v>
      </c>
      <c r="H3252">
        <v>518450943</v>
      </c>
      <c r="I3252" t="s">
        <v>8700</v>
      </c>
      <c r="J3252" s="182" t="str">
        <f>IF(OR(IFERROR(SEARCH("DMZ",tblSegmentationZones[[#This Row],[comment]])&gt;0,FALSE),IFERROR(SEARCH("DMZ",tblSegmentationZones[[#This Row],[SegmentationZone]])&gt;0,FALSE)),"Yes","No")</f>
        <v>No</v>
      </c>
    </row>
    <row r="3253" spans="1:10" x14ac:dyDescent="0.3">
      <c r="A3253" t="s">
        <v>8701</v>
      </c>
      <c r="B3253" t="s">
        <v>8702</v>
      </c>
      <c r="C3253">
        <v>941</v>
      </c>
      <c r="D3253" t="s">
        <v>2133</v>
      </c>
      <c r="E3253" t="s">
        <v>5075</v>
      </c>
      <c r="F3253" t="b">
        <v>1</v>
      </c>
      <c r="G3253">
        <v>518450944</v>
      </c>
      <c r="H3253">
        <v>518451199</v>
      </c>
      <c r="I3253" t="s">
        <v>8703</v>
      </c>
      <c r="J3253" s="182" t="str">
        <f>IF(OR(IFERROR(SEARCH("DMZ",tblSegmentationZones[[#This Row],[comment]])&gt;0,FALSE),IFERROR(SEARCH("DMZ",tblSegmentationZones[[#This Row],[SegmentationZone]])&gt;0,FALSE)),"Yes","No")</f>
        <v>No</v>
      </c>
    </row>
    <row r="3254" spans="1:10" x14ac:dyDescent="0.3">
      <c r="A3254" t="s">
        <v>624</v>
      </c>
      <c r="B3254" t="s">
        <v>8704</v>
      </c>
      <c r="C3254">
        <v>970</v>
      </c>
      <c r="D3254" t="s">
        <v>624</v>
      </c>
      <c r="E3254" t="s">
        <v>5075</v>
      </c>
      <c r="F3254" t="b">
        <v>1</v>
      </c>
      <c r="G3254">
        <v>518395904</v>
      </c>
      <c r="H3254">
        <v>518396159</v>
      </c>
      <c r="I3254" t="s">
        <v>8705</v>
      </c>
      <c r="J3254" s="182" t="str">
        <f>IF(OR(IFERROR(SEARCH("DMZ",tblSegmentationZones[[#This Row],[comment]])&gt;0,FALSE),IFERROR(SEARCH("DMZ",tblSegmentationZones[[#This Row],[SegmentationZone]])&gt;0,FALSE)),"Yes","No")</f>
        <v>No</v>
      </c>
    </row>
    <row r="3255" spans="1:10" x14ac:dyDescent="0.3">
      <c r="A3255" t="s">
        <v>6048</v>
      </c>
      <c r="B3255" t="s">
        <v>8706</v>
      </c>
      <c r="C3255">
        <v>927</v>
      </c>
      <c r="D3255" t="s">
        <v>7270</v>
      </c>
      <c r="E3255" t="s">
        <v>5075</v>
      </c>
      <c r="F3255" t="b">
        <v>1</v>
      </c>
      <c r="G3255">
        <v>518451456</v>
      </c>
      <c r="H3255">
        <v>518451711</v>
      </c>
      <c r="I3255" t="s">
        <v>8707</v>
      </c>
      <c r="J3255" s="182" t="str">
        <f>IF(OR(IFERROR(SEARCH("DMZ",tblSegmentationZones[[#This Row],[comment]])&gt;0,FALSE),IFERROR(SEARCH("DMZ",tblSegmentationZones[[#This Row],[SegmentationZone]])&gt;0,FALSE)),"Yes","No")</f>
        <v>No</v>
      </c>
    </row>
    <row r="3256" spans="1:10" x14ac:dyDescent="0.3">
      <c r="A3256" t="s">
        <v>8708</v>
      </c>
      <c r="B3256" t="s">
        <v>8709</v>
      </c>
      <c r="C3256">
        <v>6001</v>
      </c>
      <c r="D3256" t="s">
        <v>6218</v>
      </c>
      <c r="E3256" t="s">
        <v>5075</v>
      </c>
      <c r="F3256" t="b">
        <v>0</v>
      </c>
      <c r="G3256">
        <v>518451712</v>
      </c>
      <c r="H3256">
        <v>518451967</v>
      </c>
      <c r="I3256" t="s">
        <v>8710</v>
      </c>
      <c r="J3256" s="182" t="str">
        <f>IF(OR(IFERROR(SEARCH("DMZ",tblSegmentationZones[[#This Row],[comment]])&gt;0,FALSE),IFERROR(SEARCH("DMZ",tblSegmentationZones[[#This Row],[SegmentationZone]])&gt;0,FALSE)),"Yes","No")</f>
        <v>No</v>
      </c>
    </row>
    <row r="3257" spans="1:10" x14ac:dyDescent="0.3">
      <c r="A3257" t="s">
        <v>8711</v>
      </c>
      <c r="B3257" t="s">
        <v>8712</v>
      </c>
      <c r="C3257">
        <v>930</v>
      </c>
      <c r="D3257" t="s">
        <v>6222</v>
      </c>
      <c r="E3257" t="s">
        <v>5075</v>
      </c>
      <c r="F3257" t="b">
        <v>1</v>
      </c>
      <c r="G3257">
        <v>518451968</v>
      </c>
      <c r="H3257">
        <v>518452223</v>
      </c>
      <c r="I3257" t="s">
        <v>8713</v>
      </c>
      <c r="J3257" s="182" t="str">
        <f>IF(OR(IFERROR(SEARCH("DMZ",tblSegmentationZones[[#This Row],[comment]])&gt;0,FALSE),IFERROR(SEARCH("DMZ",tblSegmentationZones[[#This Row],[SegmentationZone]])&gt;0,FALSE)),"Yes","No")</f>
        <v>No</v>
      </c>
    </row>
    <row r="3258" spans="1:10" x14ac:dyDescent="0.3">
      <c r="A3258" t="s">
        <v>7398</v>
      </c>
      <c r="B3258" t="s">
        <v>8714</v>
      </c>
      <c r="C3258">
        <v>968</v>
      </c>
      <c r="D3258" t="s">
        <v>593</v>
      </c>
      <c r="E3258" t="s">
        <v>5075</v>
      </c>
      <c r="F3258" t="b">
        <v>1</v>
      </c>
      <c r="G3258">
        <v>518453248</v>
      </c>
      <c r="H3258">
        <v>518453503</v>
      </c>
      <c r="I3258" t="s">
        <v>8715</v>
      </c>
      <c r="J3258" s="182" t="str">
        <f>IF(OR(IFERROR(SEARCH("DMZ",tblSegmentationZones[[#This Row],[comment]])&gt;0,FALSE),IFERROR(SEARCH("DMZ",tblSegmentationZones[[#This Row],[SegmentationZone]])&gt;0,FALSE)),"Yes","No")</f>
        <v>No</v>
      </c>
    </row>
    <row r="3259" spans="1:10" x14ac:dyDescent="0.3">
      <c r="A3259" t="s">
        <v>719</v>
      </c>
      <c r="B3259" t="s">
        <v>8716</v>
      </c>
      <c r="C3259">
        <v>969</v>
      </c>
      <c r="D3259" t="s">
        <v>719</v>
      </c>
      <c r="E3259" t="s">
        <v>5075</v>
      </c>
      <c r="F3259" t="b">
        <v>1</v>
      </c>
      <c r="G3259">
        <v>518396160</v>
      </c>
      <c r="H3259">
        <v>518396415</v>
      </c>
      <c r="I3259" t="s">
        <v>8717</v>
      </c>
      <c r="J3259" s="182" t="str">
        <f>IF(OR(IFERROR(SEARCH("DMZ",tblSegmentationZones[[#This Row],[comment]])&gt;0,FALSE),IFERROR(SEARCH("DMZ",tblSegmentationZones[[#This Row],[SegmentationZone]])&gt;0,FALSE)),"Yes","No")</f>
        <v>No</v>
      </c>
    </row>
    <row r="3260" spans="1:10" x14ac:dyDescent="0.3">
      <c r="A3260" t="s">
        <v>7432</v>
      </c>
      <c r="B3260" t="s">
        <v>8718</v>
      </c>
      <c r="C3260">
        <v>940</v>
      </c>
      <c r="D3260" t="s">
        <v>686</v>
      </c>
      <c r="E3260" t="s">
        <v>5075</v>
      </c>
      <c r="F3260" t="b">
        <v>1</v>
      </c>
      <c r="G3260">
        <v>518396928</v>
      </c>
      <c r="H3260">
        <v>518397183</v>
      </c>
      <c r="I3260" t="s">
        <v>8719</v>
      </c>
      <c r="J3260" s="182" t="str">
        <f>IF(OR(IFERROR(SEARCH("DMZ",tblSegmentationZones[[#This Row],[comment]])&gt;0,FALSE),IFERROR(SEARCH("DMZ",tblSegmentationZones[[#This Row],[SegmentationZone]])&gt;0,FALSE)),"Yes","No")</f>
        <v>No</v>
      </c>
    </row>
    <row r="3261" spans="1:10" x14ac:dyDescent="0.3">
      <c r="A3261" t="s">
        <v>470</v>
      </c>
      <c r="B3261" t="s">
        <v>8720</v>
      </c>
      <c r="C3261">
        <v>917</v>
      </c>
      <c r="D3261" t="s">
        <v>470</v>
      </c>
      <c r="E3261" t="s">
        <v>5075</v>
      </c>
      <c r="F3261" t="b">
        <v>1</v>
      </c>
      <c r="G3261">
        <v>518397184</v>
      </c>
      <c r="H3261">
        <v>518397439</v>
      </c>
      <c r="I3261" t="s">
        <v>8721</v>
      </c>
      <c r="J3261" s="182" t="str">
        <f>IF(OR(IFERROR(SEARCH("DMZ",tblSegmentationZones[[#This Row],[comment]])&gt;0,FALSE),IFERROR(SEARCH("DMZ",tblSegmentationZones[[#This Row],[SegmentationZone]])&gt;0,FALSE)),"Yes","No")</f>
        <v>No</v>
      </c>
    </row>
    <row r="3262" spans="1:10" x14ac:dyDescent="0.3">
      <c r="A3262" t="s">
        <v>8722</v>
      </c>
      <c r="B3262" t="s">
        <v>8723</v>
      </c>
      <c r="C3262">
        <v>911</v>
      </c>
      <c r="D3262" t="s">
        <v>532</v>
      </c>
      <c r="E3262" t="s">
        <v>5075</v>
      </c>
      <c r="F3262" t="b">
        <v>1</v>
      </c>
      <c r="G3262">
        <v>518390528</v>
      </c>
      <c r="H3262">
        <v>518390783</v>
      </c>
      <c r="I3262" t="s">
        <v>8724</v>
      </c>
      <c r="J3262" s="182" t="str">
        <f>IF(OR(IFERROR(SEARCH("DMZ",tblSegmentationZones[[#This Row],[comment]])&gt;0,FALSE),IFERROR(SEARCH("DMZ",tblSegmentationZones[[#This Row],[SegmentationZone]])&gt;0,FALSE)),"Yes","No")</f>
        <v>No</v>
      </c>
    </row>
    <row r="3263" spans="1:10" x14ac:dyDescent="0.3">
      <c r="A3263" t="s">
        <v>8725</v>
      </c>
      <c r="B3263" t="s">
        <v>8726</v>
      </c>
      <c r="C3263">
        <v>3681</v>
      </c>
      <c r="D3263" t="s">
        <v>2260</v>
      </c>
      <c r="E3263" t="s">
        <v>5075</v>
      </c>
      <c r="F3263" t="b">
        <v>1</v>
      </c>
      <c r="G3263">
        <v>518397440</v>
      </c>
      <c r="H3263">
        <v>518397695</v>
      </c>
      <c r="I3263" t="s">
        <v>8727</v>
      </c>
      <c r="J3263" s="182" t="str">
        <f>IF(OR(IFERROR(SEARCH("DMZ",tblSegmentationZones[[#This Row],[comment]])&gt;0,FALSE),IFERROR(SEARCH("DMZ",tblSegmentationZones[[#This Row],[SegmentationZone]])&gt;0,FALSE)),"Yes","No")</f>
        <v>No</v>
      </c>
    </row>
    <row r="3264" spans="1:10" x14ac:dyDescent="0.3">
      <c r="A3264" t="s">
        <v>555</v>
      </c>
      <c r="B3264" t="s">
        <v>8728</v>
      </c>
      <c r="C3264">
        <v>960</v>
      </c>
      <c r="D3264" t="s">
        <v>555</v>
      </c>
      <c r="E3264" t="s">
        <v>5075</v>
      </c>
      <c r="F3264" t="b">
        <v>1</v>
      </c>
      <c r="G3264">
        <v>518397952</v>
      </c>
      <c r="H3264">
        <v>518398207</v>
      </c>
      <c r="I3264" t="s">
        <v>8729</v>
      </c>
      <c r="J3264" s="182" t="str">
        <f>IF(OR(IFERROR(SEARCH("DMZ",tblSegmentationZones[[#This Row],[comment]])&gt;0,FALSE),IFERROR(SEARCH("DMZ",tblSegmentationZones[[#This Row],[SegmentationZone]])&gt;0,FALSE)),"Yes","No")</f>
        <v>No</v>
      </c>
    </row>
    <row r="3265" spans="1:10" x14ac:dyDescent="0.3">
      <c r="A3265" t="s">
        <v>532</v>
      </c>
      <c r="B3265" t="s">
        <v>8730</v>
      </c>
      <c r="C3265">
        <v>911</v>
      </c>
      <c r="D3265" t="s">
        <v>532</v>
      </c>
      <c r="E3265" t="s">
        <v>5075</v>
      </c>
      <c r="F3265" t="b">
        <v>0</v>
      </c>
      <c r="G3265">
        <v>518390784</v>
      </c>
      <c r="H3265">
        <v>518391039</v>
      </c>
      <c r="I3265" t="s">
        <v>8731</v>
      </c>
      <c r="J3265" s="182" t="str">
        <f>IF(OR(IFERROR(SEARCH("DMZ",tblSegmentationZones[[#This Row],[comment]])&gt;0,FALSE),IFERROR(SEARCH("DMZ",tblSegmentationZones[[#This Row],[SegmentationZone]])&gt;0,FALSE)),"Yes","No")</f>
        <v>No</v>
      </c>
    </row>
    <row r="3266" spans="1:10" x14ac:dyDescent="0.3">
      <c r="A3266" t="s">
        <v>8732</v>
      </c>
      <c r="B3266" t="s">
        <v>8733</v>
      </c>
      <c r="C3266">
        <v>908</v>
      </c>
      <c r="D3266" t="s">
        <v>8732</v>
      </c>
      <c r="E3266" t="s">
        <v>5075</v>
      </c>
      <c r="F3266" t="b">
        <v>1</v>
      </c>
      <c r="G3266">
        <v>518400000</v>
      </c>
      <c r="H3266">
        <v>518400255</v>
      </c>
      <c r="I3266" t="s">
        <v>8734</v>
      </c>
      <c r="J3266" s="182" t="str">
        <f>IF(OR(IFERROR(SEARCH("DMZ",tblSegmentationZones[[#This Row],[comment]])&gt;0,FALSE),IFERROR(SEARCH("DMZ",tblSegmentationZones[[#This Row],[SegmentationZone]])&gt;0,FALSE)),"Yes","No")</f>
        <v>No</v>
      </c>
    </row>
    <row r="3267" spans="1:10" x14ac:dyDescent="0.3">
      <c r="A3267" t="s">
        <v>6251</v>
      </c>
      <c r="B3267" t="s">
        <v>8735</v>
      </c>
      <c r="C3267" t="s">
        <v>464</v>
      </c>
      <c r="D3267" t="s">
        <v>6251</v>
      </c>
      <c r="E3267" t="s">
        <v>5075</v>
      </c>
      <c r="F3267" t="b">
        <v>1</v>
      </c>
      <c r="G3267">
        <v>518401024</v>
      </c>
      <c r="H3267">
        <v>518402047</v>
      </c>
      <c r="I3267" t="s">
        <v>8736</v>
      </c>
      <c r="J3267" s="182" t="str">
        <f>IF(OR(IFERROR(SEARCH("DMZ",tblSegmentationZones[[#This Row],[comment]])&gt;0,FALSE),IFERROR(SEARCH("DMZ",tblSegmentationZones[[#This Row],[SegmentationZone]])&gt;0,FALSE)),"Yes","No")</f>
        <v>No</v>
      </c>
    </row>
    <row r="3268" spans="1:10" x14ac:dyDescent="0.3">
      <c r="A3268" t="s">
        <v>8737</v>
      </c>
      <c r="B3268" t="s">
        <v>8738</v>
      </c>
      <c r="C3268">
        <v>912</v>
      </c>
      <c r="D3268" t="s">
        <v>548</v>
      </c>
      <c r="E3268" t="s">
        <v>5075</v>
      </c>
      <c r="F3268" t="b">
        <v>1</v>
      </c>
      <c r="G3268">
        <v>518391296</v>
      </c>
      <c r="H3268">
        <v>518391551</v>
      </c>
      <c r="I3268" t="s">
        <v>8739</v>
      </c>
      <c r="J3268" s="182" t="str">
        <f>IF(OR(IFERROR(SEARCH("DMZ",tblSegmentationZones[[#This Row],[comment]])&gt;0,FALSE),IFERROR(SEARCH("DMZ",tblSegmentationZones[[#This Row],[SegmentationZone]])&gt;0,FALSE)),"Yes","No")</f>
        <v>No</v>
      </c>
    </row>
    <row r="3269" spans="1:10" x14ac:dyDescent="0.3">
      <c r="A3269" t="s">
        <v>6268</v>
      </c>
      <c r="B3269" t="s">
        <v>8740</v>
      </c>
      <c r="C3269">
        <v>2060</v>
      </c>
      <c r="D3269" t="s">
        <v>616</v>
      </c>
      <c r="E3269" t="s">
        <v>5075</v>
      </c>
      <c r="F3269" t="b">
        <v>1</v>
      </c>
      <c r="G3269">
        <v>518405120</v>
      </c>
      <c r="H3269">
        <v>518405375</v>
      </c>
      <c r="I3269" t="s">
        <v>8741</v>
      </c>
      <c r="J3269" s="182" t="str">
        <f>IF(OR(IFERROR(SEARCH("DMZ",tblSegmentationZones[[#This Row],[comment]])&gt;0,FALSE),IFERROR(SEARCH("DMZ",tblSegmentationZones[[#This Row],[SegmentationZone]])&gt;0,FALSE)),"Yes","No")</f>
        <v>No</v>
      </c>
    </row>
    <row r="3270" spans="1:10" x14ac:dyDescent="0.3">
      <c r="A3270" t="s">
        <v>8742</v>
      </c>
      <c r="B3270" t="s">
        <v>8743</v>
      </c>
      <c r="C3270">
        <v>562</v>
      </c>
      <c r="D3270" t="s">
        <v>6273</v>
      </c>
      <c r="E3270" t="s">
        <v>5075</v>
      </c>
      <c r="F3270" t="b">
        <v>1</v>
      </c>
      <c r="G3270">
        <v>518405632</v>
      </c>
      <c r="H3270">
        <v>518405887</v>
      </c>
      <c r="I3270" t="s">
        <v>8744</v>
      </c>
      <c r="J3270" s="182" t="str">
        <f>IF(OR(IFERROR(SEARCH("DMZ",tblSegmentationZones[[#This Row],[comment]])&gt;0,FALSE),IFERROR(SEARCH("DMZ",tblSegmentationZones[[#This Row],[SegmentationZone]])&gt;0,FALSE)),"Yes","No")</f>
        <v>No</v>
      </c>
    </row>
    <row r="3271" spans="1:10" x14ac:dyDescent="0.3">
      <c r="A3271" t="s">
        <v>6208</v>
      </c>
      <c r="B3271" t="s">
        <v>8745</v>
      </c>
      <c r="C3271">
        <v>2570</v>
      </c>
      <c r="D3271" t="s">
        <v>6208</v>
      </c>
      <c r="E3271" t="s">
        <v>5075</v>
      </c>
      <c r="F3271" t="b">
        <v>1</v>
      </c>
      <c r="G3271">
        <v>518406144</v>
      </c>
      <c r="H3271">
        <v>518406655</v>
      </c>
      <c r="I3271" t="s">
        <v>8746</v>
      </c>
      <c r="J3271" s="182" t="str">
        <f>IF(OR(IFERROR(SEARCH("DMZ",tblSegmentationZones[[#This Row],[comment]])&gt;0,FALSE),IFERROR(SEARCH("DMZ",tblSegmentationZones[[#This Row],[SegmentationZone]])&gt;0,FALSE)),"Yes","No")</f>
        <v>No</v>
      </c>
    </row>
    <row r="3272" spans="1:10" x14ac:dyDescent="0.3">
      <c r="A3272" t="s">
        <v>6211</v>
      </c>
      <c r="B3272" t="s">
        <v>8747</v>
      </c>
      <c r="C3272" t="s">
        <v>464</v>
      </c>
      <c r="D3272" t="s">
        <v>6211</v>
      </c>
      <c r="E3272" t="s">
        <v>5075</v>
      </c>
      <c r="F3272" t="b">
        <v>1</v>
      </c>
      <c r="G3272">
        <v>518406656</v>
      </c>
      <c r="H3272">
        <v>518407167</v>
      </c>
      <c r="I3272" t="s">
        <v>8748</v>
      </c>
      <c r="J3272" s="182" t="str">
        <f>IF(OR(IFERROR(SEARCH("DMZ",tblSegmentationZones[[#This Row],[comment]])&gt;0,FALSE),IFERROR(SEARCH("DMZ",tblSegmentationZones[[#This Row],[SegmentationZone]])&gt;0,FALSE)),"Yes","No")</f>
        <v>No</v>
      </c>
    </row>
    <row r="3273" spans="1:10" x14ac:dyDescent="0.3">
      <c r="A3273" t="s">
        <v>8749</v>
      </c>
      <c r="B3273" t="s">
        <v>8750</v>
      </c>
      <c r="C3273">
        <v>913</v>
      </c>
      <c r="D3273" t="s">
        <v>664</v>
      </c>
      <c r="E3273" t="s">
        <v>5075</v>
      </c>
      <c r="F3273" t="b">
        <v>1</v>
      </c>
      <c r="G3273">
        <v>518391808</v>
      </c>
      <c r="H3273">
        <v>518392063</v>
      </c>
      <c r="I3273" t="s">
        <v>8751</v>
      </c>
      <c r="J3273" s="182" t="str">
        <f>IF(OR(IFERROR(SEARCH("DMZ",tblSegmentationZones[[#This Row],[comment]])&gt;0,FALSE),IFERROR(SEARCH("DMZ",tblSegmentationZones[[#This Row],[SegmentationZone]])&gt;0,FALSE)),"Yes","No")</f>
        <v>No</v>
      </c>
    </row>
    <row r="3274" spans="1:10" x14ac:dyDescent="0.3">
      <c r="A3274" t="s">
        <v>8752</v>
      </c>
      <c r="B3274" t="s">
        <v>8753</v>
      </c>
      <c r="C3274" t="s">
        <v>7140</v>
      </c>
      <c r="D3274" t="s">
        <v>664</v>
      </c>
      <c r="E3274" t="s">
        <v>5075</v>
      </c>
      <c r="F3274" t="b">
        <v>0</v>
      </c>
      <c r="G3274">
        <v>518392064</v>
      </c>
      <c r="H3274">
        <v>518392319</v>
      </c>
      <c r="I3274" t="s">
        <v>8754</v>
      </c>
      <c r="J3274" s="182" t="str">
        <f>IF(OR(IFERROR(SEARCH("DMZ",tblSegmentationZones[[#This Row],[comment]])&gt;0,FALSE),IFERROR(SEARCH("DMZ",tblSegmentationZones[[#This Row],[SegmentationZone]])&gt;0,FALSE)),"Yes","No")</f>
        <v>No</v>
      </c>
    </row>
    <row r="3275" spans="1:10" x14ac:dyDescent="0.3">
      <c r="A3275" t="s">
        <v>6296</v>
      </c>
      <c r="B3275" t="s">
        <v>8755</v>
      </c>
      <c r="C3275" t="s">
        <v>464</v>
      </c>
      <c r="D3275" t="s">
        <v>507</v>
      </c>
      <c r="E3275" t="s">
        <v>5075</v>
      </c>
      <c r="F3275" t="b">
        <v>1</v>
      </c>
      <c r="G3275">
        <v>518414336</v>
      </c>
      <c r="H3275">
        <v>518415359</v>
      </c>
      <c r="I3275" t="s">
        <v>8756</v>
      </c>
      <c r="J3275" s="182" t="str">
        <f>IF(OR(IFERROR(SEARCH("DMZ",tblSegmentationZones[[#This Row],[comment]])&gt;0,FALSE),IFERROR(SEARCH("DMZ",tblSegmentationZones[[#This Row],[SegmentationZone]])&gt;0,FALSE)),"Yes","No")</f>
        <v>No</v>
      </c>
    </row>
    <row r="3276" spans="1:10" x14ac:dyDescent="0.3">
      <c r="A3276" t="s">
        <v>8757</v>
      </c>
      <c r="B3276" t="s">
        <v>8758</v>
      </c>
      <c r="C3276">
        <v>3810</v>
      </c>
      <c r="D3276" t="s">
        <v>536</v>
      </c>
      <c r="E3276" t="s">
        <v>5099</v>
      </c>
      <c r="F3276" t="b">
        <v>1</v>
      </c>
      <c r="G3276">
        <v>518455296</v>
      </c>
      <c r="H3276">
        <v>518455551</v>
      </c>
      <c r="I3276" t="s">
        <v>8759</v>
      </c>
      <c r="J3276" s="182" t="str">
        <f>IF(OR(IFERROR(SEARCH("DMZ",tblSegmentationZones[[#This Row],[comment]])&gt;0,FALSE),IFERROR(SEARCH("DMZ",tblSegmentationZones[[#This Row],[SegmentationZone]])&gt;0,FALSE)),"Yes","No")</f>
        <v>No</v>
      </c>
    </row>
    <row r="3277" spans="1:10" x14ac:dyDescent="0.3">
      <c r="A3277" t="s">
        <v>8760</v>
      </c>
      <c r="B3277" t="s">
        <v>8761</v>
      </c>
      <c r="C3277" t="s">
        <v>7140</v>
      </c>
      <c r="D3277" t="s">
        <v>536</v>
      </c>
      <c r="E3277" t="s">
        <v>5099</v>
      </c>
      <c r="F3277" t="b">
        <v>0</v>
      </c>
      <c r="G3277">
        <v>518455552</v>
      </c>
      <c r="H3277">
        <v>518455807</v>
      </c>
      <c r="I3277" t="s">
        <v>8762</v>
      </c>
      <c r="J3277" s="182" t="str">
        <f>IF(OR(IFERROR(SEARCH("DMZ",tblSegmentationZones[[#This Row],[comment]])&gt;0,FALSE),IFERROR(SEARCH("DMZ",tblSegmentationZones[[#This Row],[SegmentationZone]])&gt;0,FALSE)),"Yes","No")</f>
        <v>No</v>
      </c>
    </row>
    <row r="3278" spans="1:10" x14ac:dyDescent="0.3">
      <c r="A3278" t="s">
        <v>5975</v>
      </c>
      <c r="B3278" t="s">
        <v>8763</v>
      </c>
      <c r="C3278" t="s">
        <v>464</v>
      </c>
      <c r="D3278" t="s">
        <v>511</v>
      </c>
      <c r="E3278" t="s">
        <v>5099</v>
      </c>
      <c r="F3278" t="b">
        <v>1</v>
      </c>
      <c r="G3278">
        <v>518480896</v>
      </c>
      <c r="H3278">
        <v>518481919</v>
      </c>
      <c r="I3278" t="s">
        <v>8764</v>
      </c>
      <c r="J3278" s="182" t="str">
        <f>IF(OR(IFERROR(SEARCH("DMZ",tblSegmentationZones[[#This Row],[comment]])&gt;0,FALSE),IFERROR(SEARCH("DMZ",tblSegmentationZones[[#This Row],[SegmentationZone]])&gt;0,FALSE)),"Yes","No")</f>
        <v>No</v>
      </c>
    </row>
    <row r="3279" spans="1:10" x14ac:dyDescent="0.3">
      <c r="A3279" t="s">
        <v>5978</v>
      </c>
      <c r="B3279" t="s">
        <v>8765</v>
      </c>
      <c r="C3279" t="s">
        <v>464</v>
      </c>
      <c r="D3279" t="s">
        <v>515</v>
      </c>
      <c r="E3279" t="s">
        <v>5099</v>
      </c>
      <c r="F3279" t="b">
        <v>1</v>
      </c>
      <c r="G3279">
        <v>518482944</v>
      </c>
      <c r="H3279">
        <v>518483967</v>
      </c>
      <c r="I3279" t="s">
        <v>8766</v>
      </c>
      <c r="J3279" s="182" t="str">
        <f>IF(OR(IFERROR(SEARCH("DMZ",tblSegmentationZones[[#This Row],[comment]])&gt;0,FALSE),IFERROR(SEARCH("DMZ",tblSegmentationZones[[#This Row],[SegmentationZone]])&gt;0,FALSE)),"Yes","No")</f>
        <v>No</v>
      </c>
    </row>
    <row r="3280" spans="1:10" x14ac:dyDescent="0.3">
      <c r="A3280" t="s">
        <v>5981</v>
      </c>
      <c r="B3280" t="s">
        <v>8767</v>
      </c>
      <c r="C3280">
        <v>3862</v>
      </c>
      <c r="D3280" t="s">
        <v>5981</v>
      </c>
      <c r="E3280" t="s">
        <v>5099</v>
      </c>
      <c r="F3280" t="b">
        <v>1</v>
      </c>
      <c r="G3280">
        <v>518483968</v>
      </c>
      <c r="H3280">
        <v>518484223</v>
      </c>
      <c r="I3280" t="s">
        <v>8768</v>
      </c>
      <c r="J3280" s="182" t="str">
        <f>IF(OR(IFERROR(SEARCH("DMZ",tblSegmentationZones[[#This Row],[comment]])&gt;0,FALSE),IFERROR(SEARCH("DMZ",tblSegmentationZones[[#This Row],[SegmentationZone]])&gt;0,FALSE)),"Yes","No")</f>
        <v>No</v>
      </c>
    </row>
    <row r="3281" spans="1:10" x14ac:dyDescent="0.3">
      <c r="A3281" t="s">
        <v>5984</v>
      </c>
      <c r="B3281" t="s">
        <v>8769</v>
      </c>
      <c r="C3281">
        <v>3861</v>
      </c>
      <c r="D3281" t="s">
        <v>5984</v>
      </c>
      <c r="E3281" t="s">
        <v>5099</v>
      </c>
      <c r="F3281" t="b">
        <v>1</v>
      </c>
      <c r="G3281">
        <v>518484224</v>
      </c>
      <c r="H3281">
        <v>518484479</v>
      </c>
      <c r="I3281" t="s">
        <v>8770</v>
      </c>
      <c r="J3281" s="182" t="str">
        <f>IF(OR(IFERROR(SEARCH("DMZ",tblSegmentationZones[[#This Row],[comment]])&gt;0,FALSE),IFERROR(SEARCH("DMZ",tblSegmentationZones[[#This Row],[SegmentationZone]])&gt;0,FALSE)),"Yes","No")</f>
        <v>No</v>
      </c>
    </row>
    <row r="3282" spans="1:10" x14ac:dyDescent="0.3">
      <c r="A3282" t="s">
        <v>5987</v>
      </c>
      <c r="B3282" t="s">
        <v>8771</v>
      </c>
      <c r="C3282">
        <v>3864</v>
      </c>
      <c r="D3282" t="s">
        <v>5987</v>
      </c>
      <c r="E3282" t="s">
        <v>5099</v>
      </c>
      <c r="F3282" t="b">
        <v>1</v>
      </c>
      <c r="G3282">
        <v>518484480</v>
      </c>
      <c r="H3282">
        <v>518484735</v>
      </c>
      <c r="I3282" t="s">
        <v>8772</v>
      </c>
      <c r="J3282" s="182" t="str">
        <f>IF(OR(IFERROR(SEARCH("DMZ",tblSegmentationZones[[#This Row],[comment]])&gt;0,FALSE),IFERROR(SEARCH("DMZ",tblSegmentationZones[[#This Row],[SegmentationZone]])&gt;0,FALSE)),"Yes","No")</f>
        <v>No</v>
      </c>
    </row>
    <row r="3283" spans="1:10" x14ac:dyDescent="0.3">
      <c r="A3283" t="s">
        <v>5990</v>
      </c>
      <c r="B3283" t="s">
        <v>8773</v>
      </c>
      <c r="C3283">
        <v>3863</v>
      </c>
      <c r="D3283" t="s">
        <v>5990</v>
      </c>
      <c r="E3283" t="s">
        <v>5099</v>
      </c>
      <c r="F3283" t="b">
        <v>1</v>
      </c>
      <c r="G3283">
        <v>518484736</v>
      </c>
      <c r="H3283">
        <v>518484991</v>
      </c>
      <c r="I3283" t="s">
        <v>8774</v>
      </c>
      <c r="J3283" s="182" t="str">
        <f>IF(OR(IFERROR(SEARCH("DMZ",tblSegmentationZones[[#This Row],[comment]])&gt;0,FALSE),IFERROR(SEARCH("DMZ",tblSegmentationZones[[#This Row],[SegmentationZone]])&gt;0,FALSE)),"Yes","No")</f>
        <v>No</v>
      </c>
    </row>
    <row r="3284" spans="1:10" x14ac:dyDescent="0.3">
      <c r="A3284" t="s">
        <v>8775</v>
      </c>
      <c r="B3284" t="s">
        <v>8776</v>
      </c>
      <c r="C3284">
        <v>3814</v>
      </c>
      <c r="D3284" t="s">
        <v>690</v>
      </c>
      <c r="E3284" t="s">
        <v>5099</v>
      </c>
      <c r="F3284" t="b">
        <v>1</v>
      </c>
      <c r="G3284">
        <v>518458368</v>
      </c>
      <c r="H3284">
        <v>518458623</v>
      </c>
      <c r="I3284" t="s">
        <v>8777</v>
      </c>
      <c r="J3284" s="182" t="str">
        <f>IF(OR(IFERROR(SEARCH("DMZ",tblSegmentationZones[[#This Row],[comment]])&gt;0,FALSE),IFERROR(SEARCH("DMZ",tblSegmentationZones[[#This Row],[SegmentationZone]])&gt;0,FALSE)),"Yes","No")</f>
        <v>No</v>
      </c>
    </row>
    <row r="3285" spans="1:10" x14ac:dyDescent="0.3">
      <c r="A3285" t="s">
        <v>8778</v>
      </c>
      <c r="B3285" t="s">
        <v>8779</v>
      </c>
      <c r="C3285">
        <v>3820</v>
      </c>
      <c r="D3285" t="s">
        <v>565</v>
      </c>
      <c r="E3285" t="s">
        <v>5099</v>
      </c>
      <c r="F3285" t="b">
        <v>0</v>
      </c>
      <c r="G3285">
        <v>518488064</v>
      </c>
      <c r="H3285">
        <v>518488319</v>
      </c>
      <c r="I3285" t="s">
        <v>8780</v>
      </c>
      <c r="J3285" s="182" t="str">
        <f>IF(OR(IFERROR(SEARCH("DMZ",tblSegmentationZones[[#This Row],[comment]])&gt;0,FALSE),IFERROR(SEARCH("DMZ",tblSegmentationZones[[#This Row],[SegmentationZone]])&gt;0,FALSE)),"Yes","No")</f>
        <v>No</v>
      </c>
    </row>
    <row r="3286" spans="1:10" x14ac:dyDescent="0.3">
      <c r="A3286" t="s">
        <v>565</v>
      </c>
      <c r="B3286" t="s">
        <v>8781</v>
      </c>
      <c r="C3286">
        <v>3820</v>
      </c>
      <c r="D3286" t="s">
        <v>565</v>
      </c>
      <c r="E3286" t="s">
        <v>5099</v>
      </c>
      <c r="F3286" t="b">
        <v>1</v>
      </c>
      <c r="G3286">
        <v>518488320</v>
      </c>
      <c r="H3286">
        <v>518488575</v>
      </c>
      <c r="I3286" t="s">
        <v>8782</v>
      </c>
      <c r="J3286" s="182" t="str">
        <f>IF(OR(IFERROR(SEARCH("DMZ",tblSegmentationZones[[#This Row],[comment]])&gt;0,FALSE),IFERROR(SEARCH("DMZ",tblSegmentationZones[[#This Row],[SegmentationZone]])&gt;0,FALSE)),"Yes","No")</f>
        <v>No</v>
      </c>
    </row>
    <row r="3287" spans="1:10" x14ac:dyDescent="0.3">
      <c r="A3287" t="s">
        <v>8783</v>
      </c>
      <c r="B3287" t="s">
        <v>8784</v>
      </c>
      <c r="C3287">
        <v>3815</v>
      </c>
      <c r="D3287" t="s">
        <v>6006</v>
      </c>
      <c r="E3287" t="s">
        <v>5099</v>
      </c>
      <c r="F3287" t="b">
        <v>1</v>
      </c>
      <c r="G3287">
        <v>518458624</v>
      </c>
      <c r="H3287">
        <v>518458879</v>
      </c>
      <c r="I3287" t="s">
        <v>8785</v>
      </c>
      <c r="J3287" s="182" t="str">
        <f>IF(OR(IFERROR(SEARCH("DMZ",tblSegmentationZones[[#This Row],[comment]])&gt;0,FALSE),IFERROR(SEARCH("DMZ",tblSegmentationZones[[#This Row],[SegmentationZone]])&gt;0,FALSE)),"Yes","No")</f>
        <v>No</v>
      </c>
    </row>
    <row r="3288" spans="1:10" x14ac:dyDescent="0.3">
      <c r="A3288" t="s">
        <v>8786</v>
      </c>
      <c r="B3288" t="s">
        <v>8787</v>
      </c>
      <c r="C3288">
        <v>3821</v>
      </c>
      <c r="D3288" t="s">
        <v>573</v>
      </c>
      <c r="E3288" t="s">
        <v>5099</v>
      </c>
      <c r="F3288" t="b">
        <v>0</v>
      </c>
      <c r="G3288">
        <v>518488576</v>
      </c>
      <c r="H3288">
        <v>518488831</v>
      </c>
      <c r="I3288" t="s">
        <v>8788</v>
      </c>
      <c r="J3288" s="182" t="str">
        <f>IF(OR(IFERROR(SEARCH("DMZ",tblSegmentationZones[[#This Row],[comment]])&gt;0,FALSE),IFERROR(SEARCH("DMZ",tblSegmentationZones[[#This Row],[SegmentationZone]])&gt;0,FALSE)),"Yes","No")</f>
        <v>No</v>
      </c>
    </row>
    <row r="3289" spans="1:10" x14ac:dyDescent="0.3">
      <c r="A3289" t="s">
        <v>573</v>
      </c>
      <c r="B3289" t="s">
        <v>8789</v>
      </c>
      <c r="C3289">
        <v>3821</v>
      </c>
      <c r="D3289" t="s">
        <v>573</v>
      </c>
      <c r="E3289" t="s">
        <v>5099</v>
      </c>
      <c r="F3289" t="b">
        <v>1</v>
      </c>
      <c r="G3289">
        <v>518488832</v>
      </c>
      <c r="H3289">
        <v>518489087</v>
      </c>
      <c r="I3289" t="s">
        <v>8790</v>
      </c>
      <c r="J3289" s="182" t="str">
        <f>IF(OR(IFERROR(SEARCH("DMZ",tblSegmentationZones[[#This Row],[comment]])&gt;0,FALSE),IFERROR(SEARCH("DMZ",tblSegmentationZones[[#This Row],[SegmentationZone]])&gt;0,FALSE)),"Yes","No")</f>
        <v>No</v>
      </c>
    </row>
    <row r="3290" spans="1:10" x14ac:dyDescent="0.3">
      <c r="A3290" t="s">
        <v>8791</v>
      </c>
      <c r="B3290" t="s">
        <v>8792</v>
      </c>
      <c r="C3290">
        <v>3822</v>
      </c>
      <c r="D3290" t="s">
        <v>6016</v>
      </c>
      <c r="E3290" t="s">
        <v>5099</v>
      </c>
      <c r="F3290" t="b">
        <v>1</v>
      </c>
      <c r="G3290">
        <v>518489088</v>
      </c>
      <c r="H3290">
        <v>518489343</v>
      </c>
      <c r="I3290" t="s">
        <v>8793</v>
      </c>
      <c r="J3290" s="182" t="str">
        <f>IF(OR(IFERROR(SEARCH("DMZ",tblSegmentationZones[[#This Row],[comment]])&gt;0,FALSE),IFERROR(SEARCH("DMZ",tblSegmentationZones[[#This Row],[SegmentationZone]])&gt;0,FALSE)),"Yes","No")</f>
        <v>No</v>
      </c>
    </row>
    <row r="3291" spans="1:10" x14ac:dyDescent="0.3">
      <c r="A3291" t="s">
        <v>569</v>
      </c>
      <c r="B3291" t="s">
        <v>8794</v>
      </c>
      <c r="C3291" t="s">
        <v>464</v>
      </c>
      <c r="D3291" t="s">
        <v>569</v>
      </c>
      <c r="E3291" t="s">
        <v>5099</v>
      </c>
      <c r="F3291" t="b">
        <v>1</v>
      </c>
      <c r="G3291">
        <v>518489344</v>
      </c>
      <c r="H3291">
        <v>518489599</v>
      </c>
      <c r="I3291" t="s">
        <v>8795</v>
      </c>
      <c r="J3291" s="182" t="str">
        <f>IF(OR(IFERROR(SEARCH("DMZ",tblSegmentationZones[[#This Row],[comment]])&gt;0,FALSE),IFERROR(SEARCH("DMZ",tblSegmentationZones[[#This Row],[SegmentationZone]])&gt;0,FALSE)),"Yes","No")</f>
        <v>No</v>
      </c>
    </row>
    <row r="3292" spans="1:10" x14ac:dyDescent="0.3">
      <c r="A3292" t="s">
        <v>8796</v>
      </c>
      <c r="B3292" t="s">
        <v>8797</v>
      </c>
      <c r="C3292">
        <v>3823</v>
      </c>
      <c r="D3292" t="s">
        <v>672</v>
      </c>
      <c r="E3292" t="s">
        <v>5099</v>
      </c>
      <c r="F3292" t="b">
        <v>1</v>
      </c>
      <c r="G3292">
        <v>518489600</v>
      </c>
      <c r="H3292">
        <v>518489855</v>
      </c>
      <c r="I3292" t="s">
        <v>8798</v>
      </c>
      <c r="J3292" s="182" t="str">
        <f>IF(OR(IFERROR(SEARCH("DMZ",tblSegmentationZones[[#This Row],[comment]])&gt;0,FALSE),IFERROR(SEARCH("DMZ",tblSegmentationZones[[#This Row],[SegmentationZone]])&gt;0,FALSE)),"Yes","No")</f>
        <v>No</v>
      </c>
    </row>
    <row r="3293" spans="1:10" x14ac:dyDescent="0.3">
      <c r="A3293" t="s">
        <v>8799</v>
      </c>
      <c r="B3293" t="s">
        <v>8800</v>
      </c>
      <c r="C3293">
        <v>3824</v>
      </c>
      <c r="D3293" t="s">
        <v>569</v>
      </c>
      <c r="E3293" t="s">
        <v>5099</v>
      </c>
      <c r="F3293" t="b">
        <v>0</v>
      </c>
      <c r="G3293">
        <v>518489856</v>
      </c>
      <c r="H3293">
        <v>518490111</v>
      </c>
      <c r="I3293" t="s">
        <v>8801</v>
      </c>
      <c r="J3293" s="182" t="str">
        <f>IF(OR(IFERROR(SEARCH("DMZ",tblSegmentationZones[[#This Row],[comment]])&gt;0,FALSE),IFERROR(SEARCH("DMZ",tblSegmentationZones[[#This Row],[SegmentationZone]])&gt;0,FALSE)),"Yes","No")</f>
        <v>No</v>
      </c>
    </row>
    <row r="3294" spans="1:10" x14ac:dyDescent="0.3">
      <c r="A3294" t="s">
        <v>8802</v>
      </c>
      <c r="B3294" t="s">
        <v>8803</v>
      </c>
      <c r="C3294">
        <v>3838</v>
      </c>
      <c r="D3294" t="s">
        <v>597</v>
      </c>
      <c r="E3294" t="s">
        <v>5099</v>
      </c>
      <c r="F3294" t="b">
        <v>1</v>
      </c>
      <c r="G3294">
        <v>518490624</v>
      </c>
      <c r="H3294">
        <v>518490879</v>
      </c>
      <c r="I3294" t="s">
        <v>8804</v>
      </c>
      <c r="J3294" s="182" t="str">
        <f>IF(OR(IFERROR(SEARCH("DMZ",tblSegmentationZones[[#This Row],[comment]])&gt;0,FALSE),IFERROR(SEARCH("DMZ",tblSegmentationZones[[#This Row],[SegmentationZone]])&gt;0,FALSE)),"Yes","No")</f>
        <v>No</v>
      </c>
    </row>
    <row r="3295" spans="1:10" x14ac:dyDescent="0.3">
      <c r="A3295" t="s">
        <v>8805</v>
      </c>
      <c r="B3295" t="s">
        <v>8806</v>
      </c>
      <c r="C3295">
        <v>3816</v>
      </c>
      <c r="D3295" t="s">
        <v>470</v>
      </c>
      <c r="E3295" t="s">
        <v>5099</v>
      </c>
      <c r="F3295" t="b">
        <v>1</v>
      </c>
      <c r="G3295">
        <v>518458880</v>
      </c>
      <c r="H3295">
        <v>518459135</v>
      </c>
      <c r="I3295" t="s">
        <v>8807</v>
      </c>
      <c r="J3295" s="182" t="str">
        <f>IF(OR(IFERROR(SEARCH("DMZ",tblSegmentationZones[[#This Row],[comment]])&gt;0,FALSE),IFERROR(SEARCH("DMZ",tblSegmentationZones[[#This Row],[SegmentationZone]])&gt;0,FALSE)),"Yes","No")</f>
        <v>No</v>
      </c>
    </row>
    <row r="3296" spans="1:10" x14ac:dyDescent="0.3">
      <c r="A3296" t="s">
        <v>6036</v>
      </c>
      <c r="B3296" t="s">
        <v>8808</v>
      </c>
      <c r="C3296">
        <v>3854</v>
      </c>
      <c r="D3296" t="s">
        <v>6038</v>
      </c>
      <c r="E3296" t="s">
        <v>5099</v>
      </c>
      <c r="F3296" t="b">
        <v>1</v>
      </c>
      <c r="G3296">
        <v>518493184</v>
      </c>
      <c r="H3296">
        <v>518493439</v>
      </c>
      <c r="I3296" t="s">
        <v>8809</v>
      </c>
      <c r="J3296" s="182" t="str">
        <f>IF(OR(IFERROR(SEARCH("DMZ",tblSegmentationZones[[#This Row],[comment]])&gt;0,FALSE),IFERROR(SEARCH("DMZ",tblSegmentationZones[[#This Row],[SegmentationZone]])&gt;0,FALSE)),"Yes","No")</f>
        <v>No</v>
      </c>
    </row>
    <row r="3297" spans="1:10" x14ac:dyDescent="0.3">
      <c r="A3297" t="s">
        <v>8805</v>
      </c>
      <c r="B3297" t="s">
        <v>8810</v>
      </c>
      <c r="C3297" t="s">
        <v>464</v>
      </c>
      <c r="D3297" t="s">
        <v>470</v>
      </c>
      <c r="E3297" t="s">
        <v>5099</v>
      </c>
      <c r="F3297" t="b">
        <v>0</v>
      </c>
      <c r="G3297">
        <v>518459136</v>
      </c>
      <c r="H3297">
        <v>518459391</v>
      </c>
      <c r="I3297" t="s">
        <v>8811</v>
      </c>
      <c r="J3297" s="182" t="str">
        <f>IF(OR(IFERROR(SEARCH("DMZ",tblSegmentationZones[[#This Row],[comment]])&gt;0,FALSE),IFERROR(SEARCH("DMZ",tblSegmentationZones[[#This Row],[SegmentationZone]])&gt;0,FALSE)),"Yes","No")</f>
        <v>No</v>
      </c>
    </row>
    <row r="3298" spans="1:10" x14ac:dyDescent="0.3">
      <c r="A3298" t="s">
        <v>6045</v>
      </c>
      <c r="B3298" t="s">
        <v>8812</v>
      </c>
      <c r="C3298">
        <v>3828</v>
      </c>
      <c r="D3298" t="s">
        <v>519</v>
      </c>
      <c r="E3298" t="s">
        <v>5099</v>
      </c>
      <c r="F3298" t="b">
        <v>1</v>
      </c>
      <c r="G3298">
        <v>518493696</v>
      </c>
      <c r="H3298">
        <v>518493951</v>
      </c>
      <c r="I3298" t="s">
        <v>8813</v>
      </c>
      <c r="J3298" s="182" t="str">
        <f>IF(OR(IFERROR(SEARCH("DMZ",tblSegmentationZones[[#This Row],[comment]])&gt;0,FALSE),IFERROR(SEARCH("DMZ",tblSegmentationZones[[#This Row],[SegmentationZone]])&gt;0,FALSE)),"Yes","No")</f>
        <v>No</v>
      </c>
    </row>
    <row r="3299" spans="1:10" x14ac:dyDescent="0.3">
      <c r="A3299" t="s">
        <v>6048</v>
      </c>
      <c r="B3299" t="s">
        <v>8814</v>
      </c>
      <c r="C3299">
        <v>3827</v>
      </c>
      <c r="D3299" t="s">
        <v>6050</v>
      </c>
      <c r="E3299" t="s">
        <v>5099</v>
      </c>
      <c r="F3299" t="b">
        <v>1</v>
      </c>
      <c r="G3299">
        <v>518493952</v>
      </c>
      <c r="H3299">
        <v>518494207</v>
      </c>
      <c r="I3299" t="s">
        <v>8815</v>
      </c>
      <c r="J3299" s="182" t="str">
        <f>IF(OR(IFERROR(SEARCH("DMZ",tblSegmentationZones[[#This Row],[comment]])&gt;0,FALSE),IFERROR(SEARCH("DMZ",tblSegmentationZones[[#This Row],[SegmentationZone]])&gt;0,FALSE)),"Yes","No")</f>
        <v>No</v>
      </c>
    </row>
    <row r="3300" spans="1:10" x14ac:dyDescent="0.3">
      <c r="A3300" t="s">
        <v>6052</v>
      </c>
      <c r="B3300" t="s">
        <v>8816</v>
      </c>
      <c r="C3300" t="s">
        <v>6054</v>
      </c>
      <c r="D3300" t="s">
        <v>6055</v>
      </c>
      <c r="E3300" t="s">
        <v>5099</v>
      </c>
      <c r="F3300" t="b">
        <v>1</v>
      </c>
      <c r="G3300">
        <v>518494208</v>
      </c>
      <c r="H3300">
        <v>518494463</v>
      </c>
      <c r="I3300" t="s">
        <v>8817</v>
      </c>
      <c r="J3300" s="182" t="str">
        <f>IF(OR(IFERROR(SEARCH("DMZ",tblSegmentationZones[[#This Row],[comment]])&gt;0,FALSE),IFERROR(SEARCH("DMZ",tblSegmentationZones[[#This Row],[SegmentationZone]])&gt;0,FALSE)),"Yes","No")</f>
        <v>No</v>
      </c>
    </row>
    <row r="3301" spans="1:10" x14ac:dyDescent="0.3">
      <c r="A3301" t="s">
        <v>519</v>
      </c>
      <c r="B3301" t="s">
        <v>8818</v>
      </c>
      <c r="C3301" t="s">
        <v>464</v>
      </c>
      <c r="D3301" t="s">
        <v>519</v>
      </c>
      <c r="E3301" t="s">
        <v>5099</v>
      </c>
      <c r="F3301" t="b">
        <v>0</v>
      </c>
      <c r="G3301">
        <v>518494976</v>
      </c>
      <c r="H3301">
        <v>518495231</v>
      </c>
      <c r="I3301" t="s">
        <v>8819</v>
      </c>
      <c r="J3301" s="182" t="str">
        <f>IF(OR(IFERROR(SEARCH("DMZ",tblSegmentationZones[[#This Row],[comment]])&gt;0,FALSE),IFERROR(SEARCH("DMZ",tblSegmentationZones[[#This Row],[SegmentationZone]])&gt;0,FALSE)),"Yes","No")</f>
        <v>No</v>
      </c>
    </row>
    <row r="3302" spans="1:10" x14ac:dyDescent="0.3">
      <c r="A3302" t="s">
        <v>6059</v>
      </c>
      <c r="B3302" t="s">
        <v>8820</v>
      </c>
      <c r="C3302" t="s">
        <v>6054</v>
      </c>
      <c r="D3302" t="s">
        <v>6061</v>
      </c>
      <c r="E3302" t="s">
        <v>5099</v>
      </c>
      <c r="F3302" t="b">
        <v>1</v>
      </c>
      <c r="G3302">
        <v>518495232</v>
      </c>
      <c r="H3302">
        <v>518495487</v>
      </c>
      <c r="I3302" t="s">
        <v>8821</v>
      </c>
      <c r="J3302" s="182" t="str">
        <f>IF(OR(IFERROR(SEARCH("DMZ",tblSegmentationZones[[#This Row],[comment]])&gt;0,FALSE),IFERROR(SEARCH("DMZ",tblSegmentationZones[[#This Row],[SegmentationZone]])&gt;0,FALSE)),"Yes","No")</f>
        <v>No</v>
      </c>
    </row>
    <row r="3303" spans="1:10" x14ac:dyDescent="0.3">
      <c r="A3303" t="s">
        <v>8822</v>
      </c>
      <c r="B3303" t="s">
        <v>8823</v>
      </c>
      <c r="C3303" t="s">
        <v>7140</v>
      </c>
      <c r="D3303" t="s">
        <v>548</v>
      </c>
      <c r="E3303" t="s">
        <v>5099</v>
      </c>
      <c r="F3303" t="b">
        <v>0</v>
      </c>
      <c r="G3303">
        <v>518459392</v>
      </c>
      <c r="H3303">
        <v>518459647</v>
      </c>
      <c r="I3303" t="s">
        <v>8824</v>
      </c>
      <c r="J3303" s="182" t="str">
        <f>IF(OR(IFERROR(SEARCH("DMZ",tblSegmentationZones[[#This Row],[comment]])&gt;0,FALSE),IFERROR(SEARCH("DMZ",tblSegmentationZones[[#This Row],[SegmentationZone]])&gt;0,FALSE)),"Yes","No")</f>
        <v>No</v>
      </c>
    </row>
    <row r="3304" spans="1:10" x14ac:dyDescent="0.3">
      <c r="A3304" t="s">
        <v>8825</v>
      </c>
      <c r="B3304" t="s">
        <v>8826</v>
      </c>
      <c r="C3304">
        <v>3876</v>
      </c>
      <c r="D3304" t="s">
        <v>6068</v>
      </c>
      <c r="E3304" t="s">
        <v>5099</v>
      </c>
      <c r="F3304" t="b">
        <v>1</v>
      </c>
      <c r="G3304">
        <v>518496256</v>
      </c>
      <c r="H3304">
        <v>518497279</v>
      </c>
      <c r="I3304" t="s">
        <v>8827</v>
      </c>
      <c r="J3304" s="182" t="str">
        <f>IF(OR(IFERROR(SEARCH("DMZ",tblSegmentationZones[[#This Row],[comment]])&gt;0,FALSE),IFERROR(SEARCH("DMZ",tblSegmentationZones[[#This Row],[SegmentationZone]])&gt;0,FALSE)),"Yes","No")</f>
        <v>No</v>
      </c>
    </row>
    <row r="3305" spans="1:10" x14ac:dyDescent="0.3">
      <c r="A3305" t="s">
        <v>8828</v>
      </c>
      <c r="B3305" t="s">
        <v>8829</v>
      </c>
      <c r="C3305">
        <v>3857</v>
      </c>
      <c r="D3305" t="s">
        <v>6072</v>
      </c>
      <c r="E3305" t="s">
        <v>5099</v>
      </c>
      <c r="F3305" t="b">
        <v>1</v>
      </c>
      <c r="G3305">
        <v>518497280</v>
      </c>
      <c r="H3305">
        <v>518498303</v>
      </c>
      <c r="I3305" t="s">
        <v>8830</v>
      </c>
      <c r="J3305" s="182" t="str">
        <f>IF(OR(IFERROR(SEARCH("DMZ",tblSegmentationZones[[#This Row],[comment]])&gt;0,FALSE),IFERROR(SEARCH("DMZ",tblSegmentationZones[[#This Row],[SegmentationZone]])&gt;0,FALSE)),"Yes","No")</f>
        <v>No</v>
      </c>
    </row>
    <row r="3306" spans="1:10" x14ac:dyDescent="0.3">
      <c r="A3306" t="s">
        <v>8831</v>
      </c>
      <c r="B3306" t="s">
        <v>8832</v>
      </c>
      <c r="C3306">
        <v>3856</v>
      </c>
      <c r="D3306" t="s">
        <v>6076</v>
      </c>
      <c r="E3306" t="s">
        <v>5099</v>
      </c>
      <c r="F3306" t="b">
        <v>1</v>
      </c>
      <c r="G3306">
        <v>518498304</v>
      </c>
      <c r="H3306">
        <v>518499327</v>
      </c>
      <c r="I3306" t="s">
        <v>8833</v>
      </c>
      <c r="J3306" s="182" t="str">
        <f>IF(OR(IFERROR(SEARCH("DMZ",tblSegmentationZones[[#This Row],[comment]])&gt;0,FALSE),IFERROR(SEARCH("DMZ",tblSegmentationZones[[#This Row],[SegmentationZone]])&gt;0,FALSE)),"Yes","No")</f>
        <v>No</v>
      </c>
    </row>
    <row r="3307" spans="1:10" x14ac:dyDescent="0.3">
      <c r="A3307" t="s">
        <v>8834</v>
      </c>
      <c r="B3307" t="s">
        <v>8835</v>
      </c>
      <c r="C3307" t="s">
        <v>7140</v>
      </c>
      <c r="D3307" t="s">
        <v>548</v>
      </c>
      <c r="E3307" t="s">
        <v>5099</v>
      </c>
      <c r="F3307" t="b">
        <v>0</v>
      </c>
      <c r="G3307">
        <v>518459648</v>
      </c>
      <c r="H3307">
        <v>518459903</v>
      </c>
      <c r="I3307" t="s">
        <v>8836</v>
      </c>
      <c r="J3307" s="182" t="str">
        <f>IF(OR(IFERROR(SEARCH("DMZ",tblSegmentationZones[[#This Row],[comment]])&gt;0,FALSE),IFERROR(SEARCH("DMZ",tblSegmentationZones[[#This Row],[SegmentationZone]])&gt;0,FALSE)),"Yes","No")</f>
        <v>No</v>
      </c>
    </row>
    <row r="3308" spans="1:10" x14ac:dyDescent="0.3">
      <c r="A3308" t="s">
        <v>8837</v>
      </c>
      <c r="B3308" t="s">
        <v>8838</v>
      </c>
      <c r="C3308">
        <v>3855</v>
      </c>
      <c r="D3308" t="s">
        <v>6083</v>
      </c>
      <c r="E3308" t="s">
        <v>5099</v>
      </c>
      <c r="F3308" t="b">
        <v>1</v>
      </c>
      <c r="G3308">
        <v>518499328</v>
      </c>
      <c r="H3308">
        <v>518500351</v>
      </c>
      <c r="I3308" t="s">
        <v>8839</v>
      </c>
      <c r="J3308" s="182" t="str">
        <f>IF(OR(IFERROR(SEARCH("DMZ",tblSegmentationZones[[#This Row],[comment]])&gt;0,FALSE),IFERROR(SEARCH("DMZ",tblSegmentationZones[[#This Row],[SegmentationZone]])&gt;0,FALSE)),"Yes","No")</f>
        <v>No</v>
      </c>
    </row>
    <row r="3309" spans="1:10" x14ac:dyDescent="0.3">
      <c r="A3309" t="s">
        <v>8840</v>
      </c>
      <c r="B3309" t="s">
        <v>8841</v>
      </c>
      <c r="C3309" t="s">
        <v>7140</v>
      </c>
      <c r="D3309" t="s">
        <v>548</v>
      </c>
      <c r="E3309" t="s">
        <v>5099</v>
      </c>
      <c r="F3309" t="b">
        <v>0</v>
      </c>
      <c r="G3309">
        <v>518459904</v>
      </c>
      <c r="H3309">
        <v>518460159</v>
      </c>
      <c r="I3309" t="s">
        <v>8842</v>
      </c>
      <c r="J3309" s="182" t="str">
        <f>IF(OR(IFERROR(SEARCH("DMZ",tblSegmentationZones[[#This Row],[comment]])&gt;0,FALSE),IFERROR(SEARCH("DMZ",tblSegmentationZones[[#This Row],[SegmentationZone]])&gt;0,FALSE)),"Yes","No")</f>
        <v>No</v>
      </c>
    </row>
    <row r="3310" spans="1:10" x14ac:dyDescent="0.3">
      <c r="A3310" t="s">
        <v>8843</v>
      </c>
      <c r="B3310" t="s">
        <v>8844</v>
      </c>
      <c r="C3310" t="s">
        <v>7140</v>
      </c>
      <c r="D3310" t="s">
        <v>548</v>
      </c>
      <c r="E3310" t="s">
        <v>5099</v>
      </c>
      <c r="F3310" t="b">
        <v>0</v>
      </c>
      <c r="G3310">
        <v>518460160</v>
      </c>
      <c r="H3310">
        <v>518460415</v>
      </c>
      <c r="I3310" t="s">
        <v>8845</v>
      </c>
      <c r="J3310" s="182" t="str">
        <f>IF(OR(IFERROR(SEARCH("DMZ",tblSegmentationZones[[#This Row],[comment]])&gt;0,FALSE),IFERROR(SEARCH("DMZ",tblSegmentationZones[[#This Row],[SegmentationZone]])&gt;0,FALSE)),"Yes","No")</f>
        <v>No</v>
      </c>
    </row>
    <row r="3311" spans="1:10" x14ac:dyDescent="0.3">
      <c r="A3311" t="s">
        <v>8846</v>
      </c>
      <c r="B3311" t="s">
        <v>8847</v>
      </c>
      <c r="C3311">
        <v>3890</v>
      </c>
      <c r="D3311" t="s">
        <v>479</v>
      </c>
      <c r="E3311" t="s">
        <v>5099</v>
      </c>
      <c r="F3311" t="b">
        <v>1</v>
      </c>
      <c r="G3311">
        <v>518504448</v>
      </c>
      <c r="H3311">
        <v>518504703</v>
      </c>
      <c r="I3311" t="s">
        <v>8848</v>
      </c>
      <c r="J3311" s="182" t="str">
        <f>IF(OR(IFERROR(SEARCH("DMZ",tblSegmentationZones[[#This Row],[comment]])&gt;0,FALSE),IFERROR(SEARCH("DMZ",tblSegmentationZones[[#This Row],[SegmentationZone]])&gt;0,FALSE)),"Yes","No")</f>
        <v>No</v>
      </c>
    </row>
    <row r="3312" spans="1:10" x14ac:dyDescent="0.3">
      <c r="A3312" t="s">
        <v>8849</v>
      </c>
      <c r="B3312" t="s">
        <v>8850</v>
      </c>
      <c r="C3312">
        <v>3889</v>
      </c>
      <c r="D3312" t="s">
        <v>6112</v>
      </c>
      <c r="E3312" t="s">
        <v>5099</v>
      </c>
      <c r="F3312" t="b">
        <v>1</v>
      </c>
      <c r="G3312">
        <v>518504704</v>
      </c>
      <c r="H3312">
        <v>518504959</v>
      </c>
      <c r="I3312" t="s">
        <v>8851</v>
      </c>
      <c r="J3312" s="182" t="str">
        <f>IF(OR(IFERROR(SEARCH("DMZ",tblSegmentationZones[[#This Row],[comment]])&gt;0,FALSE),IFERROR(SEARCH("DMZ",tblSegmentationZones[[#This Row],[SegmentationZone]])&gt;0,FALSE)),"Yes","No")</f>
        <v>No</v>
      </c>
    </row>
    <row r="3313" spans="1:10" x14ac:dyDescent="0.3">
      <c r="A3313" t="s">
        <v>8852</v>
      </c>
      <c r="B3313" t="s">
        <v>8853</v>
      </c>
      <c r="C3313" t="s">
        <v>8625</v>
      </c>
      <c r="D3313" t="s">
        <v>540</v>
      </c>
      <c r="E3313" t="s">
        <v>5099</v>
      </c>
      <c r="F3313" t="b">
        <v>1</v>
      </c>
      <c r="G3313">
        <v>518504960</v>
      </c>
      <c r="H3313">
        <v>518505215</v>
      </c>
      <c r="I3313" t="s">
        <v>8854</v>
      </c>
      <c r="J3313" s="182" t="str">
        <f>IF(OR(IFERROR(SEARCH("DMZ",tblSegmentationZones[[#This Row],[comment]])&gt;0,FALSE),IFERROR(SEARCH("DMZ",tblSegmentationZones[[#This Row],[SegmentationZone]])&gt;0,FALSE)),"Yes","No")</f>
        <v>No</v>
      </c>
    </row>
    <row r="3314" spans="1:10" x14ac:dyDescent="0.3">
      <c r="A3314" t="s">
        <v>8855</v>
      </c>
      <c r="B3314" t="s">
        <v>8856</v>
      </c>
      <c r="C3314" t="s">
        <v>8625</v>
      </c>
      <c r="D3314" t="s">
        <v>6119</v>
      </c>
      <c r="E3314" t="s">
        <v>5099</v>
      </c>
      <c r="F3314" t="b">
        <v>0</v>
      </c>
      <c r="G3314">
        <v>518505216</v>
      </c>
      <c r="H3314">
        <v>518505471</v>
      </c>
      <c r="I3314" t="s">
        <v>8857</v>
      </c>
      <c r="J3314" s="182" t="str">
        <f>IF(OR(IFERROR(SEARCH("DMZ",tblSegmentationZones[[#This Row],[comment]])&gt;0,FALSE),IFERROR(SEARCH("DMZ",tblSegmentationZones[[#This Row],[SegmentationZone]])&gt;0,FALSE)),"Yes","No")</f>
        <v>No</v>
      </c>
    </row>
    <row r="3315" spans="1:10" x14ac:dyDescent="0.3">
      <c r="A3315" t="s">
        <v>8858</v>
      </c>
      <c r="B3315" t="s">
        <v>8859</v>
      </c>
      <c r="C3315">
        <v>3888</v>
      </c>
      <c r="D3315" t="s">
        <v>524</v>
      </c>
      <c r="E3315" t="s">
        <v>5099</v>
      </c>
      <c r="F3315" t="b">
        <v>1</v>
      </c>
      <c r="G3315">
        <v>518505472</v>
      </c>
      <c r="H3315">
        <v>518505727</v>
      </c>
      <c r="I3315" t="s">
        <v>8860</v>
      </c>
      <c r="J3315" s="182" t="str">
        <f>IF(OR(IFERROR(SEARCH("DMZ",tblSegmentationZones[[#This Row],[comment]])&gt;0,FALSE),IFERROR(SEARCH("DMZ",tblSegmentationZones[[#This Row],[SegmentationZone]])&gt;0,FALSE)),"Yes","No")</f>
        <v>No</v>
      </c>
    </row>
    <row r="3316" spans="1:10" x14ac:dyDescent="0.3">
      <c r="A3316" t="s">
        <v>8861</v>
      </c>
      <c r="B3316" t="s">
        <v>8862</v>
      </c>
      <c r="C3316">
        <v>6001</v>
      </c>
      <c r="D3316" t="s">
        <v>524</v>
      </c>
      <c r="E3316" t="s">
        <v>5099</v>
      </c>
      <c r="F3316" t="b">
        <v>0</v>
      </c>
      <c r="G3316">
        <v>518505728</v>
      </c>
      <c r="H3316">
        <v>518505983</v>
      </c>
      <c r="I3316" t="s">
        <v>8863</v>
      </c>
      <c r="J3316" s="182" t="str">
        <f>IF(OR(IFERROR(SEARCH("DMZ",tblSegmentationZones[[#This Row],[comment]])&gt;0,FALSE),IFERROR(SEARCH("DMZ",tblSegmentationZones[[#This Row],[SegmentationZone]])&gt;0,FALSE)),"Yes","No")</f>
        <v>No</v>
      </c>
    </row>
    <row r="3317" spans="1:10" x14ac:dyDescent="0.3">
      <c r="A3317" t="s">
        <v>8864</v>
      </c>
      <c r="B3317" t="s">
        <v>8865</v>
      </c>
      <c r="C3317">
        <v>3887</v>
      </c>
      <c r="D3317" t="s">
        <v>6132</v>
      </c>
      <c r="E3317" t="s">
        <v>5099</v>
      </c>
      <c r="F3317" t="b">
        <v>1</v>
      </c>
      <c r="G3317">
        <v>518506240</v>
      </c>
      <c r="H3317">
        <v>518506495</v>
      </c>
      <c r="I3317" t="s">
        <v>8866</v>
      </c>
      <c r="J3317" s="182" t="str">
        <f>IF(OR(IFERROR(SEARCH("DMZ",tblSegmentationZones[[#This Row],[comment]])&gt;0,FALSE),IFERROR(SEARCH("DMZ",tblSegmentationZones[[#This Row],[SegmentationZone]])&gt;0,FALSE)),"Yes","No")</f>
        <v>No</v>
      </c>
    </row>
    <row r="3318" spans="1:10" x14ac:dyDescent="0.3">
      <c r="A3318" t="s">
        <v>8867</v>
      </c>
      <c r="B3318" t="s">
        <v>8868</v>
      </c>
      <c r="C3318" t="s">
        <v>7140</v>
      </c>
      <c r="D3318" t="s">
        <v>536</v>
      </c>
      <c r="E3318" t="s">
        <v>5099</v>
      </c>
      <c r="F3318" t="b">
        <v>0</v>
      </c>
      <c r="G3318">
        <v>518455808</v>
      </c>
      <c r="H3318">
        <v>518456063</v>
      </c>
      <c r="I3318" t="s">
        <v>8869</v>
      </c>
      <c r="J3318" s="182" t="str">
        <f>IF(OR(IFERROR(SEARCH("DMZ",tblSegmentationZones[[#This Row],[comment]])&gt;0,FALSE),IFERROR(SEARCH("DMZ",tblSegmentationZones[[#This Row],[SegmentationZone]])&gt;0,FALSE)),"Yes","No")</f>
        <v>No</v>
      </c>
    </row>
    <row r="3319" spans="1:10" x14ac:dyDescent="0.3">
      <c r="A3319" t="s">
        <v>8870</v>
      </c>
      <c r="B3319" t="s">
        <v>8871</v>
      </c>
      <c r="C3319">
        <v>3886</v>
      </c>
      <c r="D3319" t="s">
        <v>589</v>
      </c>
      <c r="E3319" t="s">
        <v>5099</v>
      </c>
      <c r="F3319" t="b">
        <v>1</v>
      </c>
      <c r="G3319">
        <v>518506496</v>
      </c>
      <c r="H3319">
        <v>518506751</v>
      </c>
      <c r="I3319" t="s">
        <v>8872</v>
      </c>
      <c r="J3319" s="182" t="str">
        <f>IF(OR(IFERROR(SEARCH("DMZ",tblSegmentationZones[[#This Row],[comment]])&gt;0,FALSE),IFERROR(SEARCH("DMZ",tblSegmentationZones[[#This Row],[SegmentationZone]])&gt;0,FALSE)),"Yes","No")</f>
        <v>No</v>
      </c>
    </row>
    <row r="3320" spans="1:10" x14ac:dyDescent="0.3">
      <c r="A3320" t="s">
        <v>8873</v>
      </c>
      <c r="B3320" t="s">
        <v>8874</v>
      </c>
      <c r="C3320" t="s">
        <v>7140</v>
      </c>
      <c r="D3320" t="s">
        <v>589</v>
      </c>
      <c r="E3320" t="s">
        <v>5099</v>
      </c>
      <c r="F3320" t="b">
        <v>0</v>
      </c>
      <c r="G3320">
        <v>518506752</v>
      </c>
      <c r="H3320">
        <v>518507007</v>
      </c>
      <c r="I3320" t="s">
        <v>8875</v>
      </c>
      <c r="J3320" s="182" t="str">
        <f>IF(OR(IFERROR(SEARCH("DMZ",tblSegmentationZones[[#This Row],[comment]])&gt;0,FALSE),IFERROR(SEARCH("DMZ",tblSegmentationZones[[#This Row],[SegmentationZone]])&gt;0,FALSE)),"Yes","No")</f>
        <v>No</v>
      </c>
    </row>
    <row r="3321" spans="1:10" x14ac:dyDescent="0.3">
      <c r="A3321" t="s">
        <v>8876</v>
      </c>
      <c r="B3321" t="s">
        <v>8877</v>
      </c>
      <c r="C3321">
        <v>3885</v>
      </c>
      <c r="D3321" t="s">
        <v>6145</v>
      </c>
      <c r="E3321" t="s">
        <v>5099</v>
      </c>
      <c r="F3321" t="b">
        <v>1</v>
      </c>
      <c r="G3321">
        <v>518507264</v>
      </c>
      <c r="H3321">
        <v>518507519</v>
      </c>
      <c r="I3321" t="s">
        <v>8878</v>
      </c>
      <c r="J3321" s="182" t="str">
        <f>IF(OR(IFERROR(SEARCH("DMZ",tblSegmentationZones[[#This Row],[comment]])&gt;0,FALSE),IFERROR(SEARCH("DMZ",tblSegmentationZones[[#This Row],[SegmentationZone]])&gt;0,FALSE)),"Yes","No")</f>
        <v>No</v>
      </c>
    </row>
    <row r="3322" spans="1:10" x14ac:dyDescent="0.3">
      <c r="A3322" t="s">
        <v>8879</v>
      </c>
      <c r="B3322" t="s">
        <v>8880</v>
      </c>
      <c r="C3322">
        <v>3884</v>
      </c>
      <c r="D3322" t="s">
        <v>657</v>
      </c>
      <c r="E3322" t="s">
        <v>5099</v>
      </c>
      <c r="F3322" t="b">
        <v>1</v>
      </c>
      <c r="G3322">
        <v>518507520</v>
      </c>
      <c r="H3322">
        <v>518507775</v>
      </c>
      <c r="I3322" t="s">
        <v>8881</v>
      </c>
      <c r="J3322" s="182" t="str">
        <f>IF(OR(IFERROR(SEARCH("DMZ",tblSegmentationZones[[#This Row],[comment]])&gt;0,FALSE),IFERROR(SEARCH("DMZ",tblSegmentationZones[[#This Row],[SegmentationZone]])&gt;0,FALSE)),"Yes","No")</f>
        <v>No</v>
      </c>
    </row>
    <row r="3323" spans="1:10" x14ac:dyDescent="0.3">
      <c r="A3323" t="s">
        <v>8882</v>
      </c>
      <c r="B3323" t="s">
        <v>8883</v>
      </c>
      <c r="C3323" t="s">
        <v>7140</v>
      </c>
      <c r="D3323" t="s">
        <v>657</v>
      </c>
      <c r="E3323" t="s">
        <v>5099</v>
      </c>
      <c r="F3323" t="b">
        <v>0</v>
      </c>
      <c r="G3323">
        <v>518507776</v>
      </c>
      <c r="H3323">
        <v>518508031</v>
      </c>
      <c r="I3323" t="s">
        <v>8884</v>
      </c>
      <c r="J3323" s="182" t="str">
        <f>IF(OR(IFERROR(SEARCH("DMZ",tblSegmentationZones[[#This Row],[comment]])&gt;0,FALSE),IFERROR(SEARCH("DMZ",tblSegmentationZones[[#This Row],[SegmentationZone]])&gt;0,FALSE)),"Yes","No")</f>
        <v>No</v>
      </c>
    </row>
    <row r="3324" spans="1:10" x14ac:dyDescent="0.3">
      <c r="A3324" t="s">
        <v>8885</v>
      </c>
      <c r="B3324" t="s">
        <v>8886</v>
      </c>
      <c r="C3324">
        <v>3883</v>
      </c>
      <c r="D3324" t="s">
        <v>6158</v>
      </c>
      <c r="E3324" t="s">
        <v>5099</v>
      </c>
      <c r="F3324" t="b">
        <v>1</v>
      </c>
      <c r="G3324">
        <v>518508288</v>
      </c>
      <c r="H3324">
        <v>518508543</v>
      </c>
      <c r="I3324" t="s">
        <v>8887</v>
      </c>
      <c r="J3324" s="182" t="str">
        <f>IF(OR(IFERROR(SEARCH("DMZ",tblSegmentationZones[[#This Row],[comment]])&gt;0,FALSE),IFERROR(SEARCH("DMZ",tblSegmentationZones[[#This Row],[SegmentationZone]])&gt;0,FALSE)),"Yes","No")</f>
        <v>No</v>
      </c>
    </row>
    <row r="3325" spans="1:10" x14ac:dyDescent="0.3">
      <c r="A3325" t="s">
        <v>8888</v>
      </c>
      <c r="B3325" t="s">
        <v>8889</v>
      </c>
      <c r="C3325">
        <v>3882</v>
      </c>
      <c r="D3325" t="s">
        <v>679</v>
      </c>
      <c r="E3325" t="s">
        <v>5099</v>
      </c>
      <c r="F3325" t="b">
        <v>1</v>
      </c>
      <c r="G3325">
        <v>518508544</v>
      </c>
      <c r="H3325">
        <v>518508799</v>
      </c>
      <c r="I3325" t="s">
        <v>8890</v>
      </c>
      <c r="J3325" s="182" t="str">
        <f>IF(OR(IFERROR(SEARCH("DMZ",tblSegmentationZones[[#This Row],[comment]])&gt;0,FALSE),IFERROR(SEARCH("DMZ",tblSegmentationZones[[#This Row],[SegmentationZone]])&gt;0,FALSE)),"Yes","No")</f>
        <v>No</v>
      </c>
    </row>
    <row r="3326" spans="1:10" x14ac:dyDescent="0.3">
      <c r="A3326" t="s">
        <v>4111</v>
      </c>
      <c r="B3326" t="s">
        <v>8891</v>
      </c>
      <c r="C3326">
        <v>6002</v>
      </c>
      <c r="D3326" t="s">
        <v>668</v>
      </c>
      <c r="E3326" t="s">
        <v>5099</v>
      </c>
      <c r="F3326" t="b">
        <v>1</v>
      </c>
      <c r="G3326">
        <v>518460672</v>
      </c>
      <c r="H3326">
        <v>518460927</v>
      </c>
      <c r="I3326" t="s">
        <v>8892</v>
      </c>
      <c r="J3326" s="182" t="str">
        <f>IF(OR(IFERROR(SEARCH("DMZ",tblSegmentationZones[[#This Row],[comment]])&gt;0,FALSE),IFERROR(SEARCH("DMZ",tblSegmentationZones[[#This Row],[SegmentationZone]])&gt;0,FALSE)),"Yes","No")</f>
        <v>No</v>
      </c>
    </row>
    <row r="3327" spans="1:10" x14ac:dyDescent="0.3">
      <c r="A3327" t="s">
        <v>8893</v>
      </c>
      <c r="B3327" t="s">
        <v>8894</v>
      </c>
      <c r="C3327">
        <v>3881</v>
      </c>
      <c r="D3327" t="s">
        <v>6168</v>
      </c>
      <c r="E3327" t="s">
        <v>5099</v>
      </c>
      <c r="F3327" t="b">
        <v>1</v>
      </c>
      <c r="G3327">
        <v>518509312</v>
      </c>
      <c r="H3327">
        <v>518509567</v>
      </c>
      <c r="I3327" t="s">
        <v>8895</v>
      </c>
      <c r="J3327" s="182" t="str">
        <f>IF(OR(IFERROR(SEARCH("DMZ",tblSegmentationZones[[#This Row],[comment]])&gt;0,FALSE),IFERROR(SEARCH("DMZ",tblSegmentationZones[[#This Row],[SegmentationZone]])&gt;0,FALSE)),"Yes","No")</f>
        <v>No</v>
      </c>
    </row>
    <row r="3328" spans="1:10" x14ac:dyDescent="0.3">
      <c r="A3328" t="s">
        <v>8896</v>
      </c>
      <c r="B3328" t="s">
        <v>8897</v>
      </c>
      <c r="C3328">
        <v>3880</v>
      </c>
      <c r="D3328" t="s">
        <v>6172</v>
      </c>
      <c r="E3328" t="s">
        <v>5099</v>
      </c>
      <c r="F3328" t="b">
        <v>1</v>
      </c>
      <c r="G3328">
        <v>518509568</v>
      </c>
      <c r="H3328">
        <v>518509823</v>
      </c>
      <c r="I3328" t="s">
        <v>8898</v>
      </c>
      <c r="J3328" s="182" t="str">
        <f>IF(OR(IFERROR(SEARCH("DMZ",tblSegmentationZones[[#This Row],[comment]])&gt;0,FALSE),IFERROR(SEARCH("DMZ",tblSegmentationZones[[#This Row],[SegmentationZone]])&gt;0,FALSE)),"Yes","No")</f>
        <v>No</v>
      </c>
    </row>
    <row r="3329" spans="1:10" x14ac:dyDescent="0.3">
      <c r="A3329" t="s">
        <v>8899</v>
      </c>
      <c r="B3329" t="s">
        <v>8900</v>
      </c>
      <c r="C3329">
        <v>6001</v>
      </c>
      <c r="D3329" t="s">
        <v>6172</v>
      </c>
      <c r="E3329" t="s">
        <v>5099</v>
      </c>
      <c r="F3329" t="b">
        <v>0</v>
      </c>
      <c r="G3329">
        <v>518509824</v>
      </c>
      <c r="H3329">
        <v>518510079</v>
      </c>
      <c r="I3329" t="s">
        <v>8901</v>
      </c>
      <c r="J3329" s="182" t="str">
        <f>IF(OR(IFERROR(SEARCH("DMZ",tblSegmentationZones[[#This Row],[comment]])&gt;0,FALSE),IFERROR(SEARCH("DMZ",tblSegmentationZones[[#This Row],[SegmentationZone]])&gt;0,FALSE)),"Yes","No")</f>
        <v>No</v>
      </c>
    </row>
    <row r="3330" spans="1:10" x14ac:dyDescent="0.3">
      <c r="A3330" t="s">
        <v>8902</v>
      </c>
      <c r="B3330" t="s">
        <v>8903</v>
      </c>
      <c r="C3330">
        <v>3879</v>
      </c>
      <c r="D3330" t="s">
        <v>6179</v>
      </c>
      <c r="E3330" t="s">
        <v>5099</v>
      </c>
      <c r="F3330" t="b">
        <v>1</v>
      </c>
      <c r="G3330">
        <v>518510336</v>
      </c>
      <c r="H3330">
        <v>518510591</v>
      </c>
      <c r="I3330" t="s">
        <v>8904</v>
      </c>
      <c r="J3330" s="182" t="str">
        <f>IF(OR(IFERROR(SEARCH("DMZ",tblSegmentationZones[[#This Row],[comment]])&gt;0,FALSE),IFERROR(SEARCH("DMZ",tblSegmentationZones[[#This Row],[SegmentationZone]])&gt;0,FALSE)),"Yes","No")</f>
        <v>No</v>
      </c>
    </row>
    <row r="3331" spans="1:10" x14ac:dyDescent="0.3">
      <c r="A3331" t="s">
        <v>8905</v>
      </c>
      <c r="B3331" t="s">
        <v>8906</v>
      </c>
      <c r="C3331">
        <v>3878</v>
      </c>
      <c r="D3331" t="s">
        <v>6183</v>
      </c>
      <c r="E3331" t="s">
        <v>5099</v>
      </c>
      <c r="F3331" t="b">
        <v>1</v>
      </c>
      <c r="G3331">
        <v>518510592</v>
      </c>
      <c r="H3331">
        <v>518510847</v>
      </c>
      <c r="I3331" t="s">
        <v>8907</v>
      </c>
      <c r="J3331" s="182" t="str">
        <f>IF(OR(IFERROR(SEARCH("DMZ",tblSegmentationZones[[#This Row],[comment]])&gt;0,FALSE),IFERROR(SEARCH("DMZ",tblSegmentationZones[[#This Row],[SegmentationZone]])&gt;0,FALSE)),"Yes","No")</f>
        <v>No</v>
      </c>
    </row>
    <row r="3332" spans="1:10" x14ac:dyDescent="0.3">
      <c r="A3332" t="s">
        <v>8908</v>
      </c>
      <c r="B3332" t="s">
        <v>8909</v>
      </c>
      <c r="C3332">
        <v>3877</v>
      </c>
      <c r="D3332" t="s">
        <v>6187</v>
      </c>
      <c r="E3332" t="s">
        <v>5099</v>
      </c>
      <c r="F3332" t="b">
        <v>1</v>
      </c>
      <c r="G3332">
        <v>518511360</v>
      </c>
      <c r="H3332">
        <v>518511615</v>
      </c>
      <c r="I3332" t="s">
        <v>8910</v>
      </c>
      <c r="J3332" s="182" t="str">
        <f>IF(OR(IFERROR(SEARCH("DMZ",tblSegmentationZones[[#This Row],[comment]])&gt;0,FALSE),IFERROR(SEARCH("DMZ",tblSegmentationZones[[#This Row],[SegmentationZone]])&gt;0,FALSE)),"Yes","No")</f>
        <v>No</v>
      </c>
    </row>
    <row r="3333" spans="1:10" x14ac:dyDescent="0.3">
      <c r="A3333" t="s">
        <v>4111</v>
      </c>
      <c r="B3333" t="s">
        <v>8911</v>
      </c>
      <c r="C3333">
        <v>3876</v>
      </c>
      <c r="D3333" t="s">
        <v>6068</v>
      </c>
      <c r="E3333" t="s">
        <v>5099</v>
      </c>
      <c r="F3333" t="b">
        <v>0</v>
      </c>
      <c r="G3333">
        <v>518511616</v>
      </c>
      <c r="H3333">
        <v>518511871</v>
      </c>
      <c r="I3333" t="s">
        <v>8912</v>
      </c>
      <c r="J3333" s="182" t="str">
        <f>IF(OR(IFERROR(SEARCH("DMZ",tblSegmentationZones[[#This Row],[comment]])&gt;0,FALSE),IFERROR(SEARCH("DMZ",tblSegmentationZones[[#This Row],[SegmentationZone]])&gt;0,FALSE)),"Yes","No")</f>
        <v>No</v>
      </c>
    </row>
    <row r="3334" spans="1:10" x14ac:dyDescent="0.3">
      <c r="A3334" t="s">
        <v>8913</v>
      </c>
      <c r="B3334" t="s">
        <v>8914</v>
      </c>
      <c r="C3334">
        <v>3875</v>
      </c>
      <c r="D3334" t="s">
        <v>6193</v>
      </c>
      <c r="E3334" t="s">
        <v>5099</v>
      </c>
      <c r="F3334" t="b">
        <v>1</v>
      </c>
      <c r="G3334">
        <v>518512384</v>
      </c>
      <c r="H3334">
        <v>518512639</v>
      </c>
      <c r="I3334" t="s">
        <v>8915</v>
      </c>
      <c r="J3334" s="182" t="str">
        <f>IF(OR(IFERROR(SEARCH("DMZ",tblSegmentationZones[[#This Row],[comment]])&gt;0,FALSE),IFERROR(SEARCH("DMZ",tblSegmentationZones[[#This Row],[SegmentationZone]])&gt;0,FALSE)),"Yes","No")</f>
        <v>No</v>
      </c>
    </row>
    <row r="3335" spans="1:10" x14ac:dyDescent="0.3">
      <c r="A3335" t="s">
        <v>8916</v>
      </c>
      <c r="B3335" t="s">
        <v>8917</v>
      </c>
      <c r="C3335" t="s">
        <v>6054</v>
      </c>
      <c r="D3335" t="s">
        <v>733</v>
      </c>
      <c r="E3335" t="s">
        <v>5099</v>
      </c>
      <c r="F3335" t="b">
        <v>0</v>
      </c>
      <c r="G3335">
        <v>518512640</v>
      </c>
      <c r="H3335">
        <v>518514687</v>
      </c>
      <c r="I3335" t="s">
        <v>8918</v>
      </c>
      <c r="J3335" s="182" t="str">
        <f>IF(OR(IFERROR(SEARCH("DMZ",tblSegmentationZones[[#This Row],[comment]])&gt;0,FALSE),IFERROR(SEARCH("DMZ",tblSegmentationZones[[#This Row],[SegmentationZone]])&gt;0,FALSE)),"Yes","No")</f>
        <v>No</v>
      </c>
    </row>
    <row r="3336" spans="1:10" x14ac:dyDescent="0.3">
      <c r="A3336" t="s">
        <v>624</v>
      </c>
      <c r="B3336" t="s">
        <v>8919</v>
      </c>
      <c r="C3336">
        <v>3870</v>
      </c>
      <c r="D3336" t="s">
        <v>624</v>
      </c>
      <c r="E3336" t="s">
        <v>5099</v>
      </c>
      <c r="F3336" t="b">
        <v>1</v>
      </c>
      <c r="G3336">
        <v>518461440</v>
      </c>
      <c r="H3336">
        <v>518461695</v>
      </c>
      <c r="I3336" t="s">
        <v>8920</v>
      </c>
      <c r="J3336" s="182" t="str">
        <f>IF(OR(IFERROR(SEARCH("DMZ",tblSegmentationZones[[#This Row],[comment]])&gt;0,FALSE),IFERROR(SEARCH("DMZ",tblSegmentationZones[[#This Row],[SegmentationZone]])&gt;0,FALSE)),"Yes","No")</f>
        <v>No</v>
      </c>
    </row>
    <row r="3337" spans="1:10" x14ac:dyDescent="0.3">
      <c r="A3337" t="s">
        <v>8921</v>
      </c>
      <c r="B3337" t="s">
        <v>8922</v>
      </c>
      <c r="C3337">
        <v>3829</v>
      </c>
      <c r="D3337" t="s">
        <v>6218</v>
      </c>
      <c r="E3337" t="s">
        <v>5099</v>
      </c>
      <c r="F3337" t="b">
        <v>1</v>
      </c>
      <c r="G3337">
        <v>518517248</v>
      </c>
      <c r="H3337">
        <v>518517503</v>
      </c>
      <c r="I3337" t="s">
        <v>8923</v>
      </c>
      <c r="J3337" s="182" t="str">
        <f>IF(OR(IFERROR(SEARCH("DMZ",tblSegmentationZones[[#This Row],[comment]])&gt;0,FALSE),IFERROR(SEARCH("DMZ",tblSegmentationZones[[#This Row],[SegmentationZone]])&gt;0,FALSE)),"Yes","No")</f>
        <v>No</v>
      </c>
    </row>
    <row r="3338" spans="1:10" x14ac:dyDescent="0.3">
      <c r="A3338" t="s">
        <v>8924</v>
      </c>
      <c r="B3338" t="s">
        <v>8925</v>
      </c>
      <c r="C3338">
        <v>3830</v>
      </c>
      <c r="D3338" t="s">
        <v>6222</v>
      </c>
      <c r="E3338" t="s">
        <v>5099</v>
      </c>
      <c r="F3338" t="b">
        <v>1</v>
      </c>
      <c r="G3338">
        <v>518517504</v>
      </c>
      <c r="H3338">
        <v>518517759</v>
      </c>
      <c r="I3338" t="s">
        <v>8926</v>
      </c>
      <c r="J3338" s="182" t="str">
        <f>IF(OR(IFERROR(SEARCH("DMZ",tblSegmentationZones[[#This Row],[comment]])&gt;0,FALSE),IFERROR(SEARCH("DMZ",tblSegmentationZones[[#This Row],[SegmentationZone]])&gt;0,FALSE)),"Yes","No")</f>
        <v>No</v>
      </c>
    </row>
    <row r="3339" spans="1:10" x14ac:dyDescent="0.3">
      <c r="A3339" t="s">
        <v>719</v>
      </c>
      <c r="B3339" t="s">
        <v>8927</v>
      </c>
      <c r="C3339">
        <v>3869</v>
      </c>
      <c r="D3339" t="s">
        <v>719</v>
      </c>
      <c r="E3339" t="s">
        <v>5099</v>
      </c>
      <c r="F3339" t="b">
        <v>1</v>
      </c>
      <c r="G3339">
        <v>518461696</v>
      </c>
      <c r="H3339">
        <v>518461951</v>
      </c>
      <c r="I3339" t="s">
        <v>8928</v>
      </c>
      <c r="J3339" s="182" t="str">
        <f>IF(OR(IFERROR(SEARCH("DMZ",tblSegmentationZones[[#This Row],[comment]])&gt;0,FALSE),IFERROR(SEARCH("DMZ",tblSegmentationZones[[#This Row],[SegmentationZone]])&gt;0,FALSE)),"Yes","No")</f>
        <v>No</v>
      </c>
    </row>
    <row r="3340" spans="1:10" x14ac:dyDescent="0.3">
      <c r="A3340" t="s">
        <v>7432</v>
      </c>
      <c r="B3340" t="s">
        <v>8929</v>
      </c>
      <c r="C3340">
        <v>3840</v>
      </c>
      <c r="D3340" t="s">
        <v>686</v>
      </c>
      <c r="E3340" t="s">
        <v>5099</v>
      </c>
      <c r="F3340" t="b">
        <v>1</v>
      </c>
      <c r="G3340">
        <v>518462464</v>
      </c>
      <c r="H3340">
        <v>518462719</v>
      </c>
      <c r="I3340" t="s">
        <v>8930</v>
      </c>
      <c r="J3340" s="182" t="str">
        <f>IF(OR(IFERROR(SEARCH("DMZ",tblSegmentationZones[[#This Row],[comment]])&gt;0,FALSE),IFERROR(SEARCH("DMZ",tblSegmentationZones[[#This Row],[SegmentationZone]])&gt;0,FALSE)),"Yes","No")</f>
        <v>No</v>
      </c>
    </row>
    <row r="3341" spans="1:10" x14ac:dyDescent="0.3">
      <c r="A3341" t="s">
        <v>8931</v>
      </c>
      <c r="B3341" t="s">
        <v>8932</v>
      </c>
      <c r="C3341">
        <v>3811</v>
      </c>
      <c r="D3341" t="s">
        <v>532</v>
      </c>
      <c r="E3341" t="s">
        <v>5099</v>
      </c>
      <c r="F3341" t="b">
        <v>1</v>
      </c>
      <c r="G3341">
        <v>518456064</v>
      </c>
      <c r="H3341">
        <v>518456319</v>
      </c>
      <c r="I3341" t="s">
        <v>8933</v>
      </c>
      <c r="J3341" s="182" t="str">
        <f>IF(OR(IFERROR(SEARCH("DMZ",tblSegmentationZones[[#This Row],[comment]])&gt;0,FALSE),IFERROR(SEARCH("DMZ",tblSegmentationZones[[#This Row],[SegmentationZone]])&gt;0,FALSE)),"Yes","No")</f>
        <v>No</v>
      </c>
    </row>
    <row r="3342" spans="1:10" x14ac:dyDescent="0.3">
      <c r="A3342" t="s">
        <v>555</v>
      </c>
      <c r="B3342" t="s">
        <v>8934</v>
      </c>
      <c r="C3342">
        <v>3860</v>
      </c>
      <c r="D3342" t="s">
        <v>555</v>
      </c>
      <c r="E3342" t="s">
        <v>5099</v>
      </c>
      <c r="F3342" t="b">
        <v>1</v>
      </c>
      <c r="G3342">
        <v>518463488</v>
      </c>
      <c r="H3342">
        <v>518463743</v>
      </c>
      <c r="I3342" t="s">
        <v>8935</v>
      </c>
      <c r="J3342" s="182" t="str">
        <f>IF(OR(IFERROR(SEARCH("DMZ",tblSegmentationZones[[#This Row],[comment]])&gt;0,FALSE),IFERROR(SEARCH("DMZ",tblSegmentationZones[[#This Row],[SegmentationZone]])&gt;0,FALSE)),"Yes","No")</f>
        <v>No</v>
      </c>
    </row>
    <row r="3343" spans="1:10" x14ac:dyDescent="0.3">
      <c r="A3343" t="s">
        <v>8936</v>
      </c>
      <c r="B3343" t="s">
        <v>8937</v>
      </c>
      <c r="C3343">
        <v>3812</v>
      </c>
      <c r="D3343" t="s">
        <v>548</v>
      </c>
      <c r="E3343" t="s">
        <v>5099</v>
      </c>
      <c r="F3343" t="b">
        <v>1</v>
      </c>
      <c r="G3343">
        <v>518456832</v>
      </c>
      <c r="H3343">
        <v>518457087</v>
      </c>
      <c r="I3343" t="s">
        <v>8938</v>
      </c>
      <c r="J3343" s="182" t="str">
        <f>IF(OR(IFERROR(SEARCH("DMZ",tblSegmentationZones[[#This Row],[comment]])&gt;0,FALSE),IFERROR(SEARCH("DMZ",tblSegmentationZones[[#This Row],[SegmentationZone]])&gt;0,FALSE)),"Yes","No")</f>
        <v>No</v>
      </c>
    </row>
    <row r="3344" spans="1:10" x14ac:dyDescent="0.3">
      <c r="A3344" t="s">
        <v>6268</v>
      </c>
      <c r="B3344" t="s">
        <v>8939</v>
      </c>
      <c r="C3344" t="s">
        <v>464</v>
      </c>
      <c r="D3344" t="s">
        <v>616</v>
      </c>
      <c r="E3344" t="s">
        <v>5099</v>
      </c>
      <c r="F3344" t="b">
        <v>1</v>
      </c>
      <c r="G3344">
        <v>518470656</v>
      </c>
      <c r="H3344">
        <v>518470911</v>
      </c>
      <c r="I3344" t="s">
        <v>8940</v>
      </c>
      <c r="J3344" s="182" t="str">
        <f>IF(OR(IFERROR(SEARCH("DMZ",tblSegmentationZones[[#This Row],[comment]])&gt;0,FALSE),IFERROR(SEARCH("DMZ",tblSegmentationZones[[#This Row],[SegmentationZone]])&gt;0,FALSE)),"Yes","No")</f>
        <v>No</v>
      </c>
    </row>
    <row r="3345" spans="1:10" x14ac:dyDescent="0.3">
      <c r="A3345" t="s">
        <v>8941</v>
      </c>
      <c r="B3345" t="s">
        <v>8942</v>
      </c>
      <c r="C3345">
        <v>3819</v>
      </c>
      <c r="D3345" t="s">
        <v>6273</v>
      </c>
      <c r="E3345" t="s">
        <v>5099</v>
      </c>
      <c r="F3345" t="b">
        <v>1</v>
      </c>
      <c r="G3345">
        <v>518471168</v>
      </c>
      <c r="H3345">
        <v>518471423</v>
      </c>
      <c r="I3345" t="s">
        <v>8943</v>
      </c>
      <c r="J3345" s="182" t="str">
        <f>IF(OR(IFERROR(SEARCH("DMZ",tblSegmentationZones[[#This Row],[comment]])&gt;0,FALSE),IFERROR(SEARCH("DMZ",tblSegmentationZones[[#This Row],[SegmentationZone]])&gt;0,FALSE)),"Yes","No")</f>
        <v>No</v>
      </c>
    </row>
    <row r="3346" spans="1:10" x14ac:dyDescent="0.3">
      <c r="A3346" t="s">
        <v>6208</v>
      </c>
      <c r="B3346" t="s">
        <v>8944</v>
      </c>
      <c r="C3346" t="s">
        <v>464</v>
      </c>
      <c r="D3346" t="s">
        <v>6208</v>
      </c>
      <c r="E3346" t="s">
        <v>5099</v>
      </c>
      <c r="F3346" t="b">
        <v>1</v>
      </c>
      <c r="G3346">
        <v>518471680</v>
      </c>
      <c r="H3346">
        <v>518472191</v>
      </c>
      <c r="I3346" t="s">
        <v>8945</v>
      </c>
      <c r="J3346" s="182" t="str">
        <f>IF(OR(IFERROR(SEARCH("DMZ",tblSegmentationZones[[#This Row],[comment]])&gt;0,FALSE),IFERROR(SEARCH("DMZ",tblSegmentationZones[[#This Row],[SegmentationZone]])&gt;0,FALSE)),"Yes","No")</f>
        <v>No</v>
      </c>
    </row>
    <row r="3347" spans="1:10" x14ac:dyDescent="0.3">
      <c r="A3347" t="s">
        <v>6211</v>
      </c>
      <c r="B3347" t="s">
        <v>8946</v>
      </c>
      <c r="C3347" t="s">
        <v>464</v>
      </c>
      <c r="D3347" t="s">
        <v>6211</v>
      </c>
      <c r="E3347" t="s">
        <v>5099</v>
      </c>
      <c r="F3347" t="b">
        <v>1</v>
      </c>
      <c r="G3347">
        <v>518472192</v>
      </c>
      <c r="H3347">
        <v>518472703</v>
      </c>
      <c r="I3347" t="s">
        <v>8947</v>
      </c>
      <c r="J3347" s="182" t="str">
        <f>IF(OR(IFERROR(SEARCH("DMZ",tblSegmentationZones[[#This Row],[comment]])&gt;0,FALSE),IFERROR(SEARCH("DMZ",tblSegmentationZones[[#This Row],[SegmentationZone]])&gt;0,FALSE)),"Yes","No")</f>
        <v>No</v>
      </c>
    </row>
    <row r="3348" spans="1:10" x14ac:dyDescent="0.3">
      <c r="A3348" t="s">
        <v>8948</v>
      </c>
      <c r="B3348" t="s">
        <v>8949</v>
      </c>
      <c r="C3348">
        <v>3813</v>
      </c>
      <c r="D3348" t="s">
        <v>664</v>
      </c>
      <c r="E3348" t="s">
        <v>5099</v>
      </c>
      <c r="F3348" t="b">
        <v>1</v>
      </c>
      <c r="G3348">
        <v>518457344</v>
      </c>
      <c r="H3348">
        <v>518457599</v>
      </c>
      <c r="I3348" t="s">
        <v>8950</v>
      </c>
      <c r="J3348" s="182" t="str">
        <f>IF(OR(IFERROR(SEARCH("DMZ",tblSegmentationZones[[#This Row],[comment]])&gt;0,FALSE),IFERROR(SEARCH("DMZ",tblSegmentationZones[[#This Row],[SegmentationZone]])&gt;0,FALSE)),"Yes","No")</f>
        <v>No</v>
      </c>
    </row>
    <row r="3349" spans="1:10" x14ac:dyDescent="0.3">
      <c r="A3349" t="s">
        <v>8951</v>
      </c>
      <c r="B3349" t="s">
        <v>8952</v>
      </c>
      <c r="C3349" t="s">
        <v>7140</v>
      </c>
      <c r="D3349" t="s">
        <v>664</v>
      </c>
      <c r="E3349" t="s">
        <v>5099</v>
      </c>
      <c r="F3349" t="b">
        <v>0</v>
      </c>
      <c r="G3349">
        <v>518457600</v>
      </c>
      <c r="H3349">
        <v>518457855</v>
      </c>
      <c r="I3349" t="s">
        <v>8953</v>
      </c>
      <c r="J3349" s="182" t="str">
        <f>IF(OR(IFERROR(SEARCH("DMZ",tblSegmentationZones[[#This Row],[comment]])&gt;0,FALSE),IFERROR(SEARCH("DMZ",tblSegmentationZones[[#This Row],[SegmentationZone]])&gt;0,FALSE)),"Yes","No")</f>
        <v>No</v>
      </c>
    </row>
    <row r="3350" spans="1:10" x14ac:dyDescent="0.3">
      <c r="A3350" t="s">
        <v>8954</v>
      </c>
      <c r="B3350" t="s">
        <v>8955</v>
      </c>
      <c r="C3350" t="s">
        <v>464</v>
      </c>
      <c r="D3350" t="s">
        <v>507</v>
      </c>
      <c r="E3350" t="s">
        <v>5099</v>
      </c>
      <c r="F3350" t="b">
        <v>1</v>
      </c>
      <c r="G3350">
        <v>518479872</v>
      </c>
      <c r="H3350">
        <v>518480895</v>
      </c>
      <c r="I3350" t="s">
        <v>8956</v>
      </c>
      <c r="J3350" s="182" t="str">
        <f>IF(OR(IFERROR(SEARCH("DMZ",tblSegmentationZones[[#This Row],[comment]])&gt;0,FALSE),IFERROR(SEARCH("DMZ",tblSegmentationZones[[#This Row],[SegmentationZone]])&gt;0,FALSE)),"Yes","No")</f>
        <v>No</v>
      </c>
    </row>
    <row r="3351" spans="1:10" x14ac:dyDescent="0.3">
      <c r="A3351" t="s">
        <v>8957</v>
      </c>
      <c r="B3351" t="s">
        <v>8958</v>
      </c>
      <c r="C3351">
        <v>910</v>
      </c>
      <c r="D3351" t="s">
        <v>536</v>
      </c>
      <c r="E3351" t="s">
        <v>6686</v>
      </c>
      <c r="F3351" t="b">
        <v>1</v>
      </c>
      <c r="G3351">
        <v>518520832</v>
      </c>
      <c r="H3351">
        <v>518521087</v>
      </c>
      <c r="I3351" t="s">
        <v>8959</v>
      </c>
      <c r="J3351" s="182" t="str">
        <f>IF(OR(IFERROR(SEARCH("DMZ",tblSegmentationZones[[#This Row],[comment]])&gt;0,FALSE),IFERROR(SEARCH("DMZ",tblSegmentationZones[[#This Row],[SegmentationZone]])&gt;0,FALSE)),"Yes","No")</f>
        <v>No</v>
      </c>
    </row>
    <row r="3352" spans="1:10" x14ac:dyDescent="0.3">
      <c r="A3352" t="s">
        <v>8960</v>
      </c>
      <c r="B3352" t="s">
        <v>8961</v>
      </c>
      <c r="C3352" t="s">
        <v>7140</v>
      </c>
      <c r="D3352" t="s">
        <v>536</v>
      </c>
      <c r="E3352" t="s">
        <v>6686</v>
      </c>
      <c r="F3352" t="b">
        <v>0</v>
      </c>
      <c r="G3352">
        <v>518521088</v>
      </c>
      <c r="H3352">
        <v>518521343</v>
      </c>
      <c r="I3352" t="s">
        <v>8962</v>
      </c>
      <c r="J3352" s="182" t="str">
        <f>IF(OR(IFERROR(SEARCH("DMZ",tblSegmentationZones[[#This Row],[comment]])&gt;0,FALSE),IFERROR(SEARCH("DMZ",tblSegmentationZones[[#This Row],[SegmentationZone]])&gt;0,FALSE)),"Yes","No")</f>
        <v>No</v>
      </c>
    </row>
    <row r="3353" spans="1:10" x14ac:dyDescent="0.3">
      <c r="A3353" t="s">
        <v>5975</v>
      </c>
      <c r="B3353" t="s">
        <v>8963</v>
      </c>
      <c r="C3353" t="s">
        <v>464</v>
      </c>
      <c r="D3353" t="s">
        <v>511</v>
      </c>
      <c r="E3353" t="s">
        <v>6686</v>
      </c>
      <c r="F3353" t="b">
        <v>1</v>
      </c>
      <c r="G3353">
        <v>518546432</v>
      </c>
      <c r="H3353">
        <v>518547455</v>
      </c>
      <c r="I3353" t="s">
        <v>8964</v>
      </c>
      <c r="J3353" s="182" t="str">
        <f>IF(OR(IFERROR(SEARCH("DMZ",tblSegmentationZones[[#This Row],[comment]])&gt;0,FALSE),IFERROR(SEARCH("DMZ",tblSegmentationZones[[#This Row],[SegmentationZone]])&gt;0,FALSE)),"Yes","No")</f>
        <v>No</v>
      </c>
    </row>
    <row r="3354" spans="1:10" x14ac:dyDescent="0.3">
      <c r="A3354" t="s">
        <v>5978</v>
      </c>
      <c r="B3354" t="s">
        <v>8965</v>
      </c>
      <c r="C3354" t="s">
        <v>464</v>
      </c>
      <c r="D3354" t="s">
        <v>515</v>
      </c>
      <c r="E3354" t="s">
        <v>6686</v>
      </c>
      <c r="F3354" t="b">
        <v>1</v>
      </c>
      <c r="G3354">
        <v>518548480</v>
      </c>
      <c r="H3354">
        <v>518549503</v>
      </c>
      <c r="I3354" t="s">
        <v>8966</v>
      </c>
      <c r="J3354" s="182" t="str">
        <f>IF(OR(IFERROR(SEARCH("DMZ",tblSegmentationZones[[#This Row],[comment]])&gt;0,FALSE),IFERROR(SEARCH("DMZ",tblSegmentationZones[[#This Row],[SegmentationZone]])&gt;0,FALSE)),"Yes","No")</f>
        <v>No</v>
      </c>
    </row>
    <row r="3355" spans="1:10" x14ac:dyDescent="0.3">
      <c r="A3355" t="s">
        <v>5981</v>
      </c>
      <c r="B3355" t="s">
        <v>8967</v>
      </c>
      <c r="C3355">
        <v>962</v>
      </c>
      <c r="D3355" t="s">
        <v>5981</v>
      </c>
      <c r="E3355" t="s">
        <v>6686</v>
      </c>
      <c r="F3355" t="b">
        <v>1</v>
      </c>
      <c r="G3355">
        <v>518549504</v>
      </c>
      <c r="H3355">
        <v>518549759</v>
      </c>
      <c r="I3355" t="s">
        <v>8968</v>
      </c>
      <c r="J3355" s="182" t="str">
        <f>IF(OR(IFERROR(SEARCH("DMZ",tblSegmentationZones[[#This Row],[comment]])&gt;0,FALSE),IFERROR(SEARCH("DMZ",tblSegmentationZones[[#This Row],[SegmentationZone]])&gt;0,FALSE)),"Yes","No")</f>
        <v>No</v>
      </c>
    </row>
    <row r="3356" spans="1:10" x14ac:dyDescent="0.3">
      <c r="A3356" t="s">
        <v>5984</v>
      </c>
      <c r="B3356" t="s">
        <v>8969</v>
      </c>
      <c r="C3356">
        <v>961</v>
      </c>
      <c r="D3356" t="s">
        <v>5984</v>
      </c>
      <c r="E3356" t="s">
        <v>6686</v>
      </c>
      <c r="F3356" t="b">
        <v>1</v>
      </c>
      <c r="G3356">
        <v>518549760</v>
      </c>
      <c r="H3356">
        <v>518550015</v>
      </c>
      <c r="I3356" t="s">
        <v>8970</v>
      </c>
      <c r="J3356" s="182" t="str">
        <f>IF(OR(IFERROR(SEARCH("DMZ",tblSegmentationZones[[#This Row],[comment]])&gt;0,FALSE),IFERROR(SEARCH("DMZ",tblSegmentationZones[[#This Row],[SegmentationZone]])&gt;0,FALSE)),"Yes","No")</f>
        <v>No</v>
      </c>
    </row>
    <row r="3357" spans="1:10" x14ac:dyDescent="0.3">
      <c r="A3357" t="s">
        <v>5987</v>
      </c>
      <c r="B3357" t="s">
        <v>8971</v>
      </c>
      <c r="C3357">
        <v>964</v>
      </c>
      <c r="D3357" t="s">
        <v>5987</v>
      </c>
      <c r="E3357" t="s">
        <v>6686</v>
      </c>
      <c r="F3357" t="b">
        <v>1</v>
      </c>
      <c r="G3357">
        <v>518550016</v>
      </c>
      <c r="H3357">
        <v>518550271</v>
      </c>
      <c r="I3357" t="s">
        <v>8972</v>
      </c>
      <c r="J3357" s="182" t="str">
        <f>IF(OR(IFERROR(SEARCH("DMZ",tblSegmentationZones[[#This Row],[comment]])&gt;0,FALSE),IFERROR(SEARCH("DMZ",tblSegmentationZones[[#This Row],[SegmentationZone]])&gt;0,FALSE)),"Yes","No")</f>
        <v>No</v>
      </c>
    </row>
    <row r="3358" spans="1:10" x14ac:dyDescent="0.3">
      <c r="A3358" t="s">
        <v>5990</v>
      </c>
      <c r="B3358" t="s">
        <v>8973</v>
      </c>
      <c r="C3358">
        <v>963</v>
      </c>
      <c r="D3358" t="s">
        <v>5990</v>
      </c>
      <c r="E3358" t="s">
        <v>6686</v>
      </c>
      <c r="F3358" t="b">
        <v>1</v>
      </c>
      <c r="G3358">
        <v>518550272</v>
      </c>
      <c r="H3358">
        <v>518550527</v>
      </c>
      <c r="I3358" t="s">
        <v>8974</v>
      </c>
      <c r="J3358" s="182" t="str">
        <f>IF(OR(IFERROR(SEARCH("DMZ",tblSegmentationZones[[#This Row],[comment]])&gt;0,FALSE),IFERROR(SEARCH("DMZ",tblSegmentationZones[[#This Row],[SegmentationZone]])&gt;0,FALSE)),"Yes","No")</f>
        <v>No</v>
      </c>
    </row>
    <row r="3359" spans="1:10" x14ac:dyDescent="0.3">
      <c r="A3359" t="s">
        <v>8975</v>
      </c>
      <c r="B3359" t="s">
        <v>8976</v>
      </c>
      <c r="C3359">
        <v>914</v>
      </c>
      <c r="D3359" t="s">
        <v>690</v>
      </c>
      <c r="E3359" t="s">
        <v>6686</v>
      </c>
      <c r="F3359" t="b">
        <v>1</v>
      </c>
      <c r="G3359">
        <v>518523904</v>
      </c>
      <c r="H3359">
        <v>518524159</v>
      </c>
      <c r="I3359" t="s">
        <v>8977</v>
      </c>
      <c r="J3359" s="182" t="str">
        <f>IF(OR(IFERROR(SEARCH("DMZ",tblSegmentationZones[[#This Row],[comment]])&gt;0,FALSE),IFERROR(SEARCH("DMZ",tblSegmentationZones[[#This Row],[SegmentationZone]])&gt;0,FALSE)),"Yes","No")</f>
        <v>No</v>
      </c>
    </row>
    <row r="3360" spans="1:10" x14ac:dyDescent="0.3">
      <c r="A3360" t="s">
        <v>8978</v>
      </c>
      <c r="B3360" t="s">
        <v>8979</v>
      </c>
      <c r="C3360">
        <v>920</v>
      </c>
      <c r="D3360" t="s">
        <v>565</v>
      </c>
      <c r="E3360" t="s">
        <v>6686</v>
      </c>
      <c r="F3360" t="b">
        <v>1</v>
      </c>
      <c r="G3360">
        <v>518553600</v>
      </c>
      <c r="H3360">
        <v>518553855</v>
      </c>
      <c r="I3360" t="s">
        <v>8980</v>
      </c>
      <c r="J3360" s="182" t="str">
        <f>IF(OR(IFERROR(SEARCH("DMZ",tblSegmentationZones[[#This Row],[comment]])&gt;0,FALSE),IFERROR(SEARCH("DMZ",tblSegmentationZones[[#This Row],[SegmentationZone]])&gt;0,FALSE)),"Yes","No")</f>
        <v>No</v>
      </c>
    </row>
    <row r="3361" spans="1:10" x14ac:dyDescent="0.3">
      <c r="A3361" t="s">
        <v>8981</v>
      </c>
      <c r="B3361" t="s">
        <v>8982</v>
      </c>
      <c r="C3361">
        <v>915</v>
      </c>
      <c r="D3361" t="s">
        <v>6006</v>
      </c>
      <c r="E3361" t="s">
        <v>6686</v>
      </c>
      <c r="F3361" t="b">
        <v>1</v>
      </c>
      <c r="G3361">
        <v>518524160</v>
      </c>
      <c r="H3361">
        <v>518524415</v>
      </c>
      <c r="I3361" t="s">
        <v>8983</v>
      </c>
      <c r="J3361" s="182" t="str">
        <f>IF(OR(IFERROR(SEARCH("DMZ",tblSegmentationZones[[#This Row],[comment]])&gt;0,FALSE),IFERROR(SEARCH("DMZ",tblSegmentationZones[[#This Row],[SegmentationZone]])&gt;0,FALSE)),"Yes","No")</f>
        <v>No</v>
      </c>
    </row>
    <row r="3362" spans="1:10" x14ac:dyDescent="0.3">
      <c r="A3362" t="s">
        <v>8984</v>
      </c>
      <c r="B3362" t="s">
        <v>8985</v>
      </c>
      <c r="C3362">
        <v>921</v>
      </c>
      <c r="D3362" t="s">
        <v>573</v>
      </c>
      <c r="E3362" t="s">
        <v>6686</v>
      </c>
      <c r="F3362" t="b">
        <v>1</v>
      </c>
      <c r="G3362">
        <v>518554112</v>
      </c>
      <c r="H3362">
        <v>518554367</v>
      </c>
      <c r="I3362" t="s">
        <v>8986</v>
      </c>
      <c r="J3362" s="182" t="str">
        <f>IF(OR(IFERROR(SEARCH("DMZ",tblSegmentationZones[[#This Row],[comment]])&gt;0,FALSE),IFERROR(SEARCH("DMZ",tblSegmentationZones[[#This Row],[SegmentationZone]])&gt;0,FALSE)),"Yes","No")</f>
        <v>No</v>
      </c>
    </row>
    <row r="3363" spans="1:10" x14ac:dyDescent="0.3">
      <c r="A3363" t="s">
        <v>8987</v>
      </c>
      <c r="B3363" t="s">
        <v>8988</v>
      </c>
      <c r="C3363">
        <v>922</v>
      </c>
      <c r="D3363" t="s">
        <v>6016</v>
      </c>
      <c r="E3363" t="s">
        <v>6686</v>
      </c>
      <c r="F3363" t="b">
        <v>1</v>
      </c>
      <c r="G3363">
        <v>518554624</v>
      </c>
      <c r="H3363">
        <v>518554879</v>
      </c>
      <c r="I3363" t="s">
        <v>8989</v>
      </c>
      <c r="J3363" s="182" t="str">
        <f>IF(OR(IFERROR(SEARCH("DMZ",tblSegmentationZones[[#This Row],[comment]])&gt;0,FALSE),IFERROR(SEARCH("DMZ",tblSegmentationZones[[#This Row],[SegmentationZone]])&gt;0,FALSE)),"Yes","No")</f>
        <v>No</v>
      </c>
    </row>
    <row r="3364" spans="1:10" x14ac:dyDescent="0.3">
      <c r="A3364" t="s">
        <v>8990</v>
      </c>
      <c r="B3364" t="s">
        <v>8991</v>
      </c>
      <c r="C3364">
        <v>959</v>
      </c>
      <c r="D3364" t="s">
        <v>7246</v>
      </c>
      <c r="E3364" t="s">
        <v>6686</v>
      </c>
      <c r="F3364" t="b">
        <v>1</v>
      </c>
      <c r="G3364">
        <v>518554880</v>
      </c>
      <c r="H3364">
        <v>518555135</v>
      </c>
      <c r="I3364" t="s">
        <v>8992</v>
      </c>
      <c r="J3364" s="182" t="str">
        <f>IF(OR(IFERROR(SEARCH("DMZ",tblSegmentationZones[[#This Row],[comment]])&gt;0,FALSE),IFERROR(SEARCH("DMZ",tblSegmentationZones[[#This Row],[SegmentationZone]])&gt;0,FALSE)),"Yes","No")</f>
        <v>No</v>
      </c>
    </row>
    <row r="3365" spans="1:10" x14ac:dyDescent="0.3">
      <c r="A3365" t="s">
        <v>8993</v>
      </c>
      <c r="B3365" t="s">
        <v>8994</v>
      </c>
      <c r="C3365">
        <v>923</v>
      </c>
      <c r="D3365" t="s">
        <v>672</v>
      </c>
      <c r="E3365" t="s">
        <v>6686</v>
      </c>
      <c r="F3365" t="b">
        <v>1</v>
      </c>
      <c r="G3365">
        <v>518555136</v>
      </c>
      <c r="H3365">
        <v>518555391</v>
      </c>
      <c r="I3365" t="s">
        <v>8995</v>
      </c>
      <c r="J3365" s="182" t="str">
        <f>IF(OR(IFERROR(SEARCH("DMZ",tblSegmentationZones[[#This Row],[comment]])&gt;0,FALSE),IFERROR(SEARCH("DMZ",tblSegmentationZones[[#This Row],[SegmentationZone]])&gt;0,FALSE)),"Yes","No")</f>
        <v>No</v>
      </c>
    </row>
    <row r="3366" spans="1:10" x14ac:dyDescent="0.3">
      <c r="A3366" t="s">
        <v>8996</v>
      </c>
      <c r="B3366" t="s">
        <v>8997</v>
      </c>
      <c r="C3366">
        <v>924</v>
      </c>
      <c r="D3366" t="s">
        <v>569</v>
      </c>
      <c r="E3366" t="s">
        <v>6686</v>
      </c>
      <c r="F3366" t="b">
        <v>1</v>
      </c>
      <c r="G3366">
        <v>518555392</v>
      </c>
      <c r="H3366">
        <v>518555647</v>
      </c>
      <c r="I3366" t="s">
        <v>8998</v>
      </c>
      <c r="J3366" s="182" t="str">
        <f>IF(OR(IFERROR(SEARCH("DMZ",tblSegmentationZones[[#This Row],[comment]])&gt;0,FALSE),IFERROR(SEARCH("DMZ",tblSegmentationZones[[#This Row],[SegmentationZone]])&gt;0,FALSE)),"Yes","No")</f>
        <v>No</v>
      </c>
    </row>
    <row r="3367" spans="1:10" x14ac:dyDescent="0.3">
      <c r="A3367" t="s">
        <v>8999</v>
      </c>
      <c r="B3367" t="s">
        <v>9000</v>
      </c>
      <c r="C3367">
        <v>965</v>
      </c>
      <c r="D3367" t="s">
        <v>5670</v>
      </c>
      <c r="E3367" t="s">
        <v>6686</v>
      </c>
      <c r="F3367" t="b">
        <v>1</v>
      </c>
      <c r="G3367">
        <v>518555648</v>
      </c>
      <c r="H3367">
        <v>518555903</v>
      </c>
      <c r="I3367" t="s">
        <v>9001</v>
      </c>
      <c r="J3367" s="182" t="str">
        <f>IF(OR(IFERROR(SEARCH("DMZ",tblSegmentationZones[[#This Row],[comment]])&gt;0,FALSE),IFERROR(SEARCH("DMZ",tblSegmentationZones[[#This Row],[SegmentationZone]])&gt;0,FALSE)),"Yes","No")</f>
        <v>No</v>
      </c>
    </row>
    <row r="3368" spans="1:10" x14ac:dyDescent="0.3">
      <c r="A3368" t="s">
        <v>9002</v>
      </c>
      <c r="B3368" t="s">
        <v>9003</v>
      </c>
      <c r="C3368">
        <v>966</v>
      </c>
      <c r="D3368" t="s">
        <v>5673</v>
      </c>
      <c r="E3368" t="s">
        <v>6686</v>
      </c>
      <c r="F3368" t="b">
        <v>1</v>
      </c>
      <c r="G3368">
        <v>518555904</v>
      </c>
      <c r="H3368">
        <v>518556159</v>
      </c>
      <c r="I3368" t="s">
        <v>9004</v>
      </c>
      <c r="J3368" s="182" t="str">
        <f>IF(OR(IFERROR(SEARCH("DMZ",tblSegmentationZones[[#This Row],[comment]])&gt;0,FALSE),IFERROR(SEARCH("DMZ",tblSegmentationZones[[#This Row],[SegmentationZone]])&gt;0,FALSE)),"Yes","No")</f>
        <v>No</v>
      </c>
    </row>
    <row r="3369" spans="1:10" x14ac:dyDescent="0.3">
      <c r="A3369" t="s">
        <v>9005</v>
      </c>
      <c r="B3369" t="s">
        <v>9006</v>
      </c>
      <c r="C3369">
        <v>967</v>
      </c>
      <c r="D3369" t="s">
        <v>5667</v>
      </c>
      <c r="E3369" t="s">
        <v>6686</v>
      </c>
      <c r="F3369" t="b">
        <v>1</v>
      </c>
      <c r="G3369">
        <v>518556160</v>
      </c>
      <c r="H3369">
        <v>518556415</v>
      </c>
      <c r="I3369" t="s">
        <v>9007</v>
      </c>
      <c r="J3369" s="182" t="str">
        <f>IF(OR(IFERROR(SEARCH("DMZ",tblSegmentationZones[[#This Row],[comment]])&gt;0,FALSE),IFERROR(SEARCH("DMZ",tblSegmentationZones[[#This Row],[SegmentationZone]])&gt;0,FALSE)),"Yes","No")</f>
        <v>Yes</v>
      </c>
    </row>
    <row r="3370" spans="1:10" x14ac:dyDescent="0.3">
      <c r="A3370" t="s">
        <v>9008</v>
      </c>
      <c r="B3370" t="s">
        <v>9009</v>
      </c>
      <c r="C3370">
        <v>916</v>
      </c>
      <c r="D3370" t="s">
        <v>470</v>
      </c>
      <c r="E3370" t="s">
        <v>6686</v>
      </c>
      <c r="F3370" t="b">
        <v>1</v>
      </c>
      <c r="G3370">
        <v>518524416</v>
      </c>
      <c r="H3370">
        <v>518524671</v>
      </c>
      <c r="I3370" t="s">
        <v>9010</v>
      </c>
      <c r="J3370" s="182" t="str">
        <f>IF(OR(IFERROR(SEARCH("DMZ",tblSegmentationZones[[#This Row],[comment]])&gt;0,FALSE),IFERROR(SEARCH("DMZ",tblSegmentationZones[[#This Row],[SegmentationZone]])&gt;0,FALSE)),"Yes","No")</f>
        <v>No</v>
      </c>
    </row>
    <row r="3371" spans="1:10" x14ac:dyDescent="0.3">
      <c r="A3371" t="s">
        <v>6036</v>
      </c>
      <c r="B3371" t="s">
        <v>9011</v>
      </c>
      <c r="C3371">
        <v>954</v>
      </c>
      <c r="D3371" t="s">
        <v>6038</v>
      </c>
      <c r="E3371" t="s">
        <v>6686</v>
      </c>
      <c r="F3371" t="b">
        <v>1</v>
      </c>
      <c r="G3371">
        <v>518558720</v>
      </c>
      <c r="H3371">
        <v>518558975</v>
      </c>
      <c r="I3371" t="s">
        <v>9012</v>
      </c>
      <c r="J3371" s="182" t="str">
        <f>IF(OR(IFERROR(SEARCH("DMZ",tblSegmentationZones[[#This Row],[comment]])&gt;0,FALSE),IFERROR(SEARCH("DMZ",tblSegmentationZones[[#This Row],[SegmentationZone]])&gt;0,FALSE)),"Yes","No")</f>
        <v>No</v>
      </c>
    </row>
    <row r="3372" spans="1:10" x14ac:dyDescent="0.3">
      <c r="A3372" t="s">
        <v>6045</v>
      </c>
      <c r="B3372" t="s">
        <v>9013</v>
      </c>
      <c r="C3372">
        <v>928</v>
      </c>
      <c r="D3372" t="s">
        <v>519</v>
      </c>
      <c r="E3372" t="s">
        <v>6686</v>
      </c>
      <c r="F3372" t="b">
        <v>1</v>
      </c>
      <c r="G3372">
        <v>518559232</v>
      </c>
      <c r="H3372">
        <v>518559487</v>
      </c>
      <c r="I3372" t="s">
        <v>9014</v>
      </c>
      <c r="J3372" s="182" t="str">
        <f>IF(OR(IFERROR(SEARCH("DMZ",tblSegmentationZones[[#This Row],[comment]])&gt;0,FALSE),IFERROR(SEARCH("DMZ",tblSegmentationZones[[#This Row],[SegmentationZone]])&gt;0,FALSE)),"Yes","No")</f>
        <v>No</v>
      </c>
    </row>
    <row r="3373" spans="1:10" x14ac:dyDescent="0.3">
      <c r="A3373" t="s">
        <v>6048</v>
      </c>
      <c r="B3373" t="s">
        <v>9015</v>
      </c>
      <c r="C3373">
        <v>927</v>
      </c>
      <c r="D3373" t="s">
        <v>6050</v>
      </c>
      <c r="E3373" t="s">
        <v>6686</v>
      </c>
      <c r="F3373" t="b">
        <v>1</v>
      </c>
      <c r="G3373">
        <v>518559488</v>
      </c>
      <c r="H3373">
        <v>518559743</v>
      </c>
      <c r="I3373" t="s">
        <v>9016</v>
      </c>
      <c r="J3373" s="182" t="str">
        <f>IF(OR(IFERROR(SEARCH("DMZ",tblSegmentationZones[[#This Row],[comment]])&gt;0,FALSE),IFERROR(SEARCH("DMZ",tblSegmentationZones[[#This Row],[SegmentationZone]])&gt;0,FALSE)),"Yes","No")</f>
        <v>No</v>
      </c>
    </row>
    <row r="3374" spans="1:10" x14ac:dyDescent="0.3">
      <c r="A3374" t="s">
        <v>6052</v>
      </c>
      <c r="B3374" t="s">
        <v>9017</v>
      </c>
      <c r="C3374" t="s">
        <v>6054</v>
      </c>
      <c r="D3374" t="s">
        <v>6055</v>
      </c>
      <c r="E3374" t="s">
        <v>6686</v>
      </c>
      <c r="F3374" t="b">
        <v>1</v>
      </c>
      <c r="G3374">
        <v>518559744</v>
      </c>
      <c r="H3374">
        <v>518559999</v>
      </c>
      <c r="I3374" t="s">
        <v>9018</v>
      </c>
      <c r="J3374" s="182" t="str">
        <f>IF(OR(IFERROR(SEARCH("DMZ",tblSegmentationZones[[#This Row],[comment]])&gt;0,FALSE),IFERROR(SEARCH("DMZ",tblSegmentationZones[[#This Row],[SegmentationZone]])&gt;0,FALSE)),"Yes","No")</f>
        <v>No</v>
      </c>
    </row>
    <row r="3375" spans="1:10" x14ac:dyDescent="0.3">
      <c r="A3375" t="s">
        <v>6059</v>
      </c>
      <c r="B3375" t="s">
        <v>9019</v>
      </c>
      <c r="C3375" t="s">
        <v>6054</v>
      </c>
      <c r="D3375" t="s">
        <v>6061</v>
      </c>
      <c r="E3375" t="s">
        <v>6686</v>
      </c>
      <c r="F3375" t="b">
        <v>1</v>
      </c>
      <c r="G3375">
        <v>518560768</v>
      </c>
      <c r="H3375">
        <v>518561023</v>
      </c>
      <c r="I3375" t="s">
        <v>9020</v>
      </c>
      <c r="J3375" s="182" t="str">
        <f>IF(OR(IFERROR(SEARCH("DMZ",tblSegmentationZones[[#This Row],[comment]])&gt;0,FALSE),IFERROR(SEARCH("DMZ",tblSegmentationZones[[#This Row],[SegmentationZone]])&gt;0,FALSE)),"Yes","No")</f>
        <v>No</v>
      </c>
    </row>
    <row r="3376" spans="1:10" x14ac:dyDescent="0.3">
      <c r="A3376" t="s">
        <v>9021</v>
      </c>
      <c r="B3376" t="s">
        <v>9022</v>
      </c>
      <c r="C3376" t="s">
        <v>6054</v>
      </c>
      <c r="D3376" t="s">
        <v>548</v>
      </c>
      <c r="E3376" t="s">
        <v>6686</v>
      </c>
      <c r="F3376" t="b">
        <v>0</v>
      </c>
      <c r="G3376">
        <v>518524928</v>
      </c>
      <c r="H3376">
        <v>518525183</v>
      </c>
      <c r="I3376" t="s">
        <v>9023</v>
      </c>
      <c r="J3376" s="182" t="str">
        <f>IF(OR(IFERROR(SEARCH("DMZ",tblSegmentationZones[[#This Row],[comment]])&gt;0,FALSE),IFERROR(SEARCH("DMZ",tblSegmentationZones[[#This Row],[SegmentationZone]])&gt;0,FALSE)),"Yes","No")</f>
        <v>No</v>
      </c>
    </row>
    <row r="3377" spans="1:10" x14ac:dyDescent="0.3">
      <c r="A3377" t="s">
        <v>9024</v>
      </c>
      <c r="B3377" t="s">
        <v>9025</v>
      </c>
      <c r="C3377">
        <v>976</v>
      </c>
      <c r="D3377" t="s">
        <v>6068</v>
      </c>
      <c r="E3377" t="s">
        <v>6686</v>
      </c>
      <c r="F3377" t="b">
        <v>1</v>
      </c>
      <c r="G3377">
        <v>518561792</v>
      </c>
      <c r="H3377">
        <v>518562815</v>
      </c>
      <c r="I3377" t="s">
        <v>9026</v>
      </c>
      <c r="J3377" s="182" t="str">
        <f>IF(OR(IFERROR(SEARCH("DMZ",tblSegmentationZones[[#This Row],[comment]])&gt;0,FALSE),IFERROR(SEARCH("DMZ",tblSegmentationZones[[#This Row],[SegmentationZone]])&gt;0,FALSE)),"Yes","No")</f>
        <v>No</v>
      </c>
    </row>
    <row r="3378" spans="1:10" x14ac:dyDescent="0.3">
      <c r="A3378" t="s">
        <v>9027</v>
      </c>
      <c r="B3378" t="s">
        <v>9028</v>
      </c>
      <c r="C3378">
        <v>957</v>
      </c>
      <c r="D3378" t="s">
        <v>6072</v>
      </c>
      <c r="E3378" t="s">
        <v>6686</v>
      </c>
      <c r="F3378" t="b">
        <v>1</v>
      </c>
      <c r="G3378">
        <v>518562816</v>
      </c>
      <c r="H3378">
        <v>518563839</v>
      </c>
      <c r="I3378" t="s">
        <v>9029</v>
      </c>
      <c r="J3378" s="182" t="str">
        <f>IF(OR(IFERROR(SEARCH("DMZ",tblSegmentationZones[[#This Row],[comment]])&gt;0,FALSE),IFERROR(SEARCH("DMZ",tblSegmentationZones[[#This Row],[SegmentationZone]])&gt;0,FALSE)),"Yes","No")</f>
        <v>No</v>
      </c>
    </row>
    <row r="3379" spans="1:10" x14ac:dyDescent="0.3">
      <c r="A3379" t="s">
        <v>9030</v>
      </c>
      <c r="B3379" t="s">
        <v>9031</v>
      </c>
      <c r="C3379">
        <v>956</v>
      </c>
      <c r="D3379" t="s">
        <v>6076</v>
      </c>
      <c r="E3379" t="s">
        <v>6686</v>
      </c>
      <c r="F3379" t="b">
        <v>1</v>
      </c>
      <c r="G3379">
        <v>518563840</v>
      </c>
      <c r="H3379">
        <v>518564863</v>
      </c>
      <c r="I3379" t="s">
        <v>9032</v>
      </c>
      <c r="J3379" s="182" t="str">
        <f>IF(OR(IFERROR(SEARCH("DMZ",tblSegmentationZones[[#This Row],[comment]])&gt;0,FALSE),IFERROR(SEARCH("DMZ",tblSegmentationZones[[#This Row],[SegmentationZone]])&gt;0,FALSE)),"Yes","No")</f>
        <v>No</v>
      </c>
    </row>
    <row r="3380" spans="1:10" x14ac:dyDescent="0.3">
      <c r="A3380" t="s">
        <v>9033</v>
      </c>
      <c r="B3380" t="s">
        <v>9034</v>
      </c>
      <c r="C3380" t="s">
        <v>6054</v>
      </c>
      <c r="D3380" t="s">
        <v>548</v>
      </c>
      <c r="E3380" t="s">
        <v>6686</v>
      </c>
      <c r="F3380" t="b">
        <v>0</v>
      </c>
      <c r="G3380">
        <v>518525184</v>
      </c>
      <c r="H3380">
        <v>518525439</v>
      </c>
      <c r="I3380" t="s">
        <v>9035</v>
      </c>
      <c r="J3380" s="182" t="str">
        <f>IF(OR(IFERROR(SEARCH("DMZ",tblSegmentationZones[[#This Row],[comment]])&gt;0,FALSE),IFERROR(SEARCH("DMZ",tblSegmentationZones[[#This Row],[SegmentationZone]])&gt;0,FALSE)),"Yes","No")</f>
        <v>No</v>
      </c>
    </row>
    <row r="3381" spans="1:10" x14ac:dyDescent="0.3">
      <c r="A3381" t="s">
        <v>9036</v>
      </c>
      <c r="B3381" t="s">
        <v>9037</v>
      </c>
      <c r="C3381">
        <v>955</v>
      </c>
      <c r="D3381" t="s">
        <v>6083</v>
      </c>
      <c r="E3381" t="s">
        <v>6686</v>
      </c>
      <c r="F3381" t="b">
        <v>1</v>
      </c>
      <c r="G3381">
        <v>518564864</v>
      </c>
      <c r="H3381">
        <v>518565887</v>
      </c>
      <c r="I3381" t="s">
        <v>9038</v>
      </c>
      <c r="J3381" s="182" t="str">
        <f>IF(OR(IFERROR(SEARCH("DMZ",tblSegmentationZones[[#This Row],[comment]])&gt;0,FALSE),IFERROR(SEARCH("DMZ",tblSegmentationZones[[#This Row],[SegmentationZone]])&gt;0,FALSE)),"Yes","No")</f>
        <v>No</v>
      </c>
    </row>
    <row r="3382" spans="1:10" x14ac:dyDescent="0.3">
      <c r="A3382" t="s">
        <v>9039</v>
      </c>
      <c r="B3382" t="s">
        <v>9040</v>
      </c>
      <c r="C3382" t="s">
        <v>6054</v>
      </c>
      <c r="D3382" t="s">
        <v>548</v>
      </c>
      <c r="E3382" t="s">
        <v>6686</v>
      </c>
      <c r="F3382" t="b">
        <v>0</v>
      </c>
      <c r="G3382">
        <v>518525440</v>
      </c>
      <c r="H3382">
        <v>518525695</v>
      </c>
      <c r="I3382" t="s">
        <v>9041</v>
      </c>
      <c r="J3382" s="182" t="str">
        <f>IF(OR(IFERROR(SEARCH("DMZ",tblSegmentationZones[[#This Row],[comment]])&gt;0,FALSE),IFERROR(SEARCH("DMZ",tblSegmentationZones[[#This Row],[SegmentationZone]])&gt;0,FALSE)),"Yes","No")</f>
        <v>No</v>
      </c>
    </row>
    <row r="3383" spans="1:10" x14ac:dyDescent="0.3">
      <c r="A3383" t="s">
        <v>9042</v>
      </c>
      <c r="B3383" t="s">
        <v>9043</v>
      </c>
      <c r="C3383" t="s">
        <v>6054</v>
      </c>
      <c r="D3383" t="s">
        <v>548</v>
      </c>
      <c r="E3383" t="s">
        <v>6686</v>
      </c>
      <c r="F3383" t="b">
        <v>0</v>
      </c>
      <c r="G3383">
        <v>518525696</v>
      </c>
      <c r="H3383">
        <v>518525951</v>
      </c>
      <c r="I3383" t="s">
        <v>9044</v>
      </c>
      <c r="J3383" s="182" t="str">
        <f>IF(OR(IFERROR(SEARCH("DMZ",tblSegmentationZones[[#This Row],[comment]])&gt;0,FALSE),IFERROR(SEARCH("DMZ",tblSegmentationZones[[#This Row],[SegmentationZone]])&gt;0,FALSE)),"Yes","No")</f>
        <v>No</v>
      </c>
    </row>
    <row r="3384" spans="1:10" x14ac:dyDescent="0.3">
      <c r="A3384" t="s">
        <v>9045</v>
      </c>
      <c r="B3384" t="s">
        <v>9046</v>
      </c>
      <c r="C3384">
        <v>990</v>
      </c>
      <c r="D3384" t="s">
        <v>479</v>
      </c>
      <c r="E3384" t="s">
        <v>6686</v>
      </c>
      <c r="F3384" t="b">
        <v>1</v>
      </c>
      <c r="G3384">
        <v>518569984</v>
      </c>
      <c r="H3384">
        <v>518570239</v>
      </c>
      <c r="I3384" t="s">
        <v>9047</v>
      </c>
      <c r="J3384" s="182" t="str">
        <f>IF(OR(IFERROR(SEARCH("DMZ",tblSegmentationZones[[#This Row],[comment]])&gt;0,FALSE),IFERROR(SEARCH("DMZ",tblSegmentationZones[[#This Row],[SegmentationZone]])&gt;0,FALSE)),"Yes","No")</f>
        <v>No</v>
      </c>
    </row>
    <row r="3385" spans="1:10" x14ac:dyDescent="0.3">
      <c r="A3385" t="s">
        <v>9048</v>
      </c>
      <c r="B3385" t="s">
        <v>9049</v>
      </c>
      <c r="C3385">
        <v>989</v>
      </c>
      <c r="D3385" t="s">
        <v>6112</v>
      </c>
      <c r="E3385" t="s">
        <v>6686</v>
      </c>
      <c r="F3385" t="b">
        <v>1</v>
      </c>
      <c r="G3385">
        <v>518570240</v>
      </c>
      <c r="H3385">
        <v>518570495</v>
      </c>
      <c r="I3385" t="s">
        <v>9050</v>
      </c>
      <c r="J3385" s="182" t="str">
        <f>IF(OR(IFERROR(SEARCH("DMZ",tblSegmentationZones[[#This Row],[comment]])&gt;0,FALSE),IFERROR(SEARCH("DMZ",tblSegmentationZones[[#This Row],[SegmentationZone]])&gt;0,FALSE)),"Yes","No")</f>
        <v>No</v>
      </c>
    </row>
    <row r="3386" spans="1:10" x14ac:dyDescent="0.3">
      <c r="A3386" t="s">
        <v>9051</v>
      </c>
      <c r="B3386" t="s">
        <v>9052</v>
      </c>
      <c r="C3386" t="s">
        <v>8625</v>
      </c>
      <c r="D3386" t="s">
        <v>540</v>
      </c>
      <c r="E3386" t="s">
        <v>6686</v>
      </c>
      <c r="F3386" t="b">
        <v>0</v>
      </c>
      <c r="G3386">
        <v>518570496</v>
      </c>
      <c r="H3386">
        <v>518570751</v>
      </c>
      <c r="I3386" t="s">
        <v>9053</v>
      </c>
      <c r="J3386" s="182" t="str">
        <f>IF(OR(IFERROR(SEARCH("DMZ",tblSegmentationZones[[#This Row],[comment]])&gt;0,FALSE),IFERROR(SEARCH("DMZ",tblSegmentationZones[[#This Row],[SegmentationZone]])&gt;0,FALSE)),"Yes","No")</f>
        <v>No</v>
      </c>
    </row>
    <row r="3387" spans="1:10" x14ac:dyDescent="0.3">
      <c r="A3387" t="s">
        <v>9054</v>
      </c>
      <c r="B3387" t="s">
        <v>9055</v>
      </c>
      <c r="C3387" t="s">
        <v>6054</v>
      </c>
      <c r="D3387" t="s">
        <v>6119</v>
      </c>
      <c r="E3387" t="s">
        <v>6686</v>
      </c>
      <c r="F3387" t="b">
        <v>0</v>
      </c>
      <c r="G3387">
        <v>518570752</v>
      </c>
      <c r="H3387">
        <v>518571007</v>
      </c>
      <c r="I3387" t="s">
        <v>9056</v>
      </c>
      <c r="J3387" s="182" t="str">
        <f>IF(OR(IFERROR(SEARCH("DMZ",tblSegmentationZones[[#This Row],[comment]])&gt;0,FALSE),IFERROR(SEARCH("DMZ",tblSegmentationZones[[#This Row],[SegmentationZone]])&gt;0,FALSE)),"Yes","No")</f>
        <v>No</v>
      </c>
    </row>
    <row r="3388" spans="1:10" x14ac:dyDescent="0.3">
      <c r="A3388" t="s">
        <v>9057</v>
      </c>
      <c r="B3388" t="s">
        <v>9058</v>
      </c>
      <c r="C3388">
        <v>988</v>
      </c>
      <c r="D3388" t="s">
        <v>524</v>
      </c>
      <c r="E3388" t="s">
        <v>6686</v>
      </c>
      <c r="F3388" t="b">
        <v>1</v>
      </c>
      <c r="G3388">
        <v>518571008</v>
      </c>
      <c r="H3388">
        <v>518571263</v>
      </c>
      <c r="I3388" t="s">
        <v>9059</v>
      </c>
      <c r="J3388" s="182" t="str">
        <f>IF(OR(IFERROR(SEARCH("DMZ",tblSegmentationZones[[#This Row],[comment]])&gt;0,FALSE),IFERROR(SEARCH("DMZ",tblSegmentationZones[[#This Row],[SegmentationZone]])&gt;0,FALSE)),"Yes","No")</f>
        <v>No</v>
      </c>
    </row>
    <row r="3389" spans="1:10" x14ac:dyDescent="0.3">
      <c r="A3389" t="s">
        <v>9060</v>
      </c>
      <c r="B3389" t="s">
        <v>9061</v>
      </c>
      <c r="C3389">
        <v>987</v>
      </c>
      <c r="D3389" t="s">
        <v>6132</v>
      </c>
      <c r="E3389" t="s">
        <v>6686</v>
      </c>
      <c r="F3389" t="b">
        <v>1</v>
      </c>
      <c r="G3389">
        <v>518571776</v>
      </c>
      <c r="H3389">
        <v>518572031</v>
      </c>
      <c r="I3389" t="s">
        <v>9062</v>
      </c>
      <c r="J3389" s="182" t="str">
        <f>IF(OR(IFERROR(SEARCH("DMZ",tblSegmentationZones[[#This Row],[comment]])&gt;0,FALSE),IFERROR(SEARCH("DMZ",tblSegmentationZones[[#This Row],[SegmentationZone]])&gt;0,FALSE)),"Yes","No")</f>
        <v>No</v>
      </c>
    </row>
    <row r="3390" spans="1:10" x14ac:dyDescent="0.3">
      <c r="A3390" t="s">
        <v>9063</v>
      </c>
      <c r="B3390" t="s">
        <v>9064</v>
      </c>
      <c r="C3390" t="s">
        <v>7140</v>
      </c>
      <c r="D3390" t="s">
        <v>536</v>
      </c>
      <c r="E3390" t="s">
        <v>6686</v>
      </c>
      <c r="F3390" t="b">
        <v>0</v>
      </c>
      <c r="G3390">
        <v>518521344</v>
      </c>
      <c r="H3390">
        <v>518521599</v>
      </c>
      <c r="I3390" t="s">
        <v>9065</v>
      </c>
      <c r="J3390" s="182" t="str">
        <f>IF(OR(IFERROR(SEARCH("DMZ",tblSegmentationZones[[#This Row],[comment]])&gt;0,FALSE),IFERROR(SEARCH("DMZ",tblSegmentationZones[[#This Row],[SegmentationZone]])&gt;0,FALSE)),"Yes","No")</f>
        <v>No</v>
      </c>
    </row>
    <row r="3391" spans="1:10" x14ac:dyDescent="0.3">
      <c r="A3391" t="s">
        <v>9066</v>
      </c>
      <c r="B3391" t="s">
        <v>9067</v>
      </c>
      <c r="C3391">
        <v>974</v>
      </c>
      <c r="D3391" t="s">
        <v>620</v>
      </c>
      <c r="E3391" t="s">
        <v>6686</v>
      </c>
      <c r="F3391" t="b">
        <v>1</v>
      </c>
      <c r="G3391">
        <v>518525952</v>
      </c>
      <c r="H3391">
        <v>518526207</v>
      </c>
      <c r="I3391" t="s">
        <v>9068</v>
      </c>
      <c r="J3391" s="182" t="str">
        <f>IF(OR(IFERROR(SEARCH("DMZ",tblSegmentationZones[[#This Row],[comment]])&gt;0,FALSE),IFERROR(SEARCH("DMZ",tblSegmentationZones[[#This Row],[SegmentationZone]])&gt;0,FALSE)),"Yes","No")</f>
        <v>No</v>
      </c>
    </row>
    <row r="3392" spans="1:10" x14ac:dyDescent="0.3">
      <c r="A3392" t="s">
        <v>9069</v>
      </c>
      <c r="B3392" t="s">
        <v>9070</v>
      </c>
      <c r="C3392">
        <v>986</v>
      </c>
      <c r="D3392" t="s">
        <v>589</v>
      </c>
      <c r="E3392" t="s">
        <v>6686</v>
      </c>
      <c r="F3392" t="b">
        <v>1</v>
      </c>
      <c r="G3392">
        <v>518572032</v>
      </c>
      <c r="H3392">
        <v>518572287</v>
      </c>
      <c r="I3392" t="s">
        <v>9071</v>
      </c>
      <c r="J3392" s="182" t="str">
        <f>IF(OR(IFERROR(SEARCH("DMZ",tblSegmentationZones[[#This Row],[comment]])&gt;0,FALSE),IFERROR(SEARCH("DMZ",tblSegmentationZones[[#This Row],[SegmentationZone]])&gt;0,FALSE)),"Yes","No")</f>
        <v>No</v>
      </c>
    </row>
    <row r="3393" spans="1:10" x14ac:dyDescent="0.3">
      <c r="A3393" t="s">
        <v>9072</v>
      </c>
      <c r="B3393" t="s">
        <v>9073</v>
      </c>
      <c r="C3393">
        <v>985</v>
      </c>
      <c r="D3393" t="s">
        <v>6145</v>
      </c>
      <c r="E3393" t="s">
        <v>6686</v>
      </c>
      <c r="F3393" t="b">
        <v>1</v>
      </c>
      <c r="G3393">
        <v>518572800</v>
      </c>
      <c r="H3393">
        <v>518573055</v>
      </c>
      <c r="I3393" t="s">
        <v>9074</v>
      </c>
      <c r="J3393" s="182" t="str">
        <f>IF(OR(IFERROR(SEARCH("DMZ",tblSegmentationZones[[#This Row],[comment]])&gt;0,FALSE),IFERROR(SEARCH("DMZ",tblSegmentationZones[[#This Row],[SegmentationZone]])&gt;0,FALSE)),"Yes","No")</f>
        <v>No</v>
      </c>
    </row>
    <row r="3394" spans="1:10" x14ac:dyDescent="0.3">
      <c r="A3394" t="s">
        <v>9075</v>
      </c>
      <c r="B3394" t="s">
        <v>9076</v>
      </c>
      <c r="C3394">
        <v>984</v>
      </c>
      <c r="D3394" t="s">
        <v>657</v>
      </c>
      <c r="E3394" t="s">
        <v>6686</v>
      </c>
      <c r="F3394" t="b">
        <v>1</v>
      </c>
      <c r="G3394">
        <v>518573056</v>
      </c>
      <c r="H3394">
        <v>518573311</v>
      </c>
      <c r="I3394" t="s">
        <v>9077</v>
      </c>
      <c r="J3394" s="182" t="str">
        <f>IF(OR(IFERROR(SEARCH("DMZ",tblSegmentationZones[[#This Row],[comment]])&gt;0,FALSE),IFERROR(SEARCH("DMZ",tblSegmentationZones[[#This Row],[SegmentationZone]])&gt;0,FALSE)),"Yes","No")</f>
        <v>No</v>
      </c>
    </row>
    <row r="3395" spans="1:10" x14ac:dyDescent="0.3">
      <c r="A3395" t="s">
        <v>9078</v>
      </c>
      <c r="B3395" t="s">
        <v>9079</v>
      </c>
      <c r="C3395">
        <v>983</v>
      </c>
      <c r="D3395" t="s">
        <v>6158</v>
      </c>
      <c r="E3395" t="s">
        <v>6686</v>
      </c>
      <c r="F3395" t="b">
        <v>1</v>
      </c>
      <c r="G3395">
        <v>518573824</v>
      </c>
      <c r="H3395">
        <v>518574079</v>
      </c>
      <c r="I3395" t="s">
        <v>9080</v>
      </c>
      <c r="J3395" s="182" t="str">
        <f>IF(OR(IFERROR(SEARCH("DMZ",tblSegmentationZones[[#This Row],[comment]])&gt;0,FALSE),IFERROR(SEARCH("DMZ",tblSegmentationZones[[#This Row],[SegmentationZone]])&gt;0,FALSE)),"Yes","No")</f>
        <v>No</v>
      </c>
    </row>
    <row r="3396" spans="1:10" x14ac:dyDescent="0.3">
      <c r="A3396" t="s">
        <v>9081</v>
      </c>
      <c r="B3396" t="s">
        <v>9082</v>
      </c>
      <c r="C3396">
        <v>982</v>
      </c>
      <c r="D3396" t="s">
        <v>679</v>
      </c>
      <c r="E3396" t="s">
        <v>6686</v>
      </c>
      <c r="F3396" t="b">
        <v>1</v>
      </c>
      <c r="G3396">
        <v>518574080</v>
      </c>
      <c r="H3396">
        <v>518574335</v>
      </c>
      <c r="I3396" t="s">
        <v>9083</v>
      </c>
      <c r="J3396" s="182" t="str">
        <f>IF(OR(IFERROR(SEARCH("DMZ",tblSegmentationZones[[#This Row],[comment]])&gt;0,FALSE),IFERROR(SEARCH("DMZ",tblSegmentationZones[[#This Row],[SegmentationZone]])&gt;0,FALSE)),"Yes","No")</f>
        <v>No</v>
      </c>
    </row>
    <row r="3397" spans="1:10" x14ac:dyDescent="0.3">
      <c r="A3397" t="s">
        <v>9084</v>
      </c>
      <c r="B3397" t="s">
        <v>9085</v>
      </c>
      <c r="C3397">
        <v>972</v>
      </c>
      <c r="D3397" t="s">
        <v>668</v>
      </c>
      <c r="E3397" t="s">
        <v>6686</v>
      </c>
      <c r="F3397" t="b">
        <v>1</v>
      </c>
      <c r="G3397">
        <v>518526208</v>
      </c>
      <c r="H3397">
        <v>518526463</v>
      </c>
      <c r="I3397" t="s">
        <v>9086</v>
      </c>
      <c r="J3397" s="182" t="str">
        <f>IF(OR(IFERROR(SEARCH("DMZ",tblSegmentationZones[[#This Row],[comment]])&gt;0,FALSE),IFERROR(SEARCH("DMZ",tblSegmentationZones[[#This Row],[SegmentationZone]])&gt;0,FALSE)),"Yes","No")</f>
        <v>No</v>
      </c>
    </row>
    <row r="3398" spans="1:10" x14ac:dyDescent="0.3">
      <c r="A3398" t="s">
        <v>9087</v>
      </c>
      <c r="B3398" t="s">
        <v>9088</v>
      </c>
      <c r="C3398">
        <v>981</v>
      </c>
      <c r="D3398" t="s">
        <v>6168</v>
      </c>
      <c r="E3398" t="s">
        <v>6686</v>
      </c>
      <c r="F3398" t="b">
        <v>1</v>
      </c>
      <c r="G3398">
        <v>518574848</v>
      </c>
      <c r="H3398">
        <v>518575103</v>
      </c>
      <c r="I3398" t="s">
        <v>9089</v>
      </c>
      <c r="J3398" s="182" t="str">
        <f>IF(OR(IFERROR(SEARCH("DMZ",tblSegmentationZones[[#This Row],[comment]])&gt;0,FALSE),IFERROR(SEARCH("DMZ",tblSegmentationZones[[#This Row],[SegmentationZone]])&gt;0,FALSE)),"Yes","No")</f>
        <v>No</v>
      </c>
    </row>
    <row r="3399" spans="1:10" x14ac:dyDescent="0.3">
      <c r="A3399" t="s">
        <v>9090</v>
      </c>
      <c r="B3399" t="s">
        <v>9091</v>
      </c>
      <c r="C3399">
        <v>980</v>
      </c>
      <c r="D3399" t="s">
        <v>6172</v>
      </c>
      <c r="E3399" t="s">
        <v>6686</v>
      </c>
      <c r="F3399" t="b">
        <v>1</v>
      </c>
      <c r="G3399">
        <v>518575104</v>
      </c>
      <c r="H3399">
        <v>518575359</v>
      </c>
      <c r="I3399" t="s">
        <v>9092</v>
      </c>
      <c r="J3399" s="182" t="str">
        <f>IF(OR(IFERROR(SEARCH("DMZ",tblSegmentationZones[[#This Row],[comment]])&gt;0,FALSE),IFERROR(SEARCH("DMZ",tblSegmentationZones[[#This Row],[SegmentationZone]])&gt;0,FALSE)),"Yes","No")</f>
        <v>No</v>
      </c>
    </row>
    <row r="3400" spans="1:10" x14ac:dyDescent="0.3">
      <c r="A3400" t="s">
        <v>9093</v>
      </c>
      <c r="B3400" t="s">
        <v>9094</v>
      </c>
      <c r="C3400">
        <v>979</v>
      </c>
      <c r="D3400" t="s">
        <v>6179</v>
      </c>
      <c r="E3400" t="s">
        <v>6686</v>
      </c>
      <c r="F3400" t="b">
        <v>1</v>
      </c>
      <c r="G3400">
        <v>518575872</v>
      </c>
      <c r="H3400">
        <v>518576127</v>
      </c>
      <c r="I3400" t="s">
        <v>9095</v>
      </c>
      <c r="J3400" s="182" t="str">
        <f>IF(OR(IFERROR(SEARCH("DMZ",tblSegmentationZones[[#This Row],[comment]])&gt;0,FALSE),IFERROR(SEARCH("DMZ",tblSegmentationZones[[#This Row],[SegmentationZone]])&gt;0,FALSE)),"Yes","No")</f>
        <v>No</v>
      </c>
    </row>
    <row r="3401" spans="1:10" x14ac:dyDescent="0.3">
      <c r="A3401" t="s">
        <v>9096</v>
      </c>
      <c r="B3401" t="s">
        <v>9097</v>
      </c>
      <c r="C3401">
        <v>978</v>
      </c>
      <c r="D3401" t="s">
        <v>6183</v>
      </c>
      <c r="E3401" t="s">
        <v>6686</v>
      </c>
      <c r="F3401" t="b">
        <v>1</v>
      </c>
      <c r="G3401">
        <v>518576128</v>
      </c>
      <c r="H3401">
        <v>518576383</v>
      </c>
      <c r="I3401" t="s">
        <v>9098</v>
      </c>
      <c r="J3401" s="182" t="str">
        <f>IF(OR(IFERROR(SEARCH("DMZ",tblSegmentationZones[[#This Row],[comment]])&gt;0,FALSE),IFERROR(SEARCH("DMZ",tblSegmentationZones[[#This Row],[SegmentationZone]])&gt;0,FALSE)),"Yes","No")</f>
        <v>No</v>
      </c>
    </row>
    <row r="3402" spans="1:10" x14ac:dyDescent="0.3">
      <c r="A3402" t="s">
        <v>9099</v>
      </c>
      <c r="B3402" t="s">
        <v>9100</v>
      </c>
      <c r="C3402">
        <v>977</v>
      </c>
      <c r="D3402" t="s">
        <v>6187</v>
      </c>
      <c r="E3402" t="s">
        <v>6686</v>
      </c>
      <c r="F3402" t="b">
        <v>1</v>
      </c>
      <c r="G3402">
        <v>518576896</v>
      </c>
      <c r="H3402">
        <v>518577151</v>
      </c>
      <c r="I3402" t="s">
        <v>9101</v>
      </c>
      <c r="J3402" s="182" t="str">
        <f>IF(OR(IFERROR(SEARCH("DMZ",tblSegmentationZones[[#This Row],[comment]])&gt;0,FALSE),IFERROR(SEARCH("DMZ",tblSegmentationZones[[#This Row],[SegmentationZone]])&gt;0,FALSE)),"Yes","No")</f>
        <v>No</v>
      </c>
    </row>
    <row r="3403" spans="1:10" x14ac:dyDescent="0.3">
      <c r="A3403" t="s">
        <v>8680</v>
      </c>
      <c r="B3403" t="s">
        <v>9102</v>
      </c>
      <c r="C3403">
        <v>907</v>
      </c>
      <c r="D3403" t="s">
        <v>528</v>
      </c>
      <c r="E3403" t="s">
        <v>6686</v>
      </c>
      <c r="F3403" t="b">
        <v>1</v>
      </c>
      <c r="G3403">
        <v>518526464</v>
      </c>
      <c r="H3403">
        <v>518526719</v>
      </c>
      <c r="I3403" t="s">
        <v>9103</v>
      </c>
      <c r="J3403" s="182" t="str">
        <f>IF(OR(IFERROR(SEARCH("DMZ",tblSegmentationZones[[#This Row],[comment]])&gt;0,FALSE),IFERROR(SEARCH("DMZ",tblSegmentationZones[[#This Row],[SegmentationZone]])&gt;0,FALSE)),"Yes","No")</f>
        <v>No</v>
      </c>
    </row>
    <row r="3404" spans="1:10" x14ac:dyDescent="0.3">
      <c r="A3404" t="s">
        <v>9104</v>
      </c>
      <c r="B3404" t="s">
        <v>9105</v>
      </c>
      <c r="C3404">
        <v>975</v>
      </c>
      <c r="D3404" t="s">
        <v>6193</v>
      </c>
      <c r="E3404" t="s">
        <v>6686</v>
      </c>
      <c r="F3404" t="b">
        <v>1</v>
      </c>
      <c r="G3404">
        <v>518577920</v>
      </c>
      <c r="H3404">
        <v>518578175</v>
      </c>
      <c r="I3404" t="s">
        <v>9106</v>
      </c>
      <c r="J3404" s="182" t="str">
        <f>IF(OR(IFERROR(SEARCH("DMZ",tblSegmentationZones[[#This Row],[comment]])&gt;0,FALSE),IFERROR(SEARCH("DMZ",tblSegmentationZones[[#This Row],[SegmentationZone]])&gt;0,FALSE)),"Yes","No")</f>
        <v>No</v>
      </c>
    </row>
    <row r="3405" spans="1:10" x14ac:dyDescent="0.3">
      <c r="A3405" t="s">
        <v>9107</v>
      </c>
      <c r="B3405" t="s">
        <v>9108</v>
      </c>
      <c r="C3405">
        <v>971</v>
      </c>
      <c r="D3405" t="s">
        <v>7261</v>
      </c>
      <c r="E3405" t="s">
        <v>6686</v>
      </c>
      <c r="F3405" t="b">
        <v>1</v>
      </c>
      <c r="G3405">
        <v>518526720</v>
      </c>
      <c r="H3405">
        <v>518526975</v>
      </c>
      <c r="I3405" t="s">
        <v>9109</v>
      </c>
      <c r="J3405" s="182" t="str">
        <f>IF(OR(IFERROR(SEARCH("DMZ",tblSegmentationZones[[#This Row],[comment]])&gt;0,FALSE),IFERROR(SEARCH("DMZ",tblSegmentationZones[[#This Row],[SegmentationZone]])&gt;0,FALSE)),"Yes","No")</f>
        <v>No</v>
      </c>
    </row>
    <row r="3406" spans="1:10" x14ac:dyDescent="0.3">
      <c r="A3406" t="s">
        <v>5511</v>
      </c>
      <c r="B3406" t="s">
        <v>9110</v>
      </c>
      <c r="C3406">
        <v>909</v>
      </c>
      <c r="D3406" t="s">
        <v>5511</v>
      </c>
      <c r="E3406" t="s">
        <v>6686</v>
      </c>
      <c r="F3406" t="b">
        <v>1</v>
      </c>
      <c r="G3406">
        <v>518580224</v>
      </c>
      <c r="H3406">
        <v>518581247</v>
      </c>
      <c r="I3406" t="s">
        <v>9111</v>
      </c>
      <c r="J3406" s="182" t="str">
        <f>IF(OR(IFERROR(SEARCH("DMZ",tblSegmentationZones[[#This Row],[comment]])&gt;0,FALSE),IFERROR(SEARCH("DMZ",tblSegmentationZones[[#This Row],[SegmentationZone]])&gt;0,FALSE)),"Yes","No")</f>
        <v>No</v>
      </c>
    </row>
    <row r="3407" spans="1:10" x14ac:dyDescent="0.3">
      <c r="A3407" t="s">
        <v>5557</v>
      </c>
      <c r="B3407" t="s">
        <v>9112</v>
      </c>
      <c r="C3407">
        <v>421</v>
      </c>
      <c r="D3407" t="s">
        <v>5557</v>
      </c>
      <c r="E3407" t="s">
        <v>6686</v>
      </c>
      <c r="F3407" t="b">
        <v>1</v>
      </c>
      <c r="G3407">
        <v>518581504</v>
      </c>
      <c r="H3407">
        <v>518581759</v>
      </c>
      <c r="I3407" t="s">
        <v>9113</v>
      </c>
      <c r="J3407" s="182" t="str">
        <f>IF(OR(IFERROR(SEARCH("DMZ",tblSegmentationZones[[#This Row],[comment]])&gt;0,FALSE),IFERROR(SEARCH("DMZ",tblSegmentationZones[[#This Row],[SegmentationZone]])&gt;0,FALSE)),"Yes","No")</f>
        <v>No</v>
      </c>
    </row>
    <row r="3408" spans="1:10" x14ac:dyDescent="0.3">
      <c r="A3408" t="s">
        <v>5538</v>
      </c>
      <c r="B3408" t="s">
        <v>9114</v>
      </c>
      <c r="C3408">
        <v>2421</v>
      </c>
      <c r="D3408" t="s">
        <v>5538</v>
      </c>
      <c r="E3408" t="s">
        <v>6686</v>
      </c>
      <c r="F3408" t="b">
        <v>1</v>
      </c>
      <c r="G3408">
        <v>518581760</v>
      </c>
      <c r="H3408">
        <v>518582015</v>
      </c>
      <c r="I3408" t="s">
        <v>9115</v>
      </c>
      <c r="J3408" s="182" t="str">
        <f>IF(OR(IFERROR(SEARCH("DMZ",tblSegmentationZones[[#This Row],[comment]])&gt;0,FALSE),IFERROR(SEARCH("DMZ",tblSegmentationZones[[#This Row],[SegmentationZone]])&gt;0,FALSE)),"Yes","No")</f>
        <v>No</v>
      </c>
    </row>
    <row r="3409" spans="1:10" x14ac:dyDescent="0.3">
      <c r="A3409" t="s">
        <v>624</v>
      </c>
      <c r="B3409" t="s">
        <v>9116</v>
      </c>
      <c r="C3409">
        <v>970</v>
      </c>
      <c r="D3409" t="s">
        <v>624</v>
      </c>
      <c r="E3409" t="s">
        <v>6686</v>
      </c>
      <c r="F3409" t="b">
        <v>1</v>
      </c>
      <c r="G3409">
        <v>518526976</v>
      </c>
      <c r="H3409">
        <v>518527231</v>
      </c>
      <c r="I3409" t="s">
        <v>9117</v>
      </c>
      <c r="J3409" s="182" t="str">
        <f>IF(OR(IFERROR(SEARCH("DMZ",tblSegmentationZones[[#This Row],[comment]])&gt;0,FALSE),IFERROR(SEARCH("DMZ",tblSegmentationZones[[#This Row],[SegmentationZone]])&gt;0,FALSE)),"Yes","No")</f>
        <v>No</v>
      </c>
    </row>
    <row r="3410" spans="1:10" x14ac:dyDescent="0.3">
      <c r="A3410" t="s">
        <v>9118</v>
      </c>
      <c r="B3410" t="s">
        <v>9119</v>
      </c>
      <c r="C3410" t="s">
        <v>7140</v>
      </c>
      <c r="D3410" t="s">
        <v>6218</v>
      </c>
      <c r="E3410" t="s">
        <v>6686</v>
      </c>
      <c r="F3410" t="b">
        <v>0</v>
      </c>
      <c r="G3410">
        <v>518582784</v>
      </c>
      <c r="H3410">
        <v>518583039</v>
      </c>
      <c r="I3410" t="s">
        <v>9120</v>
      </c>
      <c r="J3410" s="182" t="str">
        <f>IF(OR(IFERROR(SEARCH("DMZ",tblSegmentationZones[[#This Row],[comment]])&gt;0,FALSE),IFERROR(SEARCH("DMZ",tblSegmentationZones[[#This Row],[SegmentationZone]])&gt;0,FALSE)),"Yes","No")</f>
        <v>No</v>
      </c>
    </row>
    <row r="3411" spans="1:10" x14ac:dyDescent="0.3">
      <c r="A3411" t="s">
        <v>9121</v>
      </c>
      <c r="B3411" t="s">
        <v>9122</v>
      </c>
      <c r="C3411">
        <v>930</v>
      </c>
      <c r="D3411" t="s">
        <v>6222</v>
      </c>
      <c r="E3411" t="s">
        <v>6686</v>
      </c>
      <c r="F3411" t="b">
        <v>1</v>
      </c>
      <c r="G3411">
        <v>518583040</v>
      </c>
      <c r="H3411">
        <v>518583295</v>
      </c>
      <c r="I3411" t="s">
        <v>9123</v>
      </c>
      <c r="J3411" s="182" t="str">
        <f>IF(OR(IFERROR(SEARCH("DMZ",tblSegmentationZones[[#This Row],[comment]])&gt;0,FALSE),IFERROR(SEARCH("DMZ",tblSegmentationZones[[#This Row],[SegmentationZone]])&gt;0,FALSE)),"Yes","No")</f>
        <v>No</v>
      </c>
    </row>
    <row r="3412" spans="1:10" x14ac:dyDescent="0.3">
      <c r="A3412" t="s">
        <v>7398</v>
      </c>
      <c r="B3412" t="s">
        <v>9124</v>
      </c>
      <c r="C3412">
        <v>968</v>
      </c>
      <c r="D3412" t="s">
        <v>593</v>
      </c>
      <c r="E3412" t="s">
        <v>6686</v>
      </c>
      <c r="F3412" t="b">
        <v>1</v>
      </c>
      <c r="G3412">
        <v>518584320</v>
      </c>
      <c r="H3412">
        <v>518584575</v>
      </c>
      <c r="I3412" t="s">
        <v>9125</v>
      </c>
      <c r="J3412" s="182" t="str">
        <f>IF(OR(IFERROR(SEARCH("DMZ",tblSegmentationZones[[#This Row],[comment]])&gt;0,FALSE),IFERROR(SEARCH("DMZ",tblSegmentationZones[[#This Row],[SegmentationZone]])&gt;0,FALSE)),"Yes","No")</f>
        <v>No</v>
      </c>
    </row>
    <row r="3413" spans="1:10" x14ac:dyDescent="0.3">
      <c r="A3413" t="s">
        <v>719</v>
      </c>
      <c r="B3413" t="s">
        <v>9126</v>
      </c>
      <c r="C3413">
        <v>969</v>
      </c>
      <c r="D3413" t="s">
        <v>719</v>
      </c>
      <c r="E3413" t="s">
        <v>6686</v>
      </c>
      <c r="F3413" t="b">
        <v>1</v>
      </c>
      <c r="G3413">
        <v>518527232</v>
      </c>
      <c r="H3413">
        <v>518527487</v>
      </c>
      <c r="I3413" t="s">
        <v>9127</v>
      </c>
      <c r="J3413" s="182" t="str">
        <f>IF(OR(IFERROR(SEARCH("DMZ",tblSegmentationZones[[#This Row],[comment]])&gt;0,FALSE),IFERROR(SEARCH("DMZ",tblSegmentationZones[[#This Row],[SegmentationZone]])&gt;0,FALSE)),"Yes","No")</f>
        <v>No</v>
      </c>
    </row>
    <row r="3414" spans="1:10" x14ac:dyDescent="0.3">
      <c r="A3414" t="s">
        <v>7432</v>
      </c>
      <c r="B3414" t="s">
        <v>9128</v>
      </c>
      <c r="C3414">
        <v>940</v>
      </c>
      <c r="D3414" t="s">
        <v>686</v>
      </c>
      <c r="E3414" t="s">
        <v>6686</v>
      </c>
      <c r="F3414" t="b">
        <v>1</v>
      </c>
      <c r="G3414">
        <v>518528000</v>
      </c>
      <c r="H3414">
        <v>518528255</v>
      </c>
      <c r="I3414" t="s">
        <v>9129</v>
      </c>
      <c r="J3414" s="182" t="str">
        <f>IF(OR(IFERROR(SEARCH("DMZ",tblSegmentationZones[[#This Row],[comment]])&gt;0,FALSE),IFERROR(SEARCH("DMZ",tblSegmentationZones[[#This Row],[SegmentationZone]])&gt;0,FALSE)),"Yes","No")</f>
        <v>No</v>
      </c>
    </row>
    <row r="3415" spans="1:10" x14ac:dyDescent="0.3">
      <c r="A3415" t="s">
        <v>9130</v>
      </c>
      <c r="B3415" t="s">
        <v>9131</v>
      </c>
      <c r="C3415">
        <v>911</v>
      </c>
      <c r="D3415" t="s">
        <v>532</v>
      </c>
      <c r="E3415" t="s">
        <v>6686</v>
      </c>
      <c r="F3415" t="b">
        <v>1</v>
      </c>
      <c r="G3415">
        <v>518521600</v>
      </c>
      <c r="H3415">
        <v>518521855</v>
      </c>
      <c r="I3415" t="s">
        <v>9132</v>
      </c>
      <c r="J3415" s="182" t="str">
        <f>IF(OR(IFERROR(SEARCH("DMZ",tblSegmentationZones[[#This Row],[comment]])&gt;0,FALSE),IFERROR(SEARCH("DMZ",tblSegmentationZones[[#This Row],[SegmentationZone]])&gt;0,FALSE)),"Yes","No")</f>
        <v>No</v>
      </c>
    </row>
    <row r="3416" spans="1:10" x14ac:dyDescent="0.3">
      <c r="A3416" t="s">
        <v>9133</v>
      </c>
      <c r="B3416" t="s">
        <v>9134</v>
      </c>
      <c r="C3416">
        <v>3681</v>
      </c>
      <c r="D3416" t="s">
        <v>2260</v>
      </c>
      <c r="E3416" t="s">
        <v>6686</v>
      </c>
      <c r="F3416" t="b">
        <v>1</v>
      </c>
      <c r="G3416">
        <v>518528512</v>
      </c>
      <c r="H3416">
        <v>518528767</v>
      </c>
      <c r="I3416" t="s">
        <v>9135</v>
      </c>
      <c r="J3416" s="182" t="str">
        <f>IF(OR(IFERROR(SEARCH("DMZ",tblSegmentationZones[[#This Row],[comment]])&gt;0,FALSE),IFERROR(SEARCH("DMZ",tblSegmentationZones[[#This Row],[SegmentationZone]])&gt;0,FALSE)),"Yes","No")</f>
        <v>No</v>
      </c>
    </row>
    <row r="3417" spans="1:10" x14ac:dyDescent="0.3">
      <c r="A3417" t="s">
        <v>555</v>
      </c>
      <c r="B3417" t="s">
        <v>9136</v>
      </c>
      <c r="C3417">
        <v>960</v>
      </c>
      <c r="D3417" t="s">
        <v>555</v>
      </c>
      <c r="E3417" t="s">
        <v>6686</v>
      </c>
      <c r="F3417" t="b">
        <v>1</v>
      </c>
      <c r="G3417">
        <v>518529024</v>
      </c>
      <c r="H3417">
        <v>518529279</v>
      </c>
      <c r="I3417" t="s">
        <v>9137</v>
      </c>
      <c r="J3417" s="182" t="str">
        <f>IF(OR(IFERROR(SEARCH("DMZ",tblSegmentationZones[[#This Row],[comment]])&gt;0,FALSE),IFERROR(SEARCH("DMZ",tblSegmentationZones[[#This Row],[SegmentationZone]])&gt;0,FALSE)),"Yes","No")</f>
        <v>No</v>
      </c>
    </row>
    <row r="3418" spans="1:10" x14ac:dyDescent="0.3">
      <c r="A3418" t="s">
        <v>8732</v>
      </c>
      <c r="B3418" t="s">
        <v>9138</v>
      </c>
      <c r="C3418">
        <v>908</v>
      </c>
      <c r="D3418" t="s">
        <v>8732</v>
      </c>
      <c r="E3418" t="s">
        <v>6686</v>
      </c>
      <c r="F3418" t="b">
        <v>1</v>
      </c>
      <c r="G3418">
        <v>518531072</v>
      </c>
      <c r="H3418">
        <v>518531327</v>
      </c>
      <c r="I3418" t="s">
        <v>9139</v>
      </c>
      <c r="J3418" s="182" t="str">
        <f>IF(OR(IFERROR(SEARCH("DMZ",tblSegmentationZones[[#This Row],[comment]])&gt;0,FALSE),IFERROR(SEARCH("DMZ",tblSegmentationZones[[#This Row],[SegmentationZone]])&gt;0,FALSE)),"Yes","No")</f>
        <v>No</v>
      </c>
    </row>
    <row r="3419" spans="1:10" x14ac:dyDescent="0.3">
      <c r="A3419" t="s">
        <v>9140</v>
      </c>
      <c r="B3419" t="s">
        <v>9141</v>
      </c>
      <c r="C3419">
        <v>912</v>
      </c>
      <c r="D3419" t="s">
        <v>548</v>
      </c>
      <c r="E3419" t="s">
        <v>6686</v>
      </c>
      <c r="F3419" t="b">
        <v>1</v>
      </c>
      <c r="G3419">
        <v>518522368</v>
      </c>
      <c r="H3419">
        <v>518522623</v>
      </c>
      <c r="I3419" t="s">
        <v>9142</v>
      </c>
      <c r="J3419" s="182" t="str">
        <f>IF(OR(IFERROR(SEARCH("DMZ",tblSegmentationZones[[#This Row],[comment]])&gt;0,FALSE),IFERROR(SEARCH("DMZ",tblSegmentationZones[[#This Row],[SegmentationZone]])&gt;0,FALSE)),"Yes","No")</f>
        <v>No</v>
      </c>
    </row>
    <row r="3420" spans="1:10" x14ac:dyDescent="0.3">
      <c r="A3420" t="s">
        <v>6268</v>
      </c>
      <c r="B3420" t="s">
        <v>9143</v>
      </c>
      <c r="C3420">
        <v>2060</v>
      </c>
      <c r="D3420" t="s">
        <v>616</v>
      </c>
      <c r="E3420" t="s">
        <v>6686</v>
      </c>
      <c r="F3420" t="b">
        <v>1</v>
      </c>
      <c r="G3420">
        <v>518536192</v>
      </c>
      <c r="H3420">
        <v>518536447</v>
      </c>
      <c r="I3420" t="s">
        <v>9144</v>
      </c>
      <c r="J3420" s="182" t="str">
        <f>IF(OR(IFERROR(SEARCH("DMZ",tblSegmentationZones[[#This Row],[comment]])&gt;0,FALSE),IFERROR(SEARCH("DMZ",tblSegmentationZones[[#This Row],[SegmentationZone]])&gt;0,FALSE)),"Yes","No")</f>
        <v>No</v>
      </c>
    </row>
    <row r="3421" spans="1:10" x14ac:dyDescent="0.3">
      <c r="A3421" t="s">
        <v>9145</v>
      </c>
      <c r="B3421" t="s">
        <v>9146</v>
      </c>
      <c r="C3421">
        <v>562</v>
      </c>
      <c r="D3421" t="s">
        <v>6273</v>
      </c>
      <c r="E3421" t="s">
        <v>6686</v>
      </c>
      <c r="F3421" t="b">
        <v>1</v>
      </c>
      <c r="G3421">
        <v>518536704</v>
      </c>
      <c r="H3421">
        <v>518536959</v>
      </c>
      <c r="I3421" t="s">
        <v>9147</v>
      </c>
      <c r="J3421" s="182" t="str">
        <f>IF(OR(IFERROR(SEARCH("DMZ",tblSegmentationZones[[#This Row],[comment]])&gt;0,FALSE),IFERROR(SEARCH("DMZ",tblSegmentationZones[[#This Row],[SegmentationZone]])&gt;0,FALSE)),"Yes","No")</f>
        <v>No</v>
      </c>
    </row>
    <row r="3422" spans="1:10" x14ac:dyDescent="0.3">
      <c r="A3422" t="s">
        <v>6208</v>
      </c>
      <c r="B3422" t="s">
        <v>9148</v>
      </c>
      <c r="C3422" t="s">
        <v>464</v>
      </c>
      <c r="D3422" t="s">
        <v>6208</v>
      </c>
      <c r="E3422" t="s">
        <v>6686</v>
      </c>
      <c r="F3422" t="b">
        <v>1</v>
      </c>
      <c r="G3422">
        <v>518537216</v>
      </c>
      <c r="H3422">
        <v>518537727</v>
      </c>
      <c r="I3422" t="s">
        <v>9149</v>
      </c>
      <c r="J3422" s="182" t="str">
        <f>IF(OR(IFERROR(SEARCH("DMZ",tblSegmentationZones[[#This Row],[comment]])&gt;0,FALSE),IFERROR(SEARCH("DMZ",tblSegmentationZones[[#This Row],[SegmentationZone]])&gt;0,FALSE)),"Yes","No")</f>
        <v>No</v>
      </c>
    </row>
    <row r="3423" spans="1:10" x14ac:dyDescent="0.3">
      <c r="A3423" t="s">
        <v>6211</v>
      </c>
      <c r="B3423" t="s">
        <v>9150</v>
      </c>
      <c r="C3423" t="s">
        <v>464</v>
      </c>
      <c r="D3423" t="s">
        <v>6211</v>
      </c>
      <c r="E3423" t="s">
        <v>6686</v>
      </c>
      <c r="F3423" t="b">
        <v>1</v>
      </c>
      <c r="G3423">
        <v>518537728</v>
      </c>
      <c r="H3423">
        <v>518538239</v>
      </c>
      <c r="I3423" t="s">
        <v>9151</v>
      </c>
      <c r="J3423" s="182" t="str">
        <f>IF(OR(IFERROR(SEARCH("DMZ",tblSegmentationZones[[#This Row],[comment]])&gt;0,FALSE),IFERROR(SEARCH("DMZ",tblSegmentationZones[[#This Row],[SegmentationZone]])&gt;0,FALSE)),"Yes","No")</f>
        <v>No</v>
      </c>
    </row>
    <row r="3424" spans="1:10" x14ac:dyDescent="0.3">
      <c r="A3424" t="s">
        <v>9152</v>
      </c>
      <c r="B3424" t="s">
        <v>9153</v>
      </c>
      <c r="C3424">
        <v>913</v>
      </c>
      <c r="D3424" t="s">
        <v>664</v>
      </c>
      <c r="E3424" t="s">
        <v>6686</v>
      </c>
      <c r="F3424" t="b">
        <v>1</v>
      </c>
      <c r="G3424">
        <v>518522880</v>
      </c>
      <c r="H3424">
        <v>518523135</v>
      </c>
      <c r="I3424" t="s">
        <v>9154</v>
      </c>
      <c r="J3424" s="182" t="str">
        <f>IF(OR(IFERROR(SEARCH("DMZ",tblSegmentationZones[[#This Row],[comment]])&gt;0,FALSE),IFERROR(SEARCH("DMZ",tblSegmentationZones[[#This Row],[SegmentationZone]])&gt;0,FALSE)),"Yes","No")</f>
        <v>No</v>
      </c>
    </row>
    <row r="3425" spans="1:10" x14ac:dyDescent="0.3">
      <c r="A3425" t="s">
        <v>9155</v>
      </c>
      <c r="B3425" t="s">
        <v>9156</v>
      </c>
      <c r="C3425" t="s">
        <v>7140</v>
      </c>
      <c r="D3425" t="s">
        <v>664</v>
      </c>
      <c r="E3425" t="s">
        <v>6686</v>
      </c>
      <c r="F3425" t="b">
        <v>0</v>
      </c>
      <c r="G3425">
        <v>518523136</v>
      </c>
      <c r="H3425">
        <v>518523391</v>
      </c>
      <c r="I3425" t="s">
        <v>9157</v>
      </c>
      <c r="J3425" s="182" t="str">
        <f>IF(OR(IFERROR(SEARCH("DMZ",tblSegmentationZones[[#This Row],[comment]])&gt;0,FALSE),IFERROR(SEARCH("DMZ",tblSegmentationZones[[#This Row],[SegmentationZone]])&gt;0,FALSE)),"Yes","No")</f>
        <v>No</v>
      </c>
    </row>
    <row r="3426" spans="1:10" x14ac:dyDescent="0.3">
      <c r="A3426" t="s">
        <v>6296</v>
      </c>
      <c r="B3426" t="s">
        <v>9158</v>
      </c>
      <c r="C3426" t="s">
        <v>464</v>
      </c>
      <c r="D3426" t="s">
        <v>507</v>
      </c>
      <c r="E3426" t="s">
        <v>6686</v>
      </c>
      <c r="F3426" t="b">
        <v>1</v>
      </c>
      <c r="G3426">
        <v>518545408</v>
      </c>
      <c r="H3426">
        <v>518546431</v>
      </c>
      <c r="I3426" t="s">
        <v>9159</v>
      </c>
      <c r="J3426" s="182" t="str">
        <f>IF(OR(IFERROR(SEARCH("DMZ",tblSegmentationZones[[#This Row],[comment]])&gt;0,FALSE),IFERROR(SEARCH("DMZ",tblSegmentationZones[[#This Row],[SegmentationZone]])&gt;0,FALSE)),"Yes","No")</f>
        <v>No</v>
      </c>
    </row>
    <row r="3427" spans="1:10" x14ac:dyDescent="0.3">
      <c r="A3427" t="s">
        <v>9160</v>
      </c>
      <c r="B3427" t="s">
        <v>9161</v>
      </c>
      <c r="C3427" t="s">
        <v>6054</v>
      </c>
      <c r="D3427" t="s">
        <v>7231</v>
      </c>
      <c r="E3427" t="s">
        <v>466</v>
      </c>
      <c r="F3427" t="b">
        <v>0</v>
      </c>
      <c r="G3427">
        <v>518687232</v>
      </c>
      <c r="H3427">
        <v>518687487</v>
      </c>
      <c r="I3427" t="s">
        <v>9162</v>
      </c>
      <c r="J3427" s="182" t="str">
        <f>IF(OR(IFERROR(SEARCH("DMZ",tblSegmentationZones[[#This Row],[comment]])&gt;0,FALSE),IFERROR(SEARCH("DMZ",tblSegmentationZones[[#This Row],[SegmentationZone]])&gt;0,FALSE)),"Yes","No")</f>
        <v>No</v>
      </c>
    </row>
    <row r="3428" spans="1:10" x14ac:dyDescent="0.3">
      <c r="A3428" t="s">
        <v>5511</v>
      </c>
      <c r="B3428" t="s">
        <v>9163</v>
      </c>
      <c r="C3428">
        <v>2238</v>
      </c>
      <c r="D3428" t="s">
        <v>5511</v>
      </c>
      <c r="E3428" t="s">
        <v>466</v>
      </c>
      <c r="F3428" t="b">
        <v>1</v>
      </c>
      <c r="G3428">
        <v>518711296</v>
      </c>
      <c r="H3428">
        <v>518712319</v>
      </c>
      <c r="I3428" t="s">
        <v>9164</v>
      </c>
      <c r="J3428" s="182" t="str">
        <f>IF(OR(IFERROR(SEARCH("DMZ",tblSegmentationZones[[#This Row],[comment]])&gt;0,FALSE),IFERROR(SEARCH("DMZ",tblSegmentationZones[[#This Row],[SegmentationZone]])&gt;0,FALSE)),"Yes","No")</f>
        <v>No</v>
      </c>
    </row>
    <row r="3429" spans="1:10" x14ac:dyDescent="0.3">
      <c r="A3429" t="s">
        <v>5513</v>
      </c>
      <c r="B3429" t="s">
        <v>9165</v>
      </c>
      <c r="C3429" t="s">
        <v>464</v>
      </c>
      <c r="D3429" t="s">
        <v>5515</v>
      </c>
      <c r="E3429" t="s">
        <v>466</v>
      </c>
      <c r="F3429" t="b">
        <v>1</v>
      </c>
      <c r="G3429">
        <v>518712576</v>
      </c>
      <c r="H3429">
        <v>518712639</v>
      </c>
      <c r="I3429" t="s">
        <v>9166</v>
      </c>
      <c r="J3429" s="182" t="str">
        <f>IF(OR(IFERROR(SEARCH("DMZ",tblSegmentationZones[[#This Row],[comment]])&gt;0,FALSE),IFERROR(SEARCH("DMZ",tblSegmentationZones[[#This Row],[SegmentationZone]])&gt;0,FALSE)),"Yes","No")</f>
        <v>No</v>
      </c>
    </row>
    <row r="3430" spans="1:10" x14ac:dyDescent="0.3">
      <c r="A3430" t="s">
        <v>5517</v>
      </c>
      <c r="B3430" t="s">
        <v>9167</v>
      </c>
      <c r="C3430" t="s">
        <v>464</v>
      </c>
      <c r="D3430" t="s">
        <v>5519</v>
      </c>
      <c r="E3430" t="s">
        <v>466</v>
      </c>
      <c r="F3430" t="b">
        <v>1</v>
      </c>
      <c r="G3430">
        <v>518712704</v>
      </c>
      <c r="H3430">
        <v>518712767</v>
      </c>
      <c r="I3430" t="s">
        <v>9168</v>
      </c>
      <c r="J3430" s="182" t="str">
        <f>IF(OR(IFERROR(SEARCH("DMZ",tblSegmentationZones[[#This Row],[comment]])&gt;0,FALSE),IFERROR(SEARCH("DMZ",tblSegmentationZones[[#This Row],[SegmentationZone]])&gt;0,FALSE)),"Yes","No")</f>
        <v>No</v>
      </c>
    </row>
    <row r="3431" spans="1:10" x14ac:dyDescent="0.3">
      <c r="A3431" t="s">
        <v>5509</v>
      </c>
      <c r="B3431" t="s">
        <v>9169</v>
      </c>
      <c r="C3431" t="s">
        <v>464</v>
      </c>
      <c r="D3431" t="s">
        <v>5511</v>
      </c>
      <c r="E3431" t="s">
        <v>466</v>
      </c>
      <c r="F3431" t="b">
        <v>0</v>
      </c>
      <c r="G3431">
        <v>518712832</v>
      </c>
      <c r="H3431">
        <v>518712895</v>
      </c>
      <c r="I3431" t="s">
        <v>9170</v>
      </c>
      <c r="J3431" s="182" t="str">
        <f>IF(OR(IFERROR(SEARCH("DMZ",tblSegmentationZones[[#This Row],[comment]])&gt;0,FALSE),IFERROR(SEARCH("DMZ",tblSegmentationZones[[#This Row],[SegmentationZone]])&gt;0,FALSE)),"Yes","No")</f>
        <v>No</v>
      </c>
    </row>
    <row r="3432" spans="1:10" x14ac:dyDescent="0.3">
      <c r="A3432" t="s">
        <v>5521</v>
      </c>
      <c r="B3432" t="s">
        <v>9171</v>
      </c>
      <c r="C3432">
        <v>2239</v>
      </c>
      <c r="D3432" t="s">
        <v>5521</v>
      </c>
      <c r="E3432" t="s">
        <v>466</v>
      </c>
      <c r="F3432" t="b">
        <v>1</v>
      </c>
      <c r="G3432">
        <v>518713216</v>
      </c>
      <c r="H3432">
        <v>518713279</v>
      </c>
      <c r="I3432" t="s">
        <v>9172</v>
      </c>
      <c r="J3432" s="182" t="str">
        <f>IF(OR(IFERROR(SEARCH("DMZ",tblSegmentationZones[[#This Row],[comment]])&gt;0,FALSE),IFERROR(SEARCH("DMZ",tblSegmentationZones[[#This Row],[SegmentationZone]])&gt;0,FALSE)),"Yes","No")</f>
        <v>No</v>
      </c>
    </row>
    <row r="3433" spans="1:10" x14ac:dyDescent="0.3">
      <c r="A3433" t="s">
        <v>5521</v>
      </c>
      <c r="B3433" t="s">
        <v>9173</v>
      </c>
      <c r="C3433" t="s">
        <v>464</v>
      </c>
      <c r="D3433" t="s">
        <v>5521</v>
      </c>
      <c r="E3433" t="s">
        <v>466</v>
      </c>
      <c r="F3433" t="b">
        <v>0</v>
      </c>
      <c r="G3433">
        <v>518713280</v>
      </c>
      <c r="H3433">
        <v>518713343</v>
      </c>
      <c r="I3433" t="s">
        <v>9174</v>
      </c>
      <c r="J3433" s="182" t="str">
        <f>IF(OR(IFERROR(SEARCH("DMZ",tblSegmentationZones[[#This Row],[comment]])&gt;0,FALSE),IFERROR(SEARCH("DMZ",tblSegmentationZones[[#This Row],[SegmentationZone]])&gt;0,FALSE)),"Yes","No")</f>
        <v>No</v>
      </c>
    </row>
    <row r="3434" spans="1:10" x14ac:dyDescent="0.3">
      <c r="A3434" t="s">
        <v>5557</v>
      </c>
      <c r="B3434" t="s">
        <v>9175</v>
      </c>
      <c r="C3434">
        <v>421</v>
      </c>
      <c r="D3434" t="s">
        <v>5557</v>
      </c>
      <c r="E3434" t="s">
        <v>466</v>
      </c>
      <c r="F3434" t="b">
        <v>1</v>
      </c>
      <c r="G3434">
        <v>518713344</v>
      </c>
      <c r="H3434">
        <v>518713599</v>
      </c>
      <c r="I3434" t="s">
        <v>9176</v>
      </c>
      <c r="J3434" s="182" t="str">
        <f>IF(OR(IFERROR(SEARCH("DMZ",tblSegmentationZones[[#This Row],[comment]])&gt;0,FALSE),IFERROR(SEARCH("DMZ",tblSegmentationZones[[#This Row],[SegmentationZone]])&gt;0,FALSE)),"Yes","No")</f>
        <v>No</v>
      </c>
    </row>
    <row r="3435" spans="1:10" x14ac:dyDescent="0.3">
      <c r="A3435" t="s">
        <v>5538</v>
      </c>
      <c r="B3435" t="s">
        <v>9177</v>
      </c>
      <c r="C3435">
        <v>2421</v>
      </c>
      <c r="D3435" t="s">
        <v>5538</v>
      </c>
      <c r="E3435" t="s">
        <v>466</v>
      </c>
      <c r="F3435" t="b">
        <v>1</v>
      </c>
      <c r="G3435">
        <v>518713600</v>
      </c>
      <c r="H3435">
        <v>518713855</v>
      </c>
      <c r="I3435" t="s">
        <v>9178</v>
      </c>
      <c r="J3435" s="182" t="str">
        <f>IF(OR(IFERROR(SEARCH("DMZ",tblSegmentationZones[[#This Row],[comment]])&gt;0,FALSE),IFERROR(SEARCH("DMZ",tblSegmentationZones[[#This Row],[SegmentationZone]])&gt;0,FALSE)),"Yes","No")</f>
        <v>No</v>
      </c>
    </row>
    <row r="3436" spans="1:10" x14ac:dyDescent="0.3">
      <c r="A3436" t="s">
        <v>9179</v>
      </c>
      <c r="B3436" t="s">
        <v>9180</v>
      </c>
      <c r="C3436">
        <v>2950</v>
      </c>
      <c r="D3436" t="s">
        <v>1937</v>
      </c>
      <c r="E3436" t="s">
        <v>466</v>
      </c>
      <c r="F3436" t="b">
        <v>1</v>
      </c>
      <c r="G3436">
        <v>518714368</v>
      </c>
      <c r="H3436">
        <v>518714623</v>
      </c>
      <c r="I3436" t="s">
        <v>9181</v>
      </c>
      <c r="J3436" s="182" t="str">
        <f>IF(OR(IFERROR(SEARCH("DMZ",tblSegmentationZones[[#This Row],[comment]])&gt;0,FALSE),IFERROR(SEARCH("DMZ",tblSegmentationZones[[#This Row],[SegmentationZone]])&gt;0,FALSE)),"Yes","No")</f>
        <v>No</v>
      </c>
    </row>
    <row r="3437" spans="1:10" x14ac:dyDescent="0.3">
      <c r="A3437" t="s">
        <v>9182</v>
      </c>
      <c r="B3437" t="s">
        <v>9183</v>
      </c>
      <c r="C3437">
        <v>2949</v>
      </c>
      <c r="D3437" t="s">
        <v>2773</v>
      </c>
      <c r="E3437" t="s">
        <v>466</v>
      </c>
      <c r="F3437" t="b">
        <v>1</v>
      </c>
      <c r="G3437">
        <v>518714624</v>
      </c>
      <c r="H3437">
        <v>518714879</v>
      </c>
      <c r="I3437" t="s">
        <v>9184</v>
      </c>
      <c r="J3437" s="182" t="str">
        <f>IF(OR(IFERROR(SEARCH("DMZ",tblSegmentationZones[[#This Row],[comment]])&gt;0,FALSE),IFERROR(SEARCH("DMZ",tblSegmentationZones[[#This Row],[SegmentationZone]])&gt;0,FALSE)),"Yes","No")</f>
        <v>No</v>
      </c>
    </row>
    <row r="3438" spans="1:10" x14ac:dyDescent="0.3">
      <c r="A3438" t="s">
        <v>7432</v>
      </c>
      <c r="B3438" t="s">
        <v>9185</v>
      </c>
      <c r="C3438">
        <v>940</v>
      </c>
      <c r="D3438" t="s">
        <v>686</v>
      </c>
      <c r="E3438" t="s">
        <v>466</v>
      </c>
      <c r="F3438" t="b">
        <v>1</v>
      </c>
      <c r="G3438">
        <v>518659072</v>
      </c>
      <c r="H3438">
        <v>518659327</v>
      </c>
      <c r="I3438" t="s">
        <v>9186</v>
      </c>
      <c r="J3438" s="182" t="str">
        <f>IF(OR(IFERROR(SEARCH("DMZ",tblSegmentationZones[[#This Row],[comment]])&gt;0,FALSE),IFERROR(SEARCH("DMZ",tblSegmentationZones[[#This Row],[SegmentationZone]])&gt;0,FALSE)),"Yes","No")</f>
        <v>No</v>
      </c>
    </row>
    <row r="3439" spans="1:10" x14ac:dyDescent="0.3">
      <c r="A3439" t="s">
        <v>6208</v>
      </c>
      <c r="B3439" t="s">
        <v>9187</v>
      </c>
      <c r="C3439" t="s">
        <v>464</v>
      </c>
      <c r="D3439" t="s">
        <v>6208</v>
      </c>
      <c r="E3439" t="s">
        <v>466</v>
      </c>
      <c r="F3439" t="b">
        <v>1</v>
      </c>
      <c r="G3439">
        <v>518668288</v>
      </c>
      <c r="H3439">
        <v>518668799</v>
      </c>
      <c r="I3439" t="s">
        <v>9188</v>
      </c>
      <c r="J3439" s="182" t="str">
        <f>IF(OR(IFERROR(SEARCH("DMZ",tblSegmentationZones[[#This Row],[comment]])&gt;0,FALSE),IFERROR(SEARCH("DMZ",tblSegmentationZones[[#This Row],[SegmentationZone]])&gt;0,FALSE)),"Yes","No")</f>
        <v>No</v>
      </c>
    </row>
    <row r="3440" spans="1:10" x14ac:dyDescent="0.3">
      <c r="A3440" t="s">
        <v>6211</v>
      </c>
      <c r="B3440" t="s">
        <v>9189</v>
      </c>
      <c r="C3440" t="s">
        <v>464</v>
      </c>
      <c r="D3440" t="s">
        <v>6211</v>
      </c>
      <c r="E3440" t="s">
        <v>466</v>
      </c>
      <c r="F3440" t="b">
        <v>1</v>
      </c>
      <c r="G3440">
        <v>518668800</v>
      </c>
      <c r="H3440">
        <v>518669311</v>
      </c>
      <c r="I3440" t="s">
        <v>9190</v>
      </c>
      <c r="J3440" s="182" t="str">
        <f>IF(OR(IFERROR(SEARCH("DMZ",tblSegmentationZones[[#This Row],[comment]])&gt;0,FALSE),IFERROR(SEARCH("DMZ",tblSegmentationZones[[#This Row],[SegmentationZone]])&gt;0,FALSE)),"Yes","No")</f>
        <v>No</v>
      </c>
    </row>
    <row r="3441" spans="1:10" x14ac:dyDescent="0.3">
      <c r="A3441" t="s">
        <v>9191</v>
      </c>
      <c r="B3441" t="s">
        <v>9192</v>
      </c>
      <c r="C3441">
        <v>910</v>
      </c>
      <c r="D3441" t="s">
        <v>536</v>
      </c>
      <c r="E3441" t="s">
        <v>5010</v>
      </c>
      <c r="F3441" t="b">
        <v>1</v>
      </c>
      <c r="G3441">
        <v>518782976</v>
      </c>
      <c r="H3441">
        <v>518783231</v>
      </c>
      <c r="I3441" t="s">
        <v>9193</v>
      </c>
      <c r="J3441" s="182" t="str">
        <f>IF(OR(IFERROR(SEARCH("DMZ",tblSegmentationZones[[#This Row],[comment]])&gt;0,FALSE),IFERROR(SEARCH("DMZ",tblSegmentationZones[[#This Row],[SegmentationZone]])&gt;0,FALSE)),"Yes","No")</f>
        <v>No</v>
      </c>
    </row>
    <row r="3442" spans="1:10" x14ac:dyDescent="0.3">
      <c r="A3442" t="s">
        <v>9194</v>
      </c>
      <c r="B3442" t="s">
        <v>9195</v>
      </c>
      <c r="C3442" t="s">
        <v>7140</v>
      </c>
      <c r="D3442" t="s">
        <v>536</v>
      </c>
      <c r="E3442" t="s">
        <v>5010</v>
      </c>
      <c r="F3442" t="b">
        <v>0</v>
      </c>
      <c r="G3442">
        <v>518783232</v>
      </c>
      <c r="H3442">
        <v>518783487</v>
      </c>
      <c r="I3442" t="s">
        <v>9196</v>
      </c>
      <c r="J3442" s="182" t="str">
        <f>IF(OR(IFERROR(SEARCH("DMZ",tblSegmentationZones[[#This Row],[comment]])&gt;0,FALSE),IFERROR(SEARCH("DMZ",tblSegmentationZones[[#This Row],[SegmentationZone]])&gt;0,FALSE)),"Yes","No")</f>
        <v>No</v>
      </c>
    </row>
    <row r="3443" spans="1:10" x14ac:dyDescent="0.3">
      <c r="A3443" t="s">
        <v>5975</v>
      </c>
      <c r="B3443" t="s">
        <v>9197</v>
      </c>
      <c r="C3443" t="s">
        <v>464</v>
      </c>
      <c r="D3443" t="s">
        <v>511</v>
      </c>
      <c r="E3443" t="s">
        <v>5010</v>
      </c>
      <c r="F3443" t="b">
        <v>1</v>
      </c>
      <c r="G3443">
        <v>518808576</v>
      </c>
      <c r="H3443">
        <v>518809599</v>
      </c>
      <c r="I3443" t="s">
        <v>9198</v>
      </c>
      <c r="J3443" s="182" t="str">
        <f>IF(OR(IFERROR(SEARCH("DMZ",tblSegmentationZones[[#This Row],[comment]])&gt;0,FALSE),IFERROR(SEARCH("DMZ",tblSegmentationZones[[#This Row],[SegmentationZone]])&gt;0,FALSE)),"Yes","No")</f>
        <v>No</v>
      </c>
    </row>
    <row r="3444" spans="1:10" x14ac:dyDescent="0.3">
      <c r="A3444" t="s">
        <v>5978</v>
      </c>
      <c r="B3444" t="s">
        <v>9199</v>
      </c>
      <c r="C3444" t="s">
        <v>464</v>
      </c>
      <c r="D3444" t="s">
        <v>515</v>
      </c>
      <c r="E3444" t="s">
        <v>5010</v>
      </c>
      <c r="F3444" t="b">
        <v>1</v>
      </c>
      <c r="G3444">
        <v>518810624</v>
      </c>
      <c r="H3444">
        <v>518811647</v>
      </c>
      <c r="I3444" t="s">
        <v>9200</v>
      </c>
      <c r="J3444" s="182" t="str">
        <f>IF(OR(IFERROR(SEARCH("DMZ",tblSegmentationZones[[#This Row],[comment]])&gt;0,FALSE),IFERROR(SEARCH("DMZ",tblSegmentationZones[[#This Row],[SegmentationZone]])&gt;0,FALSE)),"Yes","No")</f>
        <v>No</v>
      </c>
    </row>
    <row r="3445" spans="1:10" x14ac:dyDescent="0.3">
      <c r="A3445" t="s">
        <v>5981</v>
      </c>
      <c r="B3445" t="s">
        <v>9201</v>
      </c>
      <c r="C3445">
        <v>962</v>
      </c>
      <c r="D3445" t="s">
        <v>5981</v>
      </c>
      <c r="E3445" t="s">
        <v>5010</v>
      </c>
      <c r="F3445" t="b">
        <v>1</v>
      </c>
      <c r="G3445">
        <v>518811648</v>
      </c>
      <c r="H3445">
        <v>518811903</v>
      </c>
      <c r="I3445" t="s">
        <v>9202</v>
      </c>
      <c r="J3445" s="182" t="str">
        <f>IF(OR(IFERROR(SEARCH("DMZ",tblSegmentationZones[[#This Row],[comment]])&gt;0,FALSE),IFERROR(SEARCH("DMZ",tblSegmentationZones[[#This Row],[SegmentationZone]])&gt;0,FALSE)),"Yes","No")</f>
        <v>No</v>
      </c>
    </row>
    <row r="3446" spans="1:10" x14ac:dyDescent="0.3">
      <c r="A3446" t="s">
        <v>5984</v>
      </c>
      <c r="B3446" t="s">
        <v>9203</v>
      </c>
      <c r="C3446">
        <v>961</v>
      </c>
      <c r="D3446" t="s">
        <v>5984</v>
      </c>
      <c r="E3446" t="s">
        <v>5010</v>
      </c>
      <c r="F3446" t="b">
        <v>1</v>
      </c>
      <c r="G3446">
        <v>518811904</v>
      </c>
      <c r="H3446">
        <v>518812159</v>
      </c>
      <c r="I3446" t="s">
        <v>9204</v>
      </c>
      <c r="J3446" s="182" t="str">
        <f>IF(OR(IFERROR(SEARCH("DMZ",tblSegmentationZones[[#This Row],[comment]])&gt;0,FALSE),IFERROR(SEARCH("DMZ",tblSegmentationZones[[#This Row],[SegmentationZone]])&gt;0,FALSE)),"Yes","No")</f>
        <v>No</v>
      </c>
    </row>
    <row r="3447" spans="1:10" x14ac:dyDescent="0.3">
      <c r="A3447" t="s">
        <v>5987</v>
      </c>
      <c r="B3447" t="s">
        <v>9205</v>
      </c>
      <c r="C3447">
        <v>964</v>
      </c>
      <c r="D3447" t="s">
        <v>5987</v>
      </c>
      <c r="E3447" t="s">
        <v>5010</v>
      </c>
      <c r="F3447" t="b">
        <v>1</v>
      </c>
      <c r="G3447">
        <v>518812160</v>
      </c>
      <c r="H3447">
        <v>518812415</v>
      </c>
      <c r="I3447" t="s">
        <v>9206</v>
      </c>
      <c r="J3447" s="182" t="str">
        <f>IF(OR(IFERROR(SEARCH("DMZ",tblSegmentationZones[[#This Row],[comment]])&gt;0,FALSE),IFERROR(SEARCH("DMZ",tblSegmentationZones[[#This Row],[SegmentationZone]])&gt;0,FALSE)),"Yes","No")</f>
        <v>No</v>
      </c>
    </row>
    <row r="3448" spans="1:10" x14ac:dyDescent="0.3">
      <c r="A3448" t="s">
        <v>5990</v>
      </c>
      <c r="B3448" t="s">
        <v>9207</v>
      </c>
      <c r="C3448">
        <v>963</v>
      </c>
      <c r="D3448" t="s">
        <v>5990</v>
      </c>
      <c r="E3448" t="s">
        <v>5010</v>
      </c>
      <c r="F3448" t="b">
        <v>1</v>
      </c>
      <c r="G3448">
        <v>518812416</v>
      </c>
      <c r="H3448">
        <v>518812671</v>
      </c>
      <c r="I3448" t="s">
        <v>9208</v>
      </c>
      <c r="J3448" s="182" t="str">
        <f>IF(OR(IFERROR(SEARCH("DMZ",tblSegmentationZones[[#This Row],[comment]])&gt;0,FALSE),IFERROR(SEARCH("DMZ",tblSegmentationZones[[#This Row],[SegmentationZone]])&gt;0,FALSE)),"Yes","No")</f>
        <v>No</v>
      </c>
    </row>
    <row r="3449" spans="1:10" x14ac:dyDescent="0.3">
      <c r="A3449" t="s">
        <v>9209</v>
      </c>
      <c r="B3449" t="s">
        <v>9210</v>
      </c>
      <c r="C3449">
        <v>914</v>
      </c>
      <c r="D3449" t="s">
        <v>690</v>
      </c>
      <c r="E3449" t="s">
        <v>5010</v>
      </c>
      <c r="F3449" t="b">
        <v>1</v>
      </c>
      <c r="G3449">
        <v>518786048</v>
      </c>
      <c r="H3449">
        <v>518786303</v>
      </c>
      <c r="I3449" t="s">
        <v>9211</v>
      </c>
      <c r="J3449" s="182" t="str">
        <f>IF(OR(IFERROR(SEARCH("DMZ",tblSegmentationZones[[#This Row],[comment]])&gt;0,FALSE),IFERROR(SEARCH("DMZ",tblSegmentationZones[[#This Row],[SegmentationZone]])&gt;0,FALSE)),"Yes","No")</f>
        <v>No</v>
      </c>
    </row>
    <row r="3450" spans="1:10" x14ac:dyDescent="0.3">
      <c r="A3450" t="s">
        <v>9212</v>
      </c>
      <c r="B3450" t="s">
        <v>9213</v>
      </c>
      <c r="C3450">
        <v>920</v>
      </c>
      <c r="D3450" t="s">
        <v>565</v>
      </c>
      <c r="E3450" t="s">
        <v>5010</v>
      </c>
      <c r="F3450" t="b">
        <v>1</v>
      </c>
      <c r="G3450">
        <v>518815744</v>
      </c>
      <c r="H3450">
        <v>518815999</v>
      </c>
      <c r="I3450" t="s">
        <v>9214</v>
      </c>
      <c r="J3450" s="182" t="str">
        <f>IF(OR(IFERROR(SEARCH("DMZ",tblSegmentationZones[[#This Row],[comment]])&gt;0,FALSE),IFERROR(SEARCH("DMZ",tblSegmentationZones[[#This Row],[SegmentationZone]])&gt;0,FALSE)),"Yes","No")</f>
        <v>No</v>
      </c>
    </row>
    <row r="3451" spans="1:10" x14ac:dyDescent="0.3">
      <c r="A3451" t="s">
        <v>9215</v>
      </c>
      <c r="B3451" t="s">
        <v>9216</v>
      </c>
      <c r="C3451">
        <v>915</v>
      </c>
      <c r="D3451" t="s">
        <v>6006</v>
      </c>
      <c r="E3451" t="s">
        <v>5010</v>
      </c>
      <c r="F3451" t="b">
        <v>1</v>
      </c>
      <c r="G3451">
        <v>518786304</v>
      </c>
      <c r="H3451">
        <v>518786559</v>
      </c>
      <c r="I3451" t="s">
        <v>9217</v>
      </c>
      <c r="J3451" s="182" t="str">
        <f>IF(OR(IFERROR(SEARCH("DMZ",tblSegmentationZones[[#This Row],[comment]])&gt;0,FALSE),IFERROR(SEARCH("DMZ",tblSegmentationZones[[#This Row],[SegmentationZone]])&gt;0,FALSE)),"Yes","No")</f>
        <v>No</v>
      </c>
    </row>
    <row r="3452" spans="1:10" x14ac:dyDescent="0.3">
      <c r="A3452" t="s">
        <v>9218</v>
      </c>
      <c r="B3452" t="s">
        <v>9219</v>
      </c>
      <c r="C3452">
        <v>921</v>
      </c>
      <c r="D3452" t="s">
        <v>573</v>
      </c>
      <c r="E3452" t="s">
        <v>5010</v>
      </c>
      <c r="F3452" t="b">
        <v>1</v>
      </c>
      <c r="G3452">
        <v>518816256</v>
      </c>
      <c r="H3452">
        <v>518816511</v>
      </c>
      <c r="I3452" t="s">
        <v>9220</v>
      </c>
      <c r="J3452" s="182" t="str">
        <f>IF(OR(IFERROR(SEARCH("DMZ",tblSegmentationZones[[#This Row],[comment]])&gt;0,FALSE),IFERROR(SEARCH("DMZ",tblSegmentationZones[[#This Row],[SegmentationZone]])&gt;0,FALSE)),"Yes","No")</f>
        <v>No</v>
      </c>
    </row>
    <row r="3453" spans="1:10" x14ac:dyDescent="0.3">
      <c r="A3453" t="s">
        <v>9221</v>
      </c>
      <c r="B3453" t="s">
        <v>9222</v>
      </c>
      <c r="C3453">
        <v>922</v>
      </c>
      <c r="D3453" t="s">
        <v>6016</v>
      </c>
      <c r="E3453" t="s">
        <v>5010</v>
      </c>
      <c r="F3453" t="b">
        <v>1</v>
      </c>
      <c r="G3453">
        <v>518816768</v>
      </c>
      <c r="H3453">
        <v>518817023</v>
      </c>
      <c r="I3453" t="s">
        <v>9223</v>
      </c>
      <c r="J3453" s="182" t="str">
        <f>IF(OR(IFERROR(SEARCH("DMZ",tblSegmentationZones[[#This Row],[comment]])&gt;0,FALSE),IFERROR(SEARCH("DMZ",tblSegmentationZones[[#This Row],[SegmentationZone]])&gt;0,FALSE)),"Yes","No")</f>
        <v>No</v>
      </c>
    </row>
    <row r="3454" spans="1:10" x14ac:dyDescent="0.3">
      <c r="A3454" t="s">
        <v>9224</v>
      </c>
      <c r="B3454" t="s">
        <v>9225</v>
      </c>
      <c r="C3454">
        <v>959</v>
      </c>
      <c r="D3454" t="s">
        <v>7246</v>
      </c>
      <c r="E3454" t="s">
        <v>5010</v>
      </c>
      <c r="F3454" t="b">
        <v>1</v>
      </c>
      <c r="G3454">
        <v>518817024</v>
      </c>
      <c r="H3454">
        <v>518817279</v>
      </c>
      <c r="I3454" t="s">
        <v>9226</v>
      </c>
      <c r="J3454" s="182" t="str">
        <f>IF(OR(IFERROR(SEARCH("DMZ",tblSegmentationZones[[#This Row],[comment]])&gt;0,FALSE),IFERROR(SEARCH("DMZ",tblSegmentationZones[[#This Row],[SegmentationZone]])&gt;0,FALSE)),"Yes","No")</f>
        <v>No</v>
      </c>
    </row>
    <row r="3455" spans="1:10" x14ac:dyDescent="0.3">
      <c r="A3455" t="s">
        <v>9227</v>
      </c>
      <c r="B3455" t="s">
        <v>9228</v>
      </c>
      <c r="C3455">
        <v>923</v>
      </c>
      <c r="D3455" t="s">
        <v>672</v>
      </c>
      <c r="E3455" t="s">
        <v>5010</v>
      </c>
      <c r="F3455" t="b">
        <v>1</v>
      </c>
      <c r="G3455">
        <v>518817280</v>
      </c>
      <c r="H3455">
        <v>518817535</v>
      </c>
      <c r="I3455" t="s">
        <v>9229</v>
      </c>
      <c r="J3455" s="182" t="str">
        <f>IF(OR(IFERROR(SEARCH("DMZ",tblSegmentationZones[[#This Row],[comment]])&gt;0,FALSE),IFERROR(SEARCH("DMZ",tblSegmentationZones[[#This Row],[SegmentationZone]])&gt;0,FALSE)),"Yes","No")</f>
        <v>No</v>
      </c>
    </row>
    <row r="3456" spans="1:10" x14ac:dyDescent="0.3">
      <c r="A3456" t="s">
        <v>9230</v>
      </c>
      <c r="B3456" t="s">
        <v>9231</v>
      </c>
      <c r="C3456">
        <v>924</v>
      </c>
      <c r="D3456" t="s">
        <v>569</v>
      </c>
      <c r="E3456" t="s">
        <v>5010</v>
      </c>
      <c r="F3456" t="b">
        <v>1</v>
      </c>
      <c r="G3456">
        <v>518817536</v>
      </c>
      <c r="H3456">
        <v>518817791</v>
      </c>
      <c r="I3456" t="s">
        <v>9232</v>
      </c>
      <c r="J3456" s="182" t="str">
        <f>IF(OR(IFERROR(SEARCH("DMZ",tblSegmentationZones[[#This Row],[comment]])&gt;0,FALSE),IFERROR(SEARCH("DMZ",tblSegmentationZones[[#This Row],[SegmentationZone]])&gt;0,FALSE)),"Yes","No")</f>
        <v>No</v>
      </c>
    </row>
    <row r="3457" spans="1:10" x14ac:dyDescent="0.3">
      <c r="A3457" t="s">
        <v>9233</v>
      </c>
      <c r="B3457" t="s">
        <v>9234</v>
      </c>
      <c r="C3457">
        <v>965</v>
      </c>
      <c r="D3457" t="s">
        <v>5670</v>
      </c>
      <c r="E3457" t="s">
        <v>5010</v>
      </c>
      <c r="F3457" t="b">
        <v>1</v>
      </c>
      <c r="G3457">
        <v>518817792</v>
      </c>
      <c r="H3457">
        <v>518818047</v>
      </c>
      <c r="I3457" t="s">
        <v>9235</v>
      </c>
      <c r="J3457" s="182" t="str">
        <f>IF(OR(IFERROR(SEARCH("DMZ",tblSegmentationZones[[#This Row],[comment]])&gt;0,FALSE),IFERROR(SEARCH("DMZ",tblSegmentationZones[[#This Row],[SegmentationZone]])&gt;0,FALSE)),"Yes","No")</f>
        <v>No</v>
      </c>
    </row>
    <row r="3458" spans="1:10" x14ac:dyDescent="0.3">
      <c r="A3458" t="s">
        <v>9236</v>
      </c>
      <c r="B3458" t="s">
        <v>9237</v>
      </c>
      <c r="C3458">
        <v>966</v>
      </c>
      <c r="D3458" t="s">
        <v>5673</v>
      </c>
      <c r="E3458" t="s">
        <v>5010</v>
      </c>
      <c r="F3458" t="b">
        <v>1</v>
      </c>
      <c r="G3458">
        <v>518818048</v>
      </c>
      <c r="H3458">
        <v>518818303</v>
      </c>
      <c r="I3458" t="s">
        <v>9238</v>
      </c>
      <c r="J3458" s="182" t="str">
        <f>IF(OR(IFERROR(SEARCH("DMZ",tblSegmentationZones[[#This Row],[comment]])&gt;0,FALSE),IFERROR(SEARCH("DMZ",tblSegmentationZones[[#This Row],[SegmentationZone]])&gt;0,FALSE)),"Yes","No")</f>
        <v>No</v>
      </c>
    </row>
    <row r="3459" spans="1:10" x14ac:dyDescent="0.3">
      <c r="A3459" t="s">
        <v>9239</v>
      </c>
      <c r="B3459" t="s">
        <v>9240</v>
      </c>
      <c r="C3459">
        <v>967</v>
      </c>
      <c r="D3459" t="s">
        <v>5667</v>
      </c>
      <c r="E3459" t="s">
        <v>5010</v>
      </c>
      <c r="F3459" t="b">
        <v>1</v>
      </c>
      <c r="G3459">
        <v>518818304</v>
      </c>
      <c r="H3459">
        <v>518818559</v>
      </c>
      <c r="I3459" t="s">
        <v>9241</v>
      </c>
      <c r="J3459" s="182" t="str">
        <f>IF(OR(IFERROR(SEARCH("DMZ",tblSegmentationZones[[#This Row],[comment]])&gt;0,FALSE),IFERROR(SEARCH("DMZ",tblSegmentationZones[[#This Row],[SegmentationZone]])&gt;0,FALSE)),"Yes","No")</f>
        <v>Yes</v>
      </c>
    </row>
    <row r="3460" spans="1:10" x14ac:dyDescent="0.3">
      <c r="A3460" t="s">
        <v>8555</v>
      </c>
      <c r="B3460" t="s">
        <v>9242</v>
      </c>
      <c r="C3460">
        <v>468</v>
      </c>
      <c r="D3460" t="s">
        <v>8557</v>
      </c>
      <c r="E3460" t="s">
        <v>5010</v>
      </c>
      <c r="F3460" t="b">
        <v>1</v>
      </c>
      <c r="G3460">
        <v>518818560</v>
      </c>
      <c r="H3460">
        <v>518818815</v>
      </c>
      <c r="I3460" t="s">
        <v>9243</v>
      </c>
      <c r="J3460" s="182" t="str">
        <f>IF(OR(IFERROR(SEARCH("DMZ",tblSegmentationZones[[#This Row],[comment]])&gt;0,FALSE),IFERROR(SEARCH("DMZ",tblSegmentationZones[[#This Row],[SegmentationZone]])&gt;0,FALSE)),"Yes","No")</f>
        <v>No</v>
      </c>
    </row>
    <row r="3461" spans="1:10" x14ac:dyDescent="0.3">
      <c r="A3461" t="s">
        <v>9244</v>
      </c>
      <c r="B3461" t="s">
        <v>9245</v>
      </c>
      <c r="C3461">
        <v>916</v>
      </c>
      <c r="D3461" t="s">
        <v>470</v>
      </c>
      <c r="E3461" t="s">
        <v>5010</v>
      </c>
      <c r="F3461" t="b">
        <v>1</v>
      </c>
      <c r="G3461">
        <v>518786560</v>
      </c>
      <c r="H3461">
        <v>518786815</v>
      </c>
      <c r="I3461" t="s">
        <v>9246</v>
      </c>
      <c r="J3461" s="182" t="str">
        <f>IF(OR(IFERROR(SEARCH("DMZ",tblSegmentationZones[[#This Row],[comment]])&gt;0,FALSE),IFERROR(SEARCH("DMZ",tblSegmentationZones[[#This Row],[SegmentationZone]])&gt;0,FALSE)),"Yes","No")</f>
        <v>No</v>
      </c>
    </row>
    <row r="3462" spans="1:10" x14ac:dyDescent="0.3">
      <c r="A3462" t="s">
        <v>6036</v>
      </c>
      <c r="B3462" t="s">
        <v>9247</v>
      </c>
      <c r="C3462">
        <v>2572</v>
      </c>
      <c r="D3462" t="s">
        <v>6038</v>
      </c>
      <c r="E3462" t="s">
        <v>5010</v>
      </c>
      <c r="F3462" t="b">
        <v>1</v>
      </c>
      <c r="G3462">
        <v>518820864</v>
      </c>
      <c r="H3462">
        <v>518821119</v>
      </c>
      <c r="I3462" t="s">
        <v>9248</v>
      </c>
      <c r="J3462" s="182" t="str">
        <f>IF(OR(IFERROR(SEARCH("DMZ",tblSegmentationZones[[#This Row],[comment]])&gt;0,FALSE),IFERROR(SEARCH("DMZ",tblSegmentationZones[[#This Row],[SegmentationZone]])&gt;0,FALSE)),"Yes","No")</f>
        <v>No</v>
      </c>
    </row>
    <row r="3463" spans="1:10" x14ac:dyDescent="0.3">
      <c r="A3463" t="s">
        <v>6045</v>
      </c>
      <c r="B3463" t="s">
        <v>9249</v>
      </c>
      <c r="C3463">
        <v>928</v>
      </c>
      <c r="D3463" t="s">
        <v>519</v>
      </c>
      <c r="E3463" t="s">
        <v>5010</v>
      </c>
      <c r="F3463" t="b">
        <v>1</v>
      </c>
      <c r="G3463">
        <v>518821376</v>
      </c>
      <c r="H3463">
        <v>518821631</v>
      </c>
      <c r="I3463" t="s">
        <v>9250</v>
      </c>
      <c r="J3463" s="182" t="str">
        <f>IF(OR(IFERROR(SEARCH("DMZ",tblSegmentationZones[[#This Row],[comment]])&gt;0,FALSE),IFERROR(SEARCH("DMZ",tblSegmentationZones[[#This Row],[SegmentationZone]])&gt;0,FALSE)),"Yes","No")</f>
        <v>No</v>
      </c>
    </row>
    <row r="3464" spans="1:10" x14ac:dyDescent="0.3">
      <c r="A3464" t="s">
        <v>6048</v>
      </c>
      <c r="B3464" t="s">
        <v>9251</v>
      </c>
      <c r="C3464">
        <v>927</v>
      </c>
      <c r="D3464" t="s">
        <v>6050</v>
      </c>
      <c r="E3464" t="s">
        <v>5010</v>
      </c>
      <c r="F3464" t="b">
        <v>1</v>
      </c>
      <c r="G3464">
        <v>518821632</v>
      </c>
      <c r="H3464">
        <v>518821887</v>
      </c>
      <c r="I3464" t="s">
        <v>9252</v>
      </c>
      <c r="J3464" s="182" t="str">
        <f>IF(OR(IFERROR(SEARCH("DMZ",tblSegmentationZones[[#This Row],[comment]])&gt;0,FALSE),IFERROR(SEARCH("DMZ",tblSegmentationZones[[#This Row],[SegmentationZone]])&gt;0,FALSE)),"Yes","No")</f>
        <v>No</v>
      </c>
    </row>
    <row r="3465" spans="1:10" x14ac:dyDescent="0.3">
      <c r="A3465" t="s">
        <v>6052</v>
      </c>
      <c r="B3465" t="s">
        <v>9253</v>
      </c>
      <c r="C3465" t="s">
        <v>6054</v>
      </c>
      <c r="D3465" t="s">
        <v>6055</v>
      </c>
      <c r="E3465" t="s">
        <v>5010</v>
      </c>
      <c r="F3465" t="b">
        <v>1</v>
      </c>
      <c r="G3465">
        <v>518821888</v>
      </c>
      <c r="H3465">
        <v>518822143</v>
      </c>
      <c r="I3465" t="s">
        <v>9254</v>
      </c>
      <c r="J3465" s="182" t="str">
        <f>IF(OR(IFERROR(SEARCH("DMZ",tblSegmentationZones[[#This Row],[comment]])&gt;0,FALSE),IFERROR(SEARCH("DMZ",tblSegmentationZones[[#This Row],[SegmentationZone]])&gt;0,FALSE)),"Yes","No")</f>
        <v>No</v>
      </c>
    </row>
    <row r="3466" spans="1:10" x14ac:dyDescent="0.3">
      <c r="A3466" t="s">
        <v>6059</v>
      </c>
      <c r="B3466" t="s">
        <v>9255</v>
      </c>
      <c r="C3466" t="s">
        <v>6054</v>
      </c>
      <c r="D3466" t="s">
        <v>6061</v>
      </c>
      <c r="E3466" t="s">
        <v>5010</v>
      </c>
      <c r="F3466" t="b">
        <v>1</v>
      </c>
      <c r="G3466">
        <v>518822912</v>
      </c>
      <c r="H3466">
        <v>518823167</v>
      </c>
      <c r="I3466" t="s">
        <v>9256</v>
      </c>
      <c r="J3466" s="182" t="str">
        <f>IF(OR(IFERROR(SEARCH("DMZ",tblSegmentationZones[[#This Row],[comment]])&gt;0,FALSE),IFERROR(SEARCH("DMZ",tblSegmentationZones[[#This Row],[SegmentationZone]])&gt;0,FALSE)),"Yes","No")</f>
        <v>No</v>
      </c>
    </row>
    <row r="3467" spans="1:10" x14ac:dyDescent="0.3">
      <c r="A3467" t="s">
        <v>9257</v>
      </c>
      <c r="B3467" t="s">
        <v>9258</v>
      </c>
      <c r="C3467" t="s">
        <v>7140</v>
      </c>
      <c r="D3467" t="s">
        <v>548</v>
      </c>
      <c r="E3467" t="s">
        <v>5010</v>
      </c>
      <c r="F3467" t="b">
        <v>0</v>
      </c>
      <c r="G3467">
        <v>518787072</v>
      </c>
      <c r="H3467">
        <v>518787327</v>
      </c>
      <c r="I3467" t="s">
        <v>9259</v>
      </c>
      <c r="J3467" s="182" t="str">
        <f>IF(OR(IFERROR(SEARCH("DMZ",tblSegmentationZones[[#This Row],[comment]])&gt;0,FALSE),IFERROR(SEARCH("DMZ",tblSegmentationZones[[#This Row],[SegmentationZone]])&gt;0,FALSE)),"Yes","No")</f>
        <v>No</v>
      </c>
    </row>
    <row r="3468" spans="1:10" x14ac:dyDescent="0.3">
      <c r="A3468" t="s">
        <v>9260</v>
      </c>
      <c r="B3468" t="s">
        <v>9261</v>
      </c>
      <c r="C3468">
        <v>976</v>
      </c>
      <c r="D3468" t="s">
        <v>6068</v>
      </c>
      <c r="E3468" t="s">
        <v>5010</v>
      </c>
      <c r="F3468" t="b">
        <v>1</v>
      </c>
      <c r="G3468">
        <v>518823936</v>
      </c>
      <c r="H3468">
        <v>518824959</v>
      </c>
      <c r="I3468" t="s">
        <v>9262</v>
      </c>
      <c r="J3468" s="182" t="str">
        <f>IF(OR(IFERROR(SEARCH("DMZ",tblSegmentationZones[[#This Row],[comment]])&gt;0,FALSE),IFERROR(SEARCH("DMZ",tblSegmentationZones[[#This Row],[SegmentationZone]])&gt;0,FALSE)),"Yes","No")</f>
        <v>No</v>
      </c>
    </row>
    <row r="3469" spans="1:10" x14ac:dyDescent="0.3">
      <c r="A3469" t="s">
        <v>9263</v>
      </c>
      <c r="B3469" t="s">
        <v>9264</v>
      </c>
      <c r="C3469">
        <v>957</v>
      </c>
      <c r="D3469" t="s">
        <v>6072</v>
      </c>
      <c r="E3469" t="s">
        <v>5010</v>
      </c>
      <c r="F3469" t="b">
        <v>1</v>
      </c>
      <c r="G3469">
        <v>518824960</v>
      </c>
      <c r="H3469">
        <v>518825983</v>
      </c>
      <c r="I3469" t="s">
        <v>9265</v>
      </c>
      <c r="J3469" s="182" t="str">
        <f>IF(OR(IFERROR(SEARCH("DMZ",tblSegmentationZones[[#This Row],[comment]])&gt;0,FALSE),IFERROR(SEARCH("DMZ",tblSegmentationZones[[#This Row],[SegmentationZone]])&gt;0,FALSE)),"Yes","No")</f>
        <v>No</v>
      </c>
    </row>
    <row r="3470" spans="1:10" x14ac:dyDescent="0.3">
      <c r="A3470" t="s">
        <v>9266</v>
      </c>
      <c r="B3470" t="s">
        <v>9267</v>
      </c>
      <c r="C3470">
        <v>956</v>
      </c>
      <c r="D3470" t="s">
        <v>6076</v>
      </c>
      <c r="E3470" t="s">
        <v>5010</v>
      </c>
      <c r="F3470" t="b">
        <v>1</v>
      </c>
      <c r="G3470">
        <v>518825984</v>
      </c>
      <c r="H3470">
        <v>518827007</v>
      </c>
      <c r="I3470" t="s">
        <v>9268</v>
      </c>
      <c r="J3470" s="182" t="str">
        <f>IF(OR(IFERROR(SEARCH("DMZ",tblSegmentationZones[[#This Row],[comment]])&gt;0,FALSE),IFERROR(SEARCH("DMZ",tblSegmentationZones[[#This Row],[SegmentationZone]])&gt;0,FALSE)),"Yes","No")</f>
        <v>No</v>
      </c>
    </row>
    <row r="3471" spans="1:10" x14ac:dyDescent="0.3">
      <c r="A3471" t="s">
        <v>9269</v>
      </c>
      <c r="B3471" t="s">
        <v>9270</v>
      </c>
      <c r="C3471" t="s">
        <v>7140</v>
      </c>
      <c r="D3471" t="s">
        <v>548</v>
      </c>
      <c r="E3471" t="s">
        <v>5010</v>
      </c>
      <c r="F3471" t="b">
        <v>0</v>
      </c>
      <c r="G3471">
        <v>518787328</v>
      </c>
      <c r="H3471">
        <v>518787583</v>
      </c>
      <c r="I3471" t="s">
        <v>9271</v>
      </c>
      <c r="J3471" s="182" t="str">
        <f>IF(OR(IFERROR(SEARCH("DMZ",tblSegmentationZones[[#This Row],[comment]])&gt;0,FALSE),IFERROR(SEARCH("DMZ",tblSegmentationZones[[#This Row],[SegmentationZone]])&gt;0,FALSE)),"Yes","No")</f>
        <v>No</v>
      </c>
    </row>
    <row r="3472" spans="1:10" x14ac:dyDescent="0.3">
      <c r="A3472" t="s">
        <v>9272</v>
      </c>
      <c r="B3472" t="s">
        <v>9273</v>
      </c>
      <c r="C3472">
        <v>955</v>
      </c>
      <c r="D3472" t="s">
        <v>6083</v>
      </c>
      <c r="E3472" t="s">
        <v>5010</v>
      </c>
      <c r="F3472" t="b">
        <v>1</v>
      </c>
      <c r="G3472">
        <v>518827008</v>
      </c>
      <c r="H3472">
        <v>518828031</v>
      </c>
      <c r="I3472" t="s">
        <v>9274</v>
      </c>
      <c r="J3472" s="182" t="str">
        <f>IF(OR(IFERROR(SEARCH("DMZ",tblSegmentationZones[[#This Row],[comment]])&gt;0,FALSE),IFERROR(SEARCH("DMZ",tblSegmentationZones[[#This Row],[SegmentationZone]])&gt;0,FALSE)),"Yes","No")</f>
        <v>No</v>
      </c>
    </row>
    <row r="3473" spans="1:10" x14ac:dyDescent="0.3">
      <c r="A3473" t="s">
        <v>9275</v>
      </c>
      <c r="B3473" t="s">
        <v>9276</v>
      </c>
      <c r="C3473" t="s">
        <v>7140</v>
      </c>
      <c r="D3473" t="s">
        <v>548</v>
      </c>
      <c r="E3473" t="s">
        <v>5010</v>
      </c>
      <c r="F3473" t="b">
        <v>0</v>
      </c>
      <c r="G3473">
        <v>518787584</v>
      </c>
      <c r="H3473">
        <v>518787839</v>
      </c>
      <c r="I3473" t="s">
        <v>9277</v>
      </c>
      <c r="J3473" s="182" t="str">
        <f>IF(OR(IFERROR(SEARCH("DMZ",tblSegmentationZones[[#This Row],[comment]])&gt;0,FALSE),IFERROR(SEARCH("DMZ",tblSegmentationZones[[#This Row],[SegmentationZone]])&gt;0,FALSE)),"Yes","No")</f>
        <v>No</v>
      </c>
    </row>
    <row r="3474" spans="1:10" x14ac:dyDescent="0.3">
      <c r="A3474" t="s">
        <v>9278</v>
      </c>
      <c r="B3474" t="s">
        <v>9279</v>
      </c>
      <c r="C3474" t="s">
        <v>7140</v>
      </c>
      <c r="D3474" t="s">
        <v>548</v>
      </c>
      <c r="E3474" t="s">
        <v>5010</v>
      </c>
      <c r="F3474" t="b">
        <v>0</v>
      </c>
      <c r="G3474">
        <v>518787840</v>
      </c>
      <c r="H3474">
        <v>518788095</v>
      </c>
      <c r="I3474" t="s">
        <v>9280</v>
      </c>
      <c r="J3474" s="182" t="str">
        <f>IF(OR(IFERROR(SEARCH("DMZ",tblSegmentationZones[[#This Row],[comment]])&gt;0,FALSE),IFERROR(SEARCH("DMZ",tblSegmentationZones[[#This Row],[SegmentationZone]])&gt;0,FALSE)),"Yes","No")</f>
        <v>No</v>
      </c>
    </row>
    <row r="3475" spans="1:10" x14ac:dyDescent="0.3">
      <c r="A3475" t="s">
        <v>9281</v>
      </c>
      <c r="B3475" t="s">
        <v>9282</v>
      </c>
      <c r="C3475">
        <v>990</v>
      </c>
      <c r="D3475" t="s">
        <v>479</v>
      </c>
      <c r="E3475" t="s">
        <v>5010</v>
      </c>
      <c r="F3475" t="b">
        <v>1</v>
      </c>
      <c r="G3475">
        <v>518832128</v>
      </c>
      <c r="H3475">
        <v>518832383</v>
      </c>
      <c r="I3475" t="s">
        <v>9283</v>
      </c>
      <c r="J3475" s="182" t="str">
        <f>IF(OR(IFERROR(SEARCH("DMZ",tblSegmentationZones[[#This Row],[comment]])&gt;0,FALSE),IFERROR(SEARCH("DMZ",tblSegmentationZones[[#This Row],[SegmentationZone]])&gt;0,FALSE)),"Yes","No")</f>
        <v>No</v>
      </c>
    </row>
    <row r="3476" spans="1:10" x14ac:dyDescent="0.3">
      <c r="A3476" t="s">
        <v>9284</v>
      </c>
      <c r="B3476" t="s">
        <v>9285</v>
      </c>
      <c r="C3476">
        <v>989</v>
      </c>
      <c r="D3476" t="s">
        <v>6112</v>
      </c>
      <c r="E3476" t="s">
        <v>5010</v>
      </c>
      <c r="F3476" t="b">
        <v>1</v>
      </c>
      <c r="G3476">
        <v>518832384</v>
      </c>
      <c r="H3476">
        <v>518832639</v>
      </c>
      <c r="I3476" t="s">
        <v>9286</v>
      </c>
      <c r="J3476" s="182" t="str">
        <f>IF(OR(IFERROR(SEARCH("DMZ",tblSegmentationZones[[#This Row],[comment]])&gt;0,FALSE),IFERROR(SEARCH("DMZ",tblSegmentationZones[[#This Row],[SegmentationZone]])&gt;0,FALSE)),"Yes","No")</f>
        <v>No</v>
      </c>
    </row>
    <row r="3477" spans="1:10" x14ac:dyDescent="0.3">
      <c r="A3477" t="s">
        <v>9287</v>
      </c>
      <c r="B3477" t="s">
        <v>9288</v>
      </c>
      <c r="C3477" t="s">
        <v>8625</v>
      </c>
      <c r="D3477" t="s">
        <v>540</v>
      </c>
      <c r="E3477" t="s">
        <v>5010</v>
      </c>
      <c r="F3477" t="b">
        <v>0</v>
      </c>
      <c r="G3477">
        <v>518832640</v>
      </c>
      <c r="H3477">
        <v>518832895</v>
      </c>
      <c r="I3477" t="s">
        <v>9289</v>
      </c>
      <c r="J3477" s="182" t="str">
        <f>IF(OR(IFERROR(SEARCH("DMZ",tblSegmentationZones[[#This Row],[comment]])&gt;0,FALSE),IFERROR(SEARCH("DMZ",tblSegmentationZones[[#This Row],[SegmentationZone]])&gt;0,FALSE)),"Yes","No")</f>
        <v>No</v>
      </c>
    </row>
    <row r="3478" spans="1:10" x14ac:dyDescent="0.3">
      <c r="A3478" t="s">
        <v>9290</v>
      </c>
      <c r="B3478" t="s">
        <v>9291</v>
      </c>
      <c r="C3478">
        <v>6000</v>
      </c>
      <c r="D3478" t="s">
        <v>6119</v>
      </c>
      <c r="E3478" t="s">
        <v>5010</v>
      </c>
      <c r="F3478" t="b">
        <v>0</v>
      </c>
      <c r="G3478">
        <v>518832896</v>
      </c>
      <c r="H3478">
        <v>518833151</v>
      </c>
      <c r="I3478" t="s">
        <v>9292</v>
      </c>
      <c r="J3478" s="182" t="str">
        <f>IF(OR(IFERROR(SEARCH("DMZ",tblSegmentationZones[[#This Row],[comment]])&gt;0,FALSE),IFERROR(SEARCH("DMZ",tblSegmentationZones[[#This Row],[SegmentationZone]])&gt;0,FALSE)),"Yes","No")</f>
        <v>No</v>
      </c>
    </row>
    <row r="3479" spans="1:10" x14ac:dyDescent="0.3">
      <c r="A3479" t="s">
        <v>9293</v>
      </c>
      <c r="B3479" t="s">
        <v>9294</v>
      </c>
      <c r="C3479">
        <v>988</v>
      </c>
      <c r="D3479" t="s">
        <v>524</v>
      </c>
      <c r="E3479" t="s">
        <v>5010</v>
      </c>
      <c r="F3479" t="b">
        <v>1</v>
      </c>
      <c r="G3479">
        <v>518833152</v>
      </c>
      <c r="H3479">
        <v>518833407</v>
      </c>
      <c r="I3479" t="s">
        <v>9295</v>
      </c>
      <c r="J3479" s="182" t="str">
        <f>IF(OR(IFERROR(SEARCH("DMZ",tblSegmentationZones[[#This Row],[comment]])&gt;0,FALSE),IFERROR(SEARCH("DMZ",tblSegmentationZones[[#This Row],[SegmentationZone]])&gt;0,FALSE)),"Yes","No")</f>
        <v>No</v>
      </c>
    </row>
    <row r="3480" spans="1:10" x14ac:dyDescent="0.3">
      <c r="A3480" t="s">
        <v>9296</v>
      </c>
      <c r="B3480" t="s">
        <v>9297</v>
      </c>
      <c r="C3480">
        <v>987</v>
      </c>
      <c r="D3480" t="s">
        <v>6132</v>
      </c>
      <c r="E3480" t="s">
        <v>5010</v>
      </c>
      <c r="F3480" t="b">
        <v>1</v>
      </c>
      <c r="G3480">
        <v>518833920</v>
      </c>
      <c r="H3480">
        <v>518834175</v>
      </c>
      <c r="I3480" t="s">
        <v>9298</v>
      </c>
      <c r="J3480" s="182" t="str">
        <f>IF(OR(IFERROR(SEARCH("DMZ",tblSegmentationZones[[#This Row],[comment]])&gt;0,FALSE),IFERROR(SEARCH("DMZ",tblSegmentationZones[[#This Row],[SegmentationZone]])&gt;0,FALSE)),"Yes","No")</f>
        <v>No</v>
      </c>
    </row>
    <row r="3481" spans="1:10" x14ac:dyDescent="0.3">
      <c r="A3481" t="s">
        <v>9299</v>
      </c>
      <c r="B3481" t="s">
        <v>9300</v>
      </c>
      <c r="C3481" t="s">
        <v>7140</v>
      </c>
      <c r="D3481" t="s">
        <v>536</v>
      </c>
      <c r="E3481" t="s">
        <v>5010</v>
      </c>
      <c r="F3481" t="b">
        <v>0</v>
      </c>
      <c r="G3481">
        <v>518783488</v>
      </c>
      <c r="H3481">
        <v>518783743</v>
      </c>
      <c r="I3481" t="s">
        <v>9301</v>
      </c>
      <c r="J3481" s="182" t="str">
        <f>IF(OR(IFERROR(SEARCH("DMZ",tblSegmentationZones[[#This Row],[comment]])&gt;0,FALSE),IFERROR(SEARCH("DMZ",tblSegmentationZones[[#This Row],[SegmentationZone]])&gt;0,FALSE)),"Yes","No")</f>
        <v>No</v>
      </c>
    </row>
    <row r="3482" spans="1:10" x14ac:dyDescent="0.3">
      <c r="A3482" t="s">
        <v>9302</v>
      </c>
      <c r="B3482" t="s">
        <v>9303</v>
      </c>
      <c r="C3482">
        <v>986</v>
      </c>
      <c r="D3482" t="s">
        <v>589</v>
      </c>
      <c r="E3482" t="s">
        <v>5010</v>
      </c>
      <c r="F3482" t="b">
        <v>1</v>
      </c>
      <c r="G3482">
        <v>518834176</v>
      </c>
      <c r="H3482">
        <v>518834431</v>
      </c>
      <c r="I3482" t="s">
        <v>9304</v>
      </c>
      <c r="J3482" s="182" t="str">
        <f>IF(OR(IFERROR(SEARCH("DMZ",tblSegmentationZones[[#This Row],[comment]])&gt;0,FALSE),IFERROR(SEARCH("DMZ",tblSegmentationZones[[#This Row],[SegmentationZone]])&gt;0,FALSE)),"Yes","No")</f>
        <v>No</v>
      </c>
    </row>
    <row r="3483" spans="1:10" x14ac:dyDescent="0.3">
      <c r="A3483" t="s">
        <v>9305</v>
      </c>
      <c r="B3483" t="s">
        <v>9306</v>
      </c>
      <c r="C3483">
        <v>985</v>
      </c>
      <c r="D3483" t="s">
        <v>6145</v>
      </c>
      <c r="E3483" t="s">
        <v>5010</v>
      </c>
      <c r="F3483" t="b">
        <v>1</v>
      </c>
      <c r="G3483">
        <v>518834944</v>
      </c>
      <c r="H3483">
        <v>518835199</v>
      </c>
      <c r="I3483" t="s">
        <v>9307</v>
      </c>
      <c r="J3483" s="182" t="str">
        <f>IF(OR(IFERROR(SEARCH("DMZ",tblSegmentationZones[[#This Row],[comment]])&gt;0,FALSE),IFERROR(SEARCH("DMZ",tblSegmentationZones[[#This Row],[SegmentationZone]])&gt;0,FALSE)),"Yes","No")</f>
        <v>No</v>
      </c>
    </row>
    <row r="3484" spans="1:10" x14ac:dyDescent="0.3">
      <c r="A3484" t="s">
        <v>9308</v>
      </c>
      <c r="B3484" t="s">
        <v>9309</v>
      </c>
      <c r="C3484">
        <v>984</v>
      </c>
      <c r="D3484" t="s">
        <v>657</v>
      </c>
      <c r="E3484" t="s">
        <v>5010</v>
      </c>
      <c r="F3484" t="b">
        <v>1</v>
      </c>
      <c r="G3484">
        <v>518835200</v>
      </c>
      <c r="H3484">
        <v>518835455</v>
      </c>
      <c r="I3484" t="s">
        <v>9310</v>
      </c>
      <c r="J3484" s="182" t="str">
        <f>IF(OR(IFERROR(SEARCH("DMZ",tblSegmentationZones[[#This Row],[comment]])&gt;0,FALSE),IFERROR(SEARCH("DMZ",tblSegmentationZones[[#This Row],[SegmentationZone]])&gt;0,FALSE)),"Yes","No")</f>
        <v>No</v>
      </c>
    </row>
    <row r="3485" spans="1:10" x14ac:dyDescent="0.3">
      <c r="A3485" t="s">
        <v>9311</v>
      </c>
      <c r="B3485" t="s">
        <v>9312</v>
      </c>
      <c r="C3485">
        <v>983</v>
      </c>
      <c r="D3485" t="s">
        <v>6158</v>
      </c>
      <c r="E3485" t="s">
        <v>5010</v>
      </c>
      <c r="F3485" t="b">
        <v>1</v>
      </c>
      <c r="G3485">
        <v>518835968</v>
      </c>
      <c r="H3485">
        <v>518836223</v>
      </c>
      <c r="I3485" t="s">
        <v>9313</v>
      </c>
      <c r="J3485" s="182" t="str">
        <f>IF(OR(IFERROR(SEARCH("DMZ",tblSegmentationZones[[#This Row],[comment]])&gt;0,FALSE),IFERROR(SEARCH("DMZ",tblSegmentationZones[[#This Row],[SegmentationZone]])&gt;0,FALSE)),"Yes","No")</f>
        <v>No</v>
      </c>
    </row>
    <row r="3486" spans="1:10" x14ac:dyDescent="0.3">
      <c r="A3486" t="s">
        <v>9314</v>
      </c>
      <c r="B3486" t="s">
        <v>9315</v>
      </c>
      <c r="C3486">
        <v>982</v>
      </c>
      <c r="D3486" t="s">
        <v>679</v>
      </c>
      <c r="E3486" t="s">
        <v>5010</v>
      </c>
      <c r="F3486" t="b">
        <v>1</v>
      </c>
      <c r="G3486">
        <v>518836224</v>
      </c>
      <c r="H3486">
        <v>518836479</v>
      </c>
      <c r="I3486" t="s">
        <v>9316</v>
      </c>
      <c r="J3486" s="182" t="str">
        <f>IF(OR(IFERROR(SEARCH("DMZ",tblSegmentationZones[[#This Row],[comment]])&gt;0,FALSE),IFERROR(SEARCH("DMZ",tblSegmentationZones[[#This Row],[SegmentationZone]])&gt;0,FALSE)),"Yes","No")</f>
        <v>No</v>
      </c>
    </row>
    <row r="3487" spans="1:10" x14ac:dyDescent="0.3">
      <c r="A3487" t="s">
        <v>9317</v>
      </c>
      <c r="B3487" t="s">
        <v>9318</v>
      </c>
      <c r="C3487">
        <v>972</v>
      </c>
      <c r="D3487" t="s">
        <v>668</v>
      </c>
      <c r="E3487" t="s">
        <v>5010</v>
      </c>
      <c r="F3487" t="b">
        <v>1</v>
      </c>
      <c r="G3487">
        <v>518788352</v>
      </c>
      <c r="H3487">
        <v>518788607</v>
      </c>
      <c r="I3487" t="s">
        <v>9319</v>
      </c>
      <c r="J3487" s="182" t="str">
        <f>IF(OR(IFERROR(SEARCH("DMZ",tblSegmentationZones[[#This Row],[comment]])&gt;0,FALSE),IFERROR(SEARCH("DMZ",tblSegmentationZones[[#This Row],[SegmentationZone]])&gt;0,FALSE)),"Yes","No")</f>
        <v>No</v>
      </c>
    </row>
    <row r="3488" spans="1:10" x14ac:dyDescent="0.3">
      <c r="A3488" t="s">
        <v>9320</v>
      </c>
      <c r="B3488" t="s">
        <v>9321</v>
      </c>
      <c r="C3488">
        <v>981</v>
      </c>
      <c r="D3488" t="s">
        <v>6168</v>
      </c>
      <c r="E3488" t="s">
        <v>5010</v>
      </c>
      <c r="F3488" t="b">
        <v>1</v>
      </c>
      <c r="G3488">
        <v>518836992</v>
      </c>
      <c r="H3488">
        <v>518837247</v>
      </c>
      <c r="I3488" t="s">
        <v>9322</v>
      </c>
      <c r="J3488" s="182" t="str">
        <f>IF(OR(IFERROR(SEARCH("DMZ",tblSegmentationZones[[#This Row],[comment]])&gt;0,FALSE),IFERROR(SEARCH("DMZ",tblSegmentationZones[[#This Row],[SegmentationZone]])&gt;0,FALSE)),"Yes","No")</f>
        <v>No</v>
      </c>
    </row>
    <row r="3489" spans="1:10" x14ac:dyDescent="0.3">
      <c r="A3489" t="s">
        <v>9323</v>
      </c>
      <c r="B3489" t="s">
        <v>9324</v>
      </c>
      <c r="C3489">
        <v>980</v>
      </c>
      <c r="D3489" t="s">
        <v>6172</v>
      </c>
      <c r="E3489" t="s">
        <v>5010</v>
      </c>
      <c r="F3489" t="b">
        <v>1</v>
      </c>
      <c r="G3489">
        <v>518837248</v>
      </c>
      <c r="H3489">
        <v>518837503</v>
      </c>
      <c r="I3489" t="s">
        <v>9325</v>
      </c>
      <c r="J3489" s="182" t="str">
        <f>IF(OR(IFERROR(SEARCH("DMZ",tblSegmentationZones[[#This Row],[comment]])&gt;0,FALSE),IFERROR(SEARCH("DMZ",tblSegmentationZones[[#This Row],[SegmentationZone]])&gt;0,FALSE)),"Yes","No")</f>
        <v>No</v>
      </c>
    </row>
    <row r="3490" spans="1:10" x14ac:dyDescent="0.3">
      <c r="A3490" t="s">
        <v>9326</v>
      </c>
      <c r="B3490" t="s">
        <v>9327</v>
      </c>
      <c r="C3490">
        <v>979</v>
      </c>
      <c r="D3490" t="s">
        <v>6179</v>
      </c>
      <c r="E3490" t="s">
        <v>5010</v>
      </c>
      <c r="F3490" t="b">
        <v>1</v>
      </c>
      <c r="G3490">
        <v>518838016</v>
      </c>
      <c r="H3490">
        <v>518838271</v>
      </c>
      <c r="I3490" t="s">
        <v>9328</v>
      </c>
      <c r="J3490" s="182" t="str">
        <f>IF(OR(IFERROR(SEARCH("DMZ",tblSegmentationZones[[#This Row],[comment]])&gt;0,FALSE),IFERROR(SEARCH("DMZ",tblSegmentationZones[[#This Row],[SegmentationZone]])&gt;0,FALSE)),"Yes","No")</f>
        <v>No</v>
      </c>
    </row>
    <row r="3491" spans="1:10" x14ac:dyDescent="0.3">
      <c r="A3491" t="s">
        <v>9329</v>
      </c>
      <c r="B3491" t="s">
        <v>9330</v>
      </c>
      <c r="C3491">
        <v>978</v>
      </c>
      <c r="D3491" t="s">
        <v>6183</v>
      </c>
      <c r="E3491" t="s">
        <v>5010</v>
      </c>
      <c r="F3491" t="b">
        <v>1</v>
      </c>
      <c r="G3491">
        <v>518838272</v>
      </c>
      <c r="H3491">
        <v>518838527</v>
      </c>
      <c r="I3491" t="s">
        <v>9331</v>
      </c>
      <c r="J3491" s="182" t="str">
        <f>IF(OR(IFERROR(SEARCH("DMZ",tblSegmentationZones[[#This Row],[comment]])&gt;0,FALSE),IFERROR(SEARCH("DMZ",tblSegmentationZones[[#This Row],[SegmentationZone]])&gt;0,FALSE)),"Yes","No")</f>
        <v>No</v>
      </c>
    </row>
    <row r="3492" spans="1:10" x14ac:dyDescent="0.3">
      <c r="A3492" t="s">
        <v>9332</v>
      </c>
      <c r="B3492" t="s">
        <v>9333</v>
      </c>
      <c r="C3492">
        <v>977</v>
      </c>
      <c r="D3492" t="s">
        <v>6187</v>
      </c>
      <c r="E3492" t="s">
        <v>5010</v>
      </c>
      <c r="F3492" t="b">
        <v>1</v>
      </c>
      <c r="G3492">
        <v>518839040</v>
      </c>
      <c r="H3492">
        <v>518839295</v>
      </c>
      <c r="I3492" t="s">
        <v>9334</v>
      </c>
      <c r="J3492" s="182" t="str">
        <f>IF(OR(IFERROR(SEARCH("DMZ",tblSegmentationZones[[#This Row],[comment]])&gt;0,FALSE),IFERROR(SEARCH("DMZ",tblSegmentationZones[[#This Row],[SegmentationZone]])&gt;0,FALSE)),"Yes","No")</f>
        <v>No</v>
      </c>
    </row>
    <row r="3493" spans="1:10" x14ac:dyDescent="0.3">
      <c r="A3493" t="s">
        <v>8680</v>
      </c>
      <c r="B3493" t="s">
        <v>9335</v>
      </c>
      <c r="C3493">
        <v>907</v>
      </c>
      <c r="D3493" t="s">
        <v>528</v>
      </c>
      <c r="E3493" t="s">
        <v>5010</v>
      </c>
      <c r="F3493" t="b">
        <v>1</v>
      </c>
      <c r="G3493">
        <v>518788608</v>
      </c>
      <c r="H3493">
        <v>518788863</v>
      </c>
      <c r="I3493" t="s">
        <v>9336</v>
      </c>
      <c r="J3493" s="182" t="str">
        <f>IF(OR(IFERROR(SEARCH("DMZ",tblSegmentationZones[[#This Row],[comment]])&gt;0,FALSE),IFERROR(SEARCH("DMZ",tblSegmentationZones[[#This Row],[SegmentationZone]])&gt;0,FALSE)),"Yes","No")</f>
        <v>No</v>
      </c>
    </row>
    <row r="3494" spans="1:10" x14ac:dyDescent="0.3">
      <c r="A3494" t="s">
        <v>9337</v>
      </c>
      <c r="B3494" t="s">
        <v>9338</v>
      </c>
      <c r="C3494">
        <v>975</v>
      </c>
      <c r="D3494" t="s">
        <v>6193</v>
      </c>
      <c r="E3494" t="s">
        <v>5010</v>
      </c>
      <c r="F3494" t="b">
        <v>1</v>
      </c>
      <c r="G3494">
        <v>518840064</v>
      </c>
      <c r="H3494">
        <v>518840319</v>
      </c>
      <c r="I3494" t="s">
        <v>9339</v>
      </c>
      <c r="J3494" s="182" t="str">
        <f>IF(OR(IFERROR(SEARCH("DMZ",tblSegmentationZones[[#This Row],[comment]])&gt;0,FALSE),IFERROR(SEARCH("DMZ",tblSegmentationZones[[#This Row],[SegmentationZone]])&gt;0,FALSE)),"Yes","No")</f>
        <v>No</v>
      </c>
    </row>
    <row r="3495" spans="1:10" x14ac:dyDescent="0.3">
      <c r="A3495" t="s">
        <v>9340</v>
      </c>
      <c r="B3495" t="s">
        <v>9341</v>
      </c>
      <c r="C3495">
        <v>971</v>
      </c>
      <c r="D3495" t="s">
        <v>7261</v>
      </c>
      <c r="E3495" t="s">
        <v>5010</v>
      </c>
      <c r="F3495" t="b">
        <v>1</v>
      </c>
      <c r="G3495">
        <v>518788864</v>
      </c>
      <c r="H3495">
        <v>518789119</v>
      </c>
      <c r="I3495" t="s">
        <v>9342</v>
      </c>
      <c r="J3495" s="182" t="str">
        <f>IF(OR(IFERROR(SEARCH("DMZ",tblSegmentationZones[[#This Row],[comment]])&gt;0,FALSE),IFERROR(SEARCH("DMZ",tblSegmentationZones[[#This Row],[SegmentationZone]])&gt;0,FALSE)),"Yes","No")</f>
        <v>No</v>
      </c>
    </row>
    <row r="3496" spans="1:10" x14ac:dyDescent="0.3">
      <c r="A3496" t="s">
        <v>5511</v>
      </c>
      <c r="B3496" t="s">
        <v>9343</v>
      </c>
      <c r="C3496">
        <v>420</v>
      </c>
      <c r="D3496" t="s">
        <v>5511</v>
      </c>
      <c r="E3496" t="s">
        <v>5010</v>
      </c>
      <c r="F3496" t="b">
        <v>1</v>
      </c>
      <c r="G3496">
        <v>518842368</v>
      </c>
      <c r="H3496">
        <v>518843391</v>
      </c>
      <c r="I3496" t="s">
        <v>9344</v>
      </c>
      <c r="J3496" s="182" t="str">
        <f>IF(OR(IFERROR(SEARCH("DMZ",tblSegmentationZones[[#This Row],[comment]])&gt;0,FALSE),IFERROR(SEARCH("DMZ",tblSegmentationZones[[#This Row],[SegmentationZone]])&gt;0,FALSE)),"Yes","No")</f>
        <v>No</v>
      </c>
    </row>
    <row r="3497" spans="1:10" x14ac:dyDescent="0.3">
      <c r="A3497" t="s">
        <v>624</v>
      </c>
      <c r="B3497" t="s">
        <v>9345</v>
      </c>
      <c r="C3497">
        <v>970</v>
      </c>
      <c r="D3497" t="s">
        <v>624</v>
      </c>
      <c r="E3497" t="s">
        <v>5010</v>
      </c>
      <c r="F3497" t="b">
        <v>1</v>
      </c>
      <c r="G3497">
        <v>518789120</v>
      </c>
      <c r="H3497">
        <v>518789375</v>
      </c>
      <c r="I3497" t="s">
        <v>9346</v>
      </c>
      <c r="J3497" s="182" t="str">
        <f>IF(OR(IFERROR(SEARCH("DMZ",tblSegmentationZones[[#This Row],[comment]])&gt;0,FALSE),IFERROR(SEARCH("DMZ",tblSegmentationZones[[#This Row],[SegmentationZone]])&gt;0,FALSE)),"Yes","No")</f>
        <v>No</v>
      </c>
    </row>
    <row r="3498" spans="1:10" x14ac:dyDescent="0.3">
      <c r="A3498" t="s">
        <v>9347</v>
      </c>
      <c r="B3498" t="s">
        <v>9348</v>
      </c>
      <c r="C3498">
        <v>929</v>
      </c>
      <c r="D3498" t="s">
        <v>6218</v>
      </c>
      <c r="E3498" t="s">
        <v>5010</v>
      </c>
      <c r="F3498" t="b">
        <v>1</v>
      </c>
      <c r="G3498">
        <v>518844928</v>
      </c>
      <c r="H3498">
        <v>518845183</v>
      </c>
      <c r="I3498" t="s">
        <v>9349</v>
      </c>
      <c r="J3498" s="182" t="str">
        <f>IF(OR(IFERROR(SEARCH("DMZ",tblSegmentationZones[[#This Row],[comment]])&gt;0,FALSE),IFERROR(SEARCH("DMZ",tblSegmentationZones[[#This Row],[SegmentationZone]])&gt;0,FALSE)),"Yes","No")</f>
        <v>No</v>
      </c>
    </row>
    <row r="3499" spans="1:10" x14ac:dyDescent="0.3">
      <c r="A3499" t="s">
        <v>9350</v>
      </c>
      <c r="B3499" t="s">
        <v>9351</v>
      </c>
      <c r="C3499">
        <v>930</v>
      </c>
      <c r="D3499" t="s">
        <v>6222</v>
      </c>
      <c r="E3499" t="s">
        <v>5010</v>
      </c>
      <c r="F3499" t="b">
        <v>1</v>
      </c>
      <c r="G3499">
        <v>518845184</v>
      </c>
      <c r="H3499">
        <v>518845439</v>
      </c>
      <c r="I3499" t="s">
        <v>9352</v>
      </c>
      <c r="J3499" s="182" t="str">
        <f>IF(OR(IFERROR(SEARCH("DMZ",tblSegmentationZones[[#This Row],[comment]])&gt;0,FALSE),IFERROR(SEARCH("DMZ",tblSegmentationZones[[#This Row],[SegmentationZone]])&gt;0,FALSE)),"Yes","No")</f>
        <v>No</v>
      </c>
    </row>
    <row r="3500" spans="1:10" x14ac:dyDescent="0.3">
      <c r="A3500" t="s">
        <v>7398</v>
      </c>
      <c r="B3500" t="s">
        <v>9353</v>
      </c>
      <c r="C3500">
        <v>968</v>
      </c>
      <c r="D3500" t="s">
        <v>593</v>
      </c>
      <c r="E3500" t="s">
        <v>5010</v>
      </c>
      <c r="F3500" t="b">
        <v>1</v>
      </c>
      <c r="G3500">
        <v>518846464</v>
      </c>
      <c r="H3500">
        <v>518846719</v>
      </c>
      <c r="I3500" t="s">
        <v>9354</v>
      </c>
      <c r="J3500" s="182" t="str">
        <f>IF(OR(IFERROR(SEARCH("DMZ",tblSegmentationZones[[#This Row],[comment]])&gt;0,FALSE),IFERROR(SEARCH("DMZ",tblSegmentationZones[[#This Row],[SegmentationZone]])&gt;0,FALSE)),"Yes","No")</f>
        <v>No</v>
      </c>
    </row>
    <row r="3501" spans="1:10" x14ac:dyDescent="0.3">
      <c r="A3501" t="s">
        <v>719</v>
      </c>
      <c r="B3501" t="s">
        <v>9355</v>
      </c>
      <c r="C3501">
        <v>969</v>
      </c>
      <c r="D3501" t="s">
        <v>719</v>
      </c>
      <c r="E3501" t="s">
        <v>5010</v>
      </c>
      <c r="F3501" t="b">
        <v>1</v>
      </c>
      <c r="G3501">
        <v>518789376</v>
      </c>
      <c r="H3501">
        <v>518789631</v>
      </c>
      <c r="I3501" t="s">
        <v>9356</v>
      </c>
      <c r="J3501" s="182" t="str">
        <f>IF(OR(IFERROR(SEARCH("DMZ",tblSegmentationZones[[#This Row],[comment]])&gt;0,FALSE),IFERROR(SEARCH("DMZ",tblSegmentationZones[[#This Row],[SegmentationZone]])&gt;0,FALSE)),"Yes","No")</f>
        <v>No</v>
      </c>
    </row>
    <row r="3502" spans="1:10" x14ac:dyDescent="0.3">
      <c r="A3502" t="s">
        <v>7432</v>
      </c>
      <c r="B3502" t="s">
        <v>9357</v>
      </c>
      <c r="C3502">
        <v>940</v>
      </c>
      <c r="D3502" t="s">
        <v>686</v>
      </c>
      <c r="E3502" t="s">
        <v>5010</v>
      </c>
      <c r="F3502" t="b">
        <v>1</v>
      </c>
      <c r="G3502">
        <v>518790144</v>
      </c>
      <c r="H3502">
        <v>518790399</v>
      </c>
      <c r="I3502" t="s">
        <v>9358</v>
      </c>
      <c r="J3502" s="182" t="str">
        <f>IF(OR(IFERROR(SEARCH("DMZ",tblSegmentationZones[[#This Row],[comment]])&gt;0,FALSE),IFERROR(SEARCH("DMZ",tblSegmentationZones[[#This Row],[SegmentationZone]])&gt;0,FALSE)),"Yes","No")</f>
        <v>No</v>
      </c>
    </row>
    <row r="3503" spans="1:10" x14ac:dyDescent="0.3">
      <c r="A3503" t="s">
        <v>9359</v>
      </c>
      <c r="B3503" t="s">
        <v>9360</v>
      </c>
      <c r="C3503">
        <v>911</v>
      </c>
      <c r="D3503" t="s">
        <v>532</v>
      </c>
      <c r="E3503" t="s">
        <v>5010</v>
      </c>
      <c r="F3503" t="b">
        <v>1</v>
      </c>
      <c r="G3503">
        <v>518783744</v>
      </c>
      <c r="H3503">
        <v>518783999</v>
      </c>
      <c r="I3503" t="s">
        <v>9361</v>
      </c>
      <c r="J3503" s="182" t="str">
        <f>IF(OR(IFERROR(SEARCH("DMZ",tblSegmentationZones[[#This Row],[comment]])&gt;0,FALSE),IFERROR(SEARCH("DMZ",tblSegmentationZones[[#This Row],[SegmentationZone]])&gt;0,FALSE)),"Yes","No")</f>
        <v>No</v>
      </c>
    </row>
    <row r="3504" spans="1:10" x14ac:dyDescent="0.3">
      <c r="A3504" t="s">
        <v>555</v>
      </c>
      <c r="B3504" t="s">
        <v>9362</v>
      </c>
      <c r="C3504">
        <v>960</v>
      </c>
      <c r="D3504" t="s">
        <v>555</v>
      </c>
      <c r="E3504" t="s">
        <v>5010</v>
      </c>
      <c r="F3504" t="b">
        <v>1</v>
      </c>
      <c r="G3504">
        <v>518791168</v>
      </c>
      <c r="H3504">
        <v>518791423</v>
      </c>
      <c r="I3504" t="s">
        <v>9363</v>
      </c>
      <c r="J3504" s="182" t="str">
        <f>IF(OR(IFERROR(SEARCH("DMZ",tblSegmentationZones[[#This Row],[comment]])&gt;0,FALSE),IFERROR(SEARCH("DMZ",tblSegmentationZones[[#This Row],[SegmentationZone]])&gt;0,FALSE)),"Yes","No")</f>
        <v>No</v>
      </c>
    </row>
    <row r="3505" spans="1:10" x14ac:dyDescent="0.3">
      <c r="A3505" t="s">
        <v>8732</v>
      </c>
      <c r="B3505" t="s">
        <v>9364</v>
      </c>
      <c r="C3505">
        <v>908</v>
      </c>
      <c r="D3505" t="s">
        <v>8732</v>
      </c>
      <c r="E3505" t="s">
        <v>5010</v>
      </c>
      <c r="F3505" t="b">
        <v>1</v>
      </c>
      <c r="G3505">
        <v>518793216</v>
      </c>
      <c r="H3505">
        <v>518793471</v>
      </c>
      <c r="I3505" t="s">
        <v>9365</v>
      </c>
      <c r="J3505" s="182" t="str">
        <f>IF(OR(IFERROR(SEARCH("DMZ",tblSegmentationZones[[#This Row],[comment]])&gt;0,FALSE),IFERROR(SEARCH("DMZ",tblSegmentationZones[[#This Row],[SegmentationZone]])&gt;0,FALSE)),"Yes","No")</f>
        <v>No</v>
      </c>
    </row>
    <row r="3506" spans="1:10" x14ac:dyDescent="0.3">
      <c r="A3506" t="s">
        <v>9366</v>
      </c>
      <c r="B3506" t="s">
        <v>9367</v>
      </c>
      <c r="C3506">
        <v>912</v>
      </c>
      <c r="D3506" t="s">
        <v>548</v>
      </c>
      <c r="E3506" t="s">
        <v>5010</v>
      </c>
      <c r="F3506" t="b">
        <v>1</v>
      </c>
      <c r="G3506">
        <v>518784512</v>
      </c>
      <c r="H3506">
        <v>518784767</v>
      </c>
      <c r="I3506" t="s">
        <v>9368</v>
      </c>
      <c r="J3506" s="182" t="str">
        <f>IF(OR(IFERROR(SEARCH("DMZ",tblSegmentationZones[[#This Row],[comment]])&gt;0,FALSE),IFERROR(SEARCH("DMZ",tblSegmentationZones[[#This Row],[SegmentationZone]])&gt;0,FALSE)),"Yes","No")</f>
        <v>No</v>
      </c>
    </row>
    <row r="3507" spans="1:10" x14ac:dyDescent="0.3">
      <c r="A3507" t="s">
        <v>6268</v>
      </c>
      <c r="B3507" t="s">
        <v>9369</v>
      </c>
      <c r="C3507" t="s">
        <v>464</v>
      </c>
      <c r="D3507" t="s">
        <v>616</v>
      </c>
      <c r="E3507" t="s">
        <v>5010</v>
      </c>
      <c r="F3507" t="b">
        <v>1</v>
      </c>
      <c r="G3507">
        <v>518798336</v>
      </c>
      <c r="H3507">
        <v>518798591</v>
      </c>
      <c r="I3507" t="s">
        <v>9370</v>
      </c>
      <c r="J3507" s="182" t="str">
        <f>IF(OR(IFERROR(SEARCH("DMZ",tblSegmentationZones[[#This Row],[comment]])&gt;0,FALSE),IFERROR(SEARCH("DMZ",tblSegmentationZones[[#This Row],[SegmentationZone]])&gt;0,FALSE)),"Yes","No")</f>
        <v>No</v>
      </c>
    </row>
    <row r="3508" spans="1:10" x14ac:dyDescent="0.3">
      <c r="A3508" t="s">
        <v>9371</v>
      </c>
      <c r="B3508" t="s">
        <v>9372</v>
      </c>
      <c r="C3508">
        <v>919</v>
      </c>
      <c r="D3508" t="s">
        <v>6273</v>
      </c>
      <c r="E3508" t="s">
        <v>5010</v>
      </c>
      <c r="F3508" t="b">
        <v>1</v>
      </c>
      <c r="G3508">
        <v>518798848</v>
      </c>
      <c r="H3508">
        <v>518799103</v>
      </c>
      <c r="I3508" t="s">
        <v>9373</v>
      </c>
      <c r="J3508" s="182" t="str">
        <f>IF(OR(IFERROR(SEARCH("DMZ",tblSegmentationZones[[#This Row],[comment]])&gt;0,FALSE),IFERROR(SEARCH("DMZ",tblSegmentationZones[[#This Row],[SegmentationZone]])&gt;0,FALSE)),"Yes","No")</f>
        <v>No</v>
      </c>
    </row>
    <row r="3509" spans="1:10" x14ac:dyDescent="0.3">
      <c r="A3509" t="s">
        <v>6208</v>
      </c>
      <c r="B3509" t="s">
        <v>9374</v>
      </c>
      <c r="C3509" t="s">
        <v>464</v>
      </c>
      <c r="D3509" t="s">
        <v>6208</v>
      </c>
      <c r="E3509" t="s">
        <v>5010</v>
      </c>
      <c r="F3509" t="b">
        <v>1</v>
      </c>
      <c r="G3509">
        <v>518799360</v>
      </c>
      <c r="H3509">
        <v>518799871</v>
      </c>
      <c r="I3509" t="s">
        <v>9375</v>
      </c>
      <c r="J3509" s="182" t="str">
        <f>IF(OR(IFERROR(SEARCH("DMZ",tblSegmentationZones[[#This Row],[comment]])&gt;0,FALSE),IFERROR(SEARCH("DMZ",tblSegmentationZones[[#This Row],[SegmentationZone]])&gt;0,FALSE)),"Yes","No")</f>
        <v>No</v>
      </c>
    </row>
    <row r="3510" spans="1:10" x14ac:dyDescent="0.3">
      <c r="A3510" t="s">
        <v>6211</v>
      </c>
      <c r="B3510" t="s">
        <v>9376</v>
      </c>
      <c r="C3510" t="s">
        <v>464</v>
      </c>
      <c r="D3510" t="s">
        <v>6211</v>
      </c>
      <c r="E3510" t="s">
        <v>5010</v>
      </c>
      <c r="F3510" t="b">
        <v>1</v>
      </c>
      <c r="G3510">
        <v>518799872</v>
      </c>
      <c r="H3510">
        <v>518800383</v>
      </c>
      <c r="I3510" t="s">
        <v>9377</v>
      </c>
      <c r="J3510" s="182" t="str">
        <f>IF(OR(IFERROR(SEARCH("DMZ",tblSegmentationZones[[#This Row],[comment]])&gt;0,FALSE),IFERROR(SEARCH("DMZ",tblSegmentationZones[[#This Row],[SegmentationZone]])&gt;0,FALSE)),"Yes","No")</f>
        <v>No</v>
      </c>
    </row>
    <row r="3511" spans="1:10" x14ac:dyDescent="0.3">
      <c r="A3511" t="s">
        <v>9378</v>
      </c>
      <c r="B3511" t="s">
        <v>9379</v>
      </c>
      <c r="C3511">
        <v>913</v>
      </c>
      <c r="D3511" t="s">
        <v>664</v>
      </c>
      <c r="E3511" t="s">
        <v>5010</v>
      </c>
      <c r="F3511" t="b">
        <v>1</v>
      </c>
      <c r="G3511">
        <v>518785024</v>
      </c>
      <c r="H3511">
        <v>518785279</v>
      </c>
      <c r="I3511" t="s">
        <v>9380</v>
      </c>
      <c r="J3511" s="182" t="str">
        <f>IF(OR(IFERROR(SEARCH("DMZ",tblSegmentationZones[[#This Row],[comment]])&gt;0,FALSE),IFERROR(SEARCH("DMZ",tblSegmentationZones[[#This Row],[SegmentationZone]])&gt;0,FALSE)),"Yes","No")</f>
        <v>No</v>
      </c>
    </row>
    <row r="3512" spans="1:10" x14ac:dyDescent="0.3">
      <c r="A3512" t="s">
        <v>9381</v>
      </c>
      <c r="B3512" t="s">
        <v>9382</v>
      </c>
      <c r="C3512">
        <v>6000</v>
      </c>
      <c r="D3512" t="s">
        <v>664</v>
      </c>
      <c r="E3512" t="s">
        <v>5010</v>
      </c>
      <c r="F3512" t="b">
        <v>0</v>
      </c>
      <c r="G3512">
        <v>518785280</v>
      </c>
      <c r="H3512">
        <v>518785535</v>
      </c>
      <c r="I3512" t="s">
        <v>9383</v>
      </c>
      <c r="J3512" s="182" t="str">
        <f>IF(OR(IFERROR(SEARCH("DMZ",tblSegmentationZones[[#This Row],[comment]])&gt;0,FALSE),IFERROR(SEARCH("DMZ",tblSegmentationZones[[#This Row],[SegmentationZone]])&gt;0,FALSE)),"Yes","No")</f>
        <v>No</v>
      </c>
    </row>
    <row r="3513" spans="1:10" x14ac:dyDescent="0.3">
      <c r="A3513" t="s">
        <v>6296</v>
      </c>
      <c r="B3513" t="s">
        <v>9384</v>
      </c>
      <c r="C3513" t="s">
        <v>464</v>
      </c>
      <c r="D3513" t="s">
        <v>507</v>
      </c>
      <c r="E3513" t="s">
        <v>5010</v>
      </c>
      <c r="F3513" t="b">
        <v>1</v>
      </c>
      <c r="G3513">
        <v>518807552</v>
      </c>
      <c r="H3513">
        <v>518808575</v>
      </c>
      <c r="I3513" t="s">
        <v>9385</v>
      </c>
      <c r="J3513" s="182" t="str">
        <f>IF(OR(IFERROR(SEARCH("DMZ",tblSegmentationZones[[#This Row],[comment]])&gt;0,FALSE),IFERROR(SEARCH("DMZ",tblSegmentationZones[[#This Row],[SegmentationZone]])&gt;0,FALSE)),"Yes","No")</f>
        <v>No</v>
      </c>
    </row>
    <row r="3514" spans="1:10" x14ac:dyDescent="0.3">
      <c r="A3514" t="s">
        <v>9386</v>
      </c>
      <c r="B3514" t="s">
        <v>9387</v>
      </c>
      <c r="C3514" t="s">
        <v>5294</v>
      </c>
      <c r="D3514" t="s">
        <v>902</v>
      </c>
      <c r="E3514" t="s">
        <v>5010</v>
      </c>
      <c r="F3514" t="b">
        <v>0</v>
      </c>
      <c r="G3514">
        <v>518848512</v>
      </c>
      <c r="H3514">
        <v>518848575</v>
      </c>
      <c r="I3514" t="s">
        <v>9388</v>
      </c>
      <c r="J3514" s="182" t="str">
        <f>IF(OR(IFERROR(SEARCH("DMZ",tblSegmentationZones[[#This Row],[comment]])&gt;0,FALSE),IFERROR(SEARCH("DMZ",tblSegmentationZones[[#This Row],[SegmentationZone]])&gt;0,FALSE)),"Yes","No")</f>
        <v>No</v>
      </c>
    </row>
    <row r="3515" spans="1:10" x14ac:dyDescent="0.3">
      <c r="A3515" t="s">
        <v>9389</v>
      </c>
      <c r="B3515" t="s">
        <v>9390</v>
      </c>
      <c r="C3515" t="s">
        <v>5294</v>
      </c>
      <c r="D3515" t="s">
        <v>902</v>
      </c>
      <c r="E3515" t="s">
        <v>5010</v>
      </c>
      <c r="F3515" t="b">
        <v>0</v>
      </c>
      <c r="G3515">
        <v>518848640</v>
      </c>
      <c r="H3515">
        <v>518848703</v>
      </c>
      <c r="I3515" t="s">
        <v>9391</v>
      </c>
      <c r="J3515" s="182" t="str">
        <f>IF(OR(IFERROR(SEARCH("DMZ",tblSegmentationZones[[#This Row],[comment]])&gt;0,FALSE),IFERROR(SEARCH("DMZ",tblSegmentationZones[[#This Row],[SegmentationZone]])&gt;0,FALSE)),"Yes","No")</f>
        <v>No</v>
      </c>
    </row>
    <row r="3516" spans="1:10" x14ac:dyDescent="0.3">
      <c r="A3516" t="s">
        <v>9392</v>
      </c>
      <c r="B3516" t="s">
        <v>9393</v>
      </c>
      <c r="C3516" t="s">
        <v>5294</v>
      </c>
      <c r="D3516" t="s">
        <v>902</v>
      </c>
      <c r="E3516" t="s">
        <v>5010</v>
      </c>
      <c r="F3516" t="b">
        <v>0</v>
      </c>
      <c r="G3516">
        <v>518848704</v>
      </c>
      <c r="H3516">
        <v>518848767</v>
      </c>
      <c r="I3516" t="s">
        <v>9394</v>
      </c>
      <c r="J3516" s="182" t="str">
        <f>IF(OR(IFERROR(SEARCH("DMZ",tblSegmentationZones[[#This Row],[comment]])&gt;0,FALSE),IFERROR(SEARCH("DMZ",tblSegmentationZones[[#This Row],[SegmentationZone]])&gt;0,FALSE)),"Yes","No")</f>
        <v>No</v>
      </c>
    </row>
    <row r="3517" spans="1:10" x14ac:dyDescent="0.3">
      <c r="A3517" t="s">
        <v>9395</v>
      </c>
      <c r="B3517" t="s">
        <v>9396</v>
      </c>
      <c r="C3517" t="s">
        <v>5294</v>
      </c>
      <c r="D3517" t="s">
        <v>902</v>
      </c>
      <c r="E3517" t="s">
        <v>5010</v>
      </c>
      <c r="F3517" t="b">
        <v>0</v>
      </c>
      <c r="G3517">
        <v>518848576</v>
      </c>
      <c r="H3517">
        <v>518848639</v>
      </c>
      <c r="I3517" t="s">
        <v>9397</v>
      </c>
      <c r="J3517" s="182" t="str">
        <f>IF(OR(IFERROR(SEARCH("DMZ",tblSegmentationZones[[#This Row],[comment]])&gt;0,FALSE),IFERROR(SEARCH("DMZ",tblSegmentationZones[[#This Row],[SegmentationZone]])&gt;0,FALSE)),"Yes","No")</f>
        <v>No</v>
      </c>
    </row>
    <row r="3518" spans="1:10" x14ac:dyDescent="0.3">
      <c r="A3518" t="s">
        <v>9398</v>
      </c>
      <c r="B3518" t="s">
        <v>9399</v>
      </c>
      <c r="C3518" t="s">
        <v>5294</v>
      </c>
      <c r="D3518" t="s">
        <v>902</v>
      </c>
      <c r="E3518" t="s">
        <v>5010</v>
      </c>
      <c r="F3518" t="b">
        <v>0</v>
      </c>
      <c r="G3518">
        <v>518848768</v>
      </c>
      <c r="H3518">
        <v>518848831</v>
      </c>
      <c r="I3518" t="s">
        <v>9400</v>
      </c>
      <c r="J3518" s="182" t="str">
        <f>IF(OR(IFERROR(SEARCH("DMZ",tblSegmentationZones[[#This Row],[comment]])&gt;0,FALSE),IFERROR(SEARCH("DMZ",tblSegmentationZones[[#This Row],[SegmentationZone]])&gt;0,FALSE)),"Yes","No")</f>
        <v>No</v>
      </c>
    </row>
    <row r="3519" spans="1:10" x14ac:dyDescent="0.3">
      <c r="A3519" t="s">
        <v>9401</v>
      </c>
      <c r="B3519" t="s">
        <v>9402</v>
      </c>
      <c r="C3519" t="s">
        <v>5294</v>
      </c>
      <c r="D3519" t="s">
        <v>902</v>
      </c>
      <c r="E3519" t="s">
        <v>5010</v>
      </c>
      <c r="F3519" t="b">
        <v>0</v>
      </c>
      <c r="G3519">
        <v>518848832</v>
      </c>
      <c r="H3519">
        <v>518848895</v>
      </c>
      <c r="I3519" t="s">
        <v>9403</v>
      </c>
      <c r="J3519" s="182" t="str">
        <f>IF(OR(IFERROR(SEARCH("DMZ",tblSegmentationZones[[#This Row],[comment]])&gt;0,FALSE),IFERROR(SEARCH("DMZ",tblSegmentationZones[[#This Row],[SegmentationZone]])&gt;0,FALSE)),"Yes","No")</f>
        <v>No</v>
      </c>
    </row>
    <row r="3520" spans="1:10" x14ac:dyDescent="0.3">
      <c r="A3520" t="s">
        <v>9404</v>
      </c>
      <c r="B3520" t="s">
        <v>9405</v>
      </c>
      <c r="C3520" t="s">
        <v>5294</v>
      </c>
      <c r="D3520" t="s">
        <v>902</v>
      </c>
      <c r="E3520" t="s">
        <v>5010</v>
      </c>
      <c r="F3520" t="b">
        <v>0</v>
      </c>
      <c r="G3520">
        <v>518851072</v>
      </c>
      <c r="H3520">
        <v>518851135</v>
      </c>
      <c r="I3520" t="s">
        <v>9406</v>
      </c>
      <c r="J3520" s="182" t="str">
        <f>IF(OR(IFERROR(SEARCH("DMZ",tblSegmentationZones[[#This Row],[comment]])&gt;0,FALSE),IFERROR(SEARCH("DMZ",tblSegmentationZones[[#This Row],[SegmentationZone]])&gt;0,FALSE)),"Yes","No")</f>
        <v>No</v>
      </c>
    </row>
    <row r="3521" spans="1:10" x14ac:dyDescent="0.3">
      <c r="A3521" t="s">
        <v>9407</v>
      </c>
      <c r="B3521" t="s">
        <v>9408</v>
      </c>
      <c r="C3521" t="s">
        <v>5294</v>
      </c>
      <c r="D3521" t="s">
        <v>902</v>
      </c>
      <c r="E3521" t="s">
        <v>5010</v>
      </c>
      <c r="F3521" t="b">
        <v>0</v>
      </c>
      <c r="G3521">
        <v>518851136</v>
      </c>
      <c r="H3521">
        <v>518851199</v>
      </c>
      <c r="I3521" t="s">
        <v>9409</v>
      </c>
      <c r="J3521" s="182" t="str">
        <f>IF(OR(IFERROR(SEARCH("DMZ",tblSegmentationZones[[#This Row],[comment]])&gt;0,FALSE),IFERROR(SEARCH("DMZ",tblSegmentationZones[[#This Row],[SegmentationZone]])&gt;0,FALSE)),"Yes","No")</f>
        <v>No</v>
      </c>
    </row>
    <row r="3522" spans="1:10" x14ac:dyDescent="0.3">
      <c r="A3522" t="s">
        <v>9410</v>
      </c>
      <c r="B3522" t="s">
        <v>9411</v>
      </c>
      <c r="C3522" t="s">
        <v>5294</v>
      </c>
      <c r="D3522" t="s">
        <v>1591</v>
      </c>
      <c r="E3522" t="s">
        <v>5099</v>
      </c>
      <c r="F3522" t="b">
        <v>1</v>
      </c>
      <c r="G3522">
        <v>518874112</v>
      </c>
      <c r="H3522">
        <v>518874175</v>
      </c>
      <c r="I3522" t="s">
        <v>9412</v>
      </c>
      <c r="J3522" s="182" t="str">
        <f>IF(OR(IFERROR(SEARCH("DMZ",tblSegmentationZones[[#This Row],[comment]])&gt;0,FALSE),IFERROR(SEARCH("DMZ",tblSegmentationZones[[#This Row],[SegmentationZone]])&gt;0,FALSE)),"Yes","No")</f>
        <v>No</v>
      </c>
    </row>
    <row r="3523" spans="1:10" x14ac:dyDescent="0.3">
      <c r="A3523" t="s">
        <v>9413</v>
      </c>
      <c r="B3523" t="s">
        <v>9414</v>
      </c>
      <c r="C3523" t="s">
        <v>5294</v>
      </c>
      <c r="D3523" t="s">
        <v>1591</v>
      </c>
      <c r="E3523" t="s">
        <v>5099</v>
      </c>
      <c r="F3523" t="b">
        <v>1</v>
      </c>
      <c r="G3523">
        <v>518874240</v>
      </c>
      <c r="H3523">
        <v>518874303</v>
      </c>
      <c r="I3523" t="s">
        <v>9415</v>
      </c>
      <c r="J3523" s="182" t="str">
        <f>IF(OR(IFERROR(SEARCH("DMZ",tblSegmentationZones[[#This Row],[comment]])&gt;0,FALSE),IFERROR(SEARCH("DMZ",tblSegmentationZones[[#This Row],[SegmentationZone]])&gt;0,FALSE)),"Yes","No")</f>
        <v>No</v>
      </c>
    </row>
    <row r="3524" spans="1:10" x14ac:dyDescent="0.3">
      <c r="A3524" t="s">
        <v>9416</v>
      </c>
      <c r="B3524" t="s">
        <v>9417</v>
      </c>
      <c r="C3524" t="s">
        <v>5294</v>
      </c>
      <c r="D3524" t="s">
        <v>1591</v>
      </c>
      <c r="E3524" t="s">
        <v>5099</v>
      </c>
      <c r="F3524" t="b">
        <v>1</v>
      </c>
      <c r="G3524">
        <v>518874304</v>
      </c>
      <c r="H3524">
        <v>518874367</v>
      </c>
      <c r="I3524" t="s">
        <v>9418</v>
      </c>
      <c r="J3524" s="182" t="str">
        <f>IF(OR(IFERROR(SEARCH("DMZ",tblSegmentationZones[[#This Row],[comment]])&gt;0,FALSE),IFERROR(SEARCH("DMZ",tblSegmentationZones[[#This Row],[SegmentationZone]])&gt;0,FALSE)),"Yes","No")</f>
        <v>No</v>
      </c>
    </row>
    <row r="3525" spans="1:10" x14ac:dyDescent="0.3">
      <c r="A3525" t="s">
        <v>9419</v>
      </c>
      <c r="B3525" t="s">
        <v>9420</v>
      </c>
      <c r="C3525" t="s">
        <v>5294</v>
      </c>
      <c r="D3525" t="s">
        <v>1591</v>
      </c>
      <c r="E3525" t="s">
        <v>5099</v>
      </c>
      <c r="F3525" t="b">
        <v>1</v>
      </c>
      <c r="G3525">
        <v>518874176</v>
      </c>
      <c r="H3525">
        <v>518874239</v>
      </c>
      <c r="I3525" t="s">
        <v>9421</v>
      </c>
      <c r="J3525" s="182" t="str">
        <f>IF(OR(IFERROR(SEARCH("DMZ",tblSegmentationZones[[#This Row],[comment]])&gt;0,FALSE),IFERROR(SEARCH("DMZ",tblSegmentationZones[[#This Row],[SegmentationZone]])&gt;0,FALSE)),"Yes","No")</f>
        <v>No</v>
      </c>
    </row>
    <row r="3526" spans="1:10" x14ac:dyDescent="0.3">
      <c r="A3526" t="s">
        <v>9422</v>
      </c>
      <c r="B3526" t="s">
        <v>9423</v>
      </c>
      <c r="C3526" t="s">
        <v>5294</v>
      </c>
      <c r="D3526" t="s">
        <v>1591</v>
      </c>
      <c r="E3526" t="s">
        <v>5099</v>
      </c>
      <c r="F3526" t="b">
        <v>1</v>
      </c>
      <c r="G3526">
        <v>518874368</v>
      </c>
      <c r="H3526">
        <v>518874431</v>
      </c>
      <c r="I3526" t="s">
        <v>9424</v>
      </c>
      <c r="J3526" s="182" t="str">
        <f>IF(OR(IFERROR(SEARCH("DMZ",tblSegmentationZones[[#This Row],[comment]])&gt;0,FALSE),IFERROR(SEARCH("DMZ",tblSegmentationZones[[#This Row],[SegmentationZone]])&gt;0,FALSE)),"Yes","No")</f>
        <v>No</v>
      </c>
    </row>
    <row r="3527" spans="1:10" x14ac:dyDescent="0.3">
      <c r="A3527" t="s">
        <v>9425</v>
      </c>
      <c r="B3527" t="s">
        <v>9426</v>
      </c>
      <c r="C3527" t="s">
        <v>464</v>
      </c>
      <c r="D3527" t="s">
        <v>1591</v>
      </c>
      <c r="E3527" t="s">
        <v>5099</v>
      </c>
      <c r="F3527" t="b">
        <v>1</v>
      </c>
      <c r="G3527">
        <v>518874496</v>
      </c>
      <c r="H3527">
        <v>518874559</v>
      </c>
      <c r="I3527" t="s">
        <v>9427</v>
      </c>
      <c r="J3527" s="182" t="str">
        <f>IF(OR(IFERROR(SEARCH("DMZ",tblSegmentationZones[[#This Row],[comment]])&gt;0,FALSE),IFERROR(SEARCH("DMZ",tblSegmentationZones[[#This Row],[SegmentationZone]])&gt;0,FALSE)),"Yes","No")</f>
        <v>No</v>
      </c>
    </row>
    <row r="3528" spans="1:10" x14ac:dyDescent="0.3">
      <c r="A3528" t="s">
        <v>9428</v>
      </c>
      <c r="B3528" t="s">
        <v>9429</v>
      </c>
      <c r="C3528" t="s">
        <v>5294</v>
      </c>
      <c r="D3528" t="s">
        <v>1591</v>
      </c>
      <c r="E3528" t="s">
        <v>5099</v>
      </c>
      <c r="F3528" t="b">
        <v>1</v>
      </c>
      <c r="G3528">
        <v>518874432</v>
      </c>
      <c r="H3528">
        <v>518874495</v>
      </c>
      <c r="I3528" t="s">
        <v>9430</v>
      </c>
      <c r="J3528" s="182" t="str">
        <f>IF(OR(IFERROR(SEARCH("DMZ",tblSegmentationZones[[#This Row],[comment]])&gt;0,FALSE),IFERROR(SEARCH("DMZ",tblSegmentationZones[[#This Row],[SegmentationZone]])&gt;0,FALSE)),"Yes","No")</f>
        <v>No</v>
      </c>
    </row>
    <row r="3529" spans="1:10" x14ac:dyDescent="0.3">
      <c r="A3529" t="s">
        <v>9431</v>
      </c>
      <c r="B3529" t="s">
        <v>9432</v>
      </c>
      <c r="C3529" t="s">
        <v>5294</v>
      </c>
      <c r="D3529" t="s">
        <v>1591</v>
      </c>
      <c r="E3529" t="s">
        <v>5099</v>
      </c>
      <c r="F3529" t="b">
        <v>1</v>
      </c>
      <c r="G3529">
        <v>518874624</v>
      </c>
      <c r="H3529">
        <v>518874687</v>
      </c>
      <c r="I3529" t="s">
        <v>9433</v>
      </c>
      <c r="J3529" s="182" t="str">
        <f>IF(OR(IFERROR(SEARCH("DMZ",tblSegmentationZones[[#This Row],[comment]])&gt;0,FALSE),IFERROR(SEARCH("DMZ",tblSegmentationZones[[#This Row],[SegmentationZone]])&gt;0,FALSE)),"Yes","No")</f>
        <v>No</v>
      </c>
    </row>
    <row r="3530" spans="1:10" x14ac:dyDescent="0.3">
      <c r="A3530" t="s">
        <v>9434</v>
      </c>
      <c r="B3530" t="s">
        <v>9435</v>
      </c>
      <c r="C3530" t="s">
        <v>5294</v>
      </c>
      <c r="D3530" t="s">
        <v>1591</v>
      </c>
      <c r="E3530" t="s">
        <v>5099</v>
      </c>
      <c r="F3530" t="b">
        <v>1</v>
      </c>
      <c r="G3530">
        <v>518874752</v>
      </c>
      <c r="H3530">
        <v>518874815</v>
      </c>
      <c r="I3530" t="s">
        <v>9436</v>
      </c>
      <c r="J3530" s="182" t="str">
        <f>IF(OR(IFERROR(SEARCH("DMZ",tblSegmentationZones[[#This Row],[comment]])&gt;0,FALSE),IFERROR(SEARCH("DMZ",tblSegmentationZones[[#This Row],[SegmentationZone]])&gt;0,FALSE)),"Yes","No")</f>
        <v>No</v>
      </c>
    </row>
    <row r="3531" spans="1:10" x14ac:dyDescent="0.3">
      <c r="A3531" t="s">
        <v>9437</v>
      </c>
      <c r="B3531" t="s">
        <v>9438</v>
      </c>
      <c r="C3531" t="s">
        <v>5294</v>
      </c>
      <c r="D3531" t="s">
        <v>1591</v>
      </c>
      <c r="E3531" t="s">
        <v>5099</v>
      </c>
      <c r="F3531" t="b">
        <v>1</v>
      </c>
      <c r="G3531">
        <v>518874688</v>
      </c>
      <c r="H3531">
        <v>518874751</v>
      </c>
      <c r="I3531" t="s">
        <v>9439</v>
      </c>
      <c r="J3531" s="182" t="str">
        <f>IF(OR(IFERROR(SEARCH("DMZ",tblSegmentationZones[[#This Row],[comment]])&gt;0,FALSE),IFERROR(SEARCH("DMZ",tblSegmentationZones[[#This Row],[SegmentationZone]])&gt;0,FALSE)),"Yes","No")</f>
        <v>No</v>
      </c>
    </row>
    <row r="3532" spans="1:10" x14ac:dyDescent="0.3">
      <c r="A3532" t="s">
        <v>9440</v>
      </c>
      <c r="B3532" t="s">
        <v>9441</v>
      </c>
      <c r="C3532" t="s">
        <v>5294</v>
      </c>
      <c r="D3532" t="s">
        <v>1591</v>
      </c>
      <c r="E3532" t="s">
        <v>5099</v>
      </c>
      <c r="F3532" t="b">
        <v>1</v>
      </c>
      <c r="G3532">
        <v>518875136</v>
      </c>
      <c r="H3532">
        <v>518875199</v>
      </c>
      <c r="I3532" t="s">
        <v>9442</v>
      </c>
      <c r="J3532" s="182" t="str">
        <f>IF(OR(IFERROR(SEARCH("DMZ",tblSegmentationZones[[#This Row],[comment]])&gt;0,FALSE),IFERROR(SEARCH("DMZ",tblSegmentationZones[[#This Row],[SegmentationZone]])&gt;0,FALSE)),"Yes","No")</f>
        <v>No</v>
      </c>
    </row>
    <row r="3533" spans="1:10" x14ac:dyDescent="0.3">
      <c r="A3533" t="s">
        <v>9443</v>
      </c>
      <c r="B3533" t="s">
        <v>9444</v>
      </c>
      <c r="C3533" t="s">
        <v>5294</v>
      </c>
      <c r="D3533" t="s">
        <v>1591</v>
      </c>
      <c r="E3533" t="s">
        <v>5099</v>
      </c>
      <c r="F3533" t="b">
        <v>1</v>
      </c>
      <c r="G3533">
        <v>518875264</v>
      </c>
      <c r="H3533">
        <v>518875327</v>
      </c>
      <c r="I3533" t="s">
        <v>9445</v>
      </c>
      <c r="J3533" s="182" t="str">
        <f>IF(OR(IFERROR(SEARCH("DMZ",tblSegmentationZones[[#This Row],[comment]])&gt;0,FALSE),IFERROR(SEARCH("DMZ",tblSegmentationZones[[#This Row],[SegmentationZone]])&gt;0,FALSE)),"Yes","No")</f>
        <v>No</v>
      </c>
    </row>
    <row r="3534" spans="1:10" x14ac:dyDescent="0.3">
      <c r="A3534" t="s">
        <v>9446</v>
      </c>
      <c r="B3534" t="s">
        <v>9447</v>
      </c>
      <c r="C3534" t="s">
        <v>5294</v>
      </c>
      <c r="D3534" t="s">
        <v>1591</v>
      </c>
      <c r="E3534" t="s">
        <v>5099</v>
      </c>
      <c r="F3534" t="b">
        <v>1</v>
      </c>
      <c r="G3534">
        <v>518875328</v>
      </c>
      <c r="H3534">
        <v>518875391</v>
      </c>
      <c r="I3534" t="s">
        <v>9448</v>
      </c>
      <c r="J3534" s="182" t="str">
        <f>IF(OR(IFERROR(SEARCH("DMZ",tblSegmentationZones[[#This Row],[comment]])&gt;0,FALSE),IFERROR(SEARCH("DMZ",tblSegmentationZones[[#This Row],[SegmentationZone]])&gt;0,FALSE)),"Yes","No")</f>
        <v>No</v>
      </c>
    </row>
    <row r="3535" spans="1:10" x14ac:dyDescent="0.3">
      <c r="A3535" t="s">
        <v>9449</v>
      </c>
      <c r="B3535" t="s">
        <v>9450</v>
      </c>
      <c r="C3535" t="s">
        <v>5294</v>
      </c>
      <c r="D3535" t="s">
        <v>1591</v>
      </c>
      <c r="E3535" t="s">
        <v>5099</v>
      </c>
      <c r="F3535" t="b">
        <v>1</v>
      </c>
      <c r="G3535">
        <v>518875200</v>
      </c>
      <c r="H3535">
        <v>518875263</v>
      </c>
      <c r="I3535" t="s">
        <v>9451</v>
      </c>
      <c r="J3535" s="182" t="str">
        <f>IF(OR(IFERROR(SEARCH("DMZ",tblSegmentationZones[[#This Row],[comment]])&gt;0,FALSE),IFERROR(SEARCH("DMZ",tblSegmentationZones[[#This Row],[SegmentationZone]])&gt;0,FALSE)),"Yes","No")</f>
        <v>No</v>
      </c>
    </row>
    <row r="3536" spans="1:10" x14ac:dyDescent="0.3">
      <c r="A3536" t="s">
        <v>9449</v>
      </c>
      <c r="B3536" t="s">
        <v>9452</v>
      </c>
      <c r="C3536" t="s">
        <v>464</v>
      </c>
      <c r="D3536" t="s">
        <v>1591</v>
      </c>
      <c r="E3536" t="s">
        <v>5099</v>
      </c>
      <c r="F3536" t="b">
        <v>1</v>
      </c>
      <c r="G3536">
        <v>518875392</v>
      </c>
      <c r="H3536">
        <v>518875455</v>
      </c>
      <c r="I3536" t="s">
        <v>9453</v>
      </c>
      <c r="J3536" s="182" t="str">
        <f>IF(OR(IFERROR(SEARCH("DMZ",tblSegmentationZones[[#This Row],[comment]])&gt;0,FALSE),IFERROR(SEARCH("DMZ",tblSegmentationZones[[#This Row],[SegmentationZone]])&gt;0,FALSE)),"Yes","No")</f>
        <v>No</v>
      </c>
    </row>
    <row r="3537" spans="1:10" x14ac:dyDescent="0.3">
      <c r="A3537" t="s">
        <v>9404</v>
      </c>
      <c r="B3537" t="s">
        <v>9454</v>
      </c>
      <c r="C3537" t="s">
        <v>5294</v>
      </c>
      <c r="D3537" t="s">
        <v>1591</v>
      </c>
      <c r="E3537" t="s">
        <v>5099</v>
      </c>
      <c r="F3537" t="b">
        <v>1</v>
      </c>
      <c r="G3537">
        <v>518875648</v>
      </c>
      <c r="H3537">
        <v>518875711</v>
      </c>
      <c r="I3537" t="s">
        <v>9455</v>
      </c>
      <c r="J3537" s="182" t="str">
        <f>IF(OR(IFERROR(SEARCH("DMZ",tblSegmentationZones[[#This Row],[comment]])&gt;0,FALSE),IFERROR(SEARCH("DMZ",tblSegmentationZones[[#This Row],[SegmentationZone]])&gt;0,FALSE)),"Yes","No")</f>
        <v>No</v>
      </c>
    </row>
    <row r="3538" spans="1:10" x14ac:dyDescent="0.3">
      <c r="A3538" t="s">
        <v>9456</v>
      </c>
      <c r="B3538" t="s">
        <v>9457</v>
      </c>
      <c r="C3538" t="s">
        <v>5294</v>
      </c>
      <c r="D3538" t="s">
        <v>1591</v>
      </c>
      <c r="E3538" t="s">
        <v>5099</v>
      </c>
      <c r="F3538" t="b">
        <v>1</v>
      </c>
      <c r="G3538">
        <v>518877184</v>
      </c>
      <c r="H3538">
        <v>518877247</v>
      </c>
      <c r="I3538" t="s">
        <v>9458</v>
      </c>
      <c r="J3538" s="182" t="str">
        <f>IF(OR(IFERROR(SEARCH("DMZ",tblSegmentationZones[[#This Row],[comment]])&gt;0,FALSE),IFERROR(SEARCH("DMZ",tblSegmentationZones[[#This Row],[SegmentationZone]])&gt;0,FALSE)),"Yes","No")</f>
        <v>No</v>
      </c>
    </row>
    <row r="3539" spans="1:10" x14ac:dyDescent="0.3">
      <c r="A3539" t="s">
        <v>9459</v>
      </c>
      <c r="B3539" t="s">
        <v>9460</v>
      </c>
      <c r="C3539" t="s">
        <v>5294</v>
      </c>
      <c r="D3539" t="s">
        <v>1591</v>
      </c>
      <c r="E3539" t="s">
        <v>5099</v>
      </c>
      <c r="F3539" t="b">
        <v>1</v>
      </c>
      <c r="G3539">
        <v>518877312</v>
      </c>
      <c r="H3539">
        <v>518877375</v>
      </c>
      <c r="I3539" t="s">
        <v>9461</v>
      </c>
      <c r="J3539" s="182" t="str">
        <f>IF(OR(IFERROR(SEARCH("DMZ",tblSegmentationZones[[#This Row],[comment]])&gt;0,FALSE),IFERROR(SEARCH("DMZ",tblSegmentationZones[[#This Row],[SegmentationZone]])&gt;0,FALSE)),"Yes","No")</f>
        <v>No</v>
      </c>
    </row>
    <row r="3540" spans="1:10" x14ac:dyDescent="0.3">
      <c r="A3540" t="s">
        <v>9462</v>
      </c>
      <c r="B3540" t="s">
        <v>9463</v>
      </c>
      <c r="C3540" t="s">
        <v>5294</v>
      </c>
      <c r="D3540" t="s">
        <v>1591</v>
      </c>
      <c r="E3540" t="s">
        <v>5099</v>
      </c>
      <c r="F3540" t="b">
        <v>1</v>
      </c>
      <c r="G3540">
        <v>518877376</v>
      </c>
      <c r="H3540">
        <v>518877439</v>
      </c>
      <c r="I3540" t="s">
        <v>9464</v>
      </c>
      <c r="J3540" s="182" t="str">
        <f>IF(OR(IFERROR(SEARCH("DMZ",tblSegmentationZones[[#This Row],[comment]])&gt;0,FALSE),IFERROR(SEARCH("DMZ",tblSegmentationZones[[#This Row],[SegmentationZone]])&gt;0,FALSE)),"Yes","No")</f>
        <v>No</v>
      </c>
    </row>
    <row r="3541" spans="1:10" x14ac:dyDescent="0.3">
      <c r="A3541" t="s">
        <v>9465</v>
      </c>
      <c r="B3541" t="s">
        <v>9466</v>
      </c>
      <c r="C3541" t="s">
        <v>5294</v>
      </c>
      <c r="D3541" t="s">
        <v>1591</v>
      </c>
      <c r="E3541" t="s">
        <v>5099</v>
      </c>
      <c r="F3541" t="b">
        <v>1</v>
      </c>
      <c r="G3541">
        <v>518877248</v>
      </c>
      <c r="H3541">
        <v>518877311</v>
      </c>
      <c r="I3541" t="s">
        <v>9467</v>
      </c>
      <c r="J3541" s="182" t="str">
        <f>IF(OR(IFERROR(SEARCH("DMZ",tblSegmentationZones[[#This Row],[comment]])&gt;0,FALSE),IFERROR(SEARCH("DMZ",tblSegmentationZones[[#This Row],[SegmentationZone]])&gt;0,FALSE)),"Yes","No")</f>
        <v>No</v>
      </c>
    </row>
    <row r="3542" spans="1:10" x14ac:dyDescent="0.3">
      <c r="A3542" t="s">
        <v>9468</v>
      </c>
      <c r="B3542" t="s">
        <v>9469</v>
      </c>
      <c r="C3542" t="s">
        <v>5294</v>
      </c>
      <c r="D3542" t="s">
        <v>1591</v>
      </c>
      <c r="E3542" t="s">
        <v>5099</v>
      </c>
      <c r="F3542" t="b">
        <v>1</v>
      </c>
      <c r="G3542">
        <v>518877440</v>
      </c>
      <c r="H3542">
        <v>518877503</v>
      </c>
      <c r="I3542" t="s">
        <v>9470</v>
      </c>
      <c r="J3542" s="182" t="str">
        <f>IF(OR(IFERROR(SEARCH("DMZ",tblSegmentationZones[[#This Row],[comment]])&gt;0,FALSE),IFERROR(SEARCH("DMZ",tblSegmentationZones[[#This Row],[SegmentationZone]])&gt;0,FALSE)),"Yes","No")</f>
        <v>No</v>
      </c>
    </row>
    <row r="3543" spans="1:10" x14ac:dyDescent="0.3">
      <c r="A3543" t="s">
        <v>9471</v>
      </c>
      <c r="B3543" t="s">
        <v>9472</v>
      </c>
      <c r="C3543" t="s">
        <v>5294</v>
      </c>
      <c r="D3543" t="s">
        <v>1591</v>
      </c>
      <c r="E3543" t="s">
        <v>5099</v>
      </c>
      <c r="F3543" t="b">
        <v>1</v>
      </c>
      <c r="G3543">
        <v>518877568</v>
      </c>
      <c r="H3543">
        <v>518877631</v>
      </c>
      <c r="I3543" t="s">
        <v>9473</v>
      </c>
      <c r="J3543" s="182" t="str">
        <f>IF(OR(IFERROR(SEARCH("DMZ",tblSegmentationZones[[#This Row],[comment]])&gt;0,FALSE),IFERROR(SEARCH("DMZ",tblSegmentationZones[[#This Row],[SegmentationZone]])&gt;0,FALSE)),"Yes","No")</f>
        <v>No</v>
      </c>
    </row>
    <row r="3544" spans="1:10" x14ac:dyDescent="0.3">
      <c r="A3544" t="s">
        <v>9474</v>
      </c>
      <c r="B3544" t="s">
        <v>9475</v>
      </c>
      <c r="C3544" t="s">
        <v>5294</v>
      </c>
      <c r="D3544" t="s">
        <v>1591</v>
      </c>
      <c r="E3544" t="s">
        <v>5099</v>
      </c>
      <c r="F3544" t="b">
        <v>1</v>
      </c>
      <c r="G3544">
        <v>518877632</v>
      </c>
      <c r="H3544">
        <v>518877695</v>
      </c>
      <c r="I3544" t="s">
        <v>9476</v>
      </c>
      <c r="J3544" s="182" t="str">
        <f>IF(OR(IFERROR(SEARCH("DMZ",tblSegmentationZones[[#This Row],[comment]])&gt;0,FALSE),IFERROR(SEARCH("DMZ",tblSegmentationZones[[#This Row],[SegmentationZone]])&gt;0,FALSE)),"Yes","No")</f>
        <v>No</v>
      </c>
    </row>
    <row r="3545" spans="1:10" x14ac:dyDescent="0.3">
      <c r="A3545" t="s">
        <v>9477</v>
      </c>
      <c r="B3545" t="s">
        <v>9478</v>
      </c>
      <c r="C3545" t="s">
        <v>5294</v>
      </c>
      <c r="D3545" t="s">
        <v>1591</v>
      </c>
      <c r="E3545" t="s">
        <v>5099</v>
      </c>
      <c r="F3545" t="b">
        <v>1</v>
      </c>
      <c r="G3545">
        <v>518877504</v>
      </c>
      <c r="H3545">
        <v>518877567</v>
      </c>
      <c r="I3545" t="s">
        <v>9479</v>
      </c>
      <c r="J3545" s="182" t="str">
        <f>IF(OR(IFERROR(SEARCH("DMZ",tblSegmentationZones[[#This Row],[comment]])&gt;0,FALSE),IFERROR(SEARCH("DMZ",tblSegmentationZones[[#This Row],[SegmentationZone]])&gt;0,FALSE)),"Yes","No")</f>
        <v>No</v>
      </c>
    </row>
    <row r="3546" spans="1:10" x14ac:dyDescent="0.3">
      <c r="A3546" t="s">
        <v>9480</v>
      </c>
      <c r="B3546" t="s">
        <v>9481</v>
      </c>
      <c r="C3546" t="s">
        <v>5294</v>
      </c>
      <c r="D3546" t="s">
        <v>1591</v>
      </c>
      <c r="E3546" t="s">
        <v>5099</v>
      </c>
      <c r="F3546" t="b">
        <v>1</v>
      </c>
      <c r="G3546">
        <v>518877696</v>
      </c>
      <c r="H3546">
        <v>518877759</v>
      </c>
      <c r="I3546" t="s">
        <v>9482</v>
      </c>
      <c r="J3546" s="182" t="str">
        <f>IF(OR(IFERROR(SEARCH("DMZ",tblSegmentationZones[[#This Row],[comment]])&gt;0,FALSE),IFERROR(SEARCH("DMZ",tblSegmentationZones[[#This Row],[SegmentationZone]])&gt;0,FALSE)),"Yes","No")</f>
        <v>No</v>
      </c>
    </row>
    <row r="3547" spans="1:10" x14ac:dyDescent="0.3">
      <c r="A3547" t="s">
        <v>9483</v>
      </c>
      <c r="B3547" t="s">
        <v>9484</v>
      </c>
      <c r="C3547" t="s">
        <v>5294</v>
      </c>
      <c r="D3547" t="s">
        <v>1591</v>
      </c>
      <c r="E3547" t="s">
        <v>5099</v>
      </c>
      <c r="F3547" t="b">
        <v>1</v>
      </c>
      <c r="G3547">
        <v>518877824</v>
      </c>
      <c r="H3547">
        <v>518877887</v>
      </c>
      <c r="I3547" t="s">
        <v>9485</v>
      </c>
      <c r="J3547" s="182" t="str">
        <f>IF(OR(IFERROR(SEARCH("DMZ",tblSegmentationZones[[#This Row],[comment]])&gt;0,FALSE),IFERROR(SEARCH("DMZ",tblSegmentationZones[[#This Row],[SegmentationZone]])&gt;0,FALSE)),"Yes","No")</f>
        <v>No</v>
      </c>
    </row>
    <row r="3548" spans="1:10" x14ac:dyDescent="0.3">
      <c r="A3548" t="s">
        <v>9486</v>
      </c>
      <c r="B3548" t="s">
        <v>9487</v>
      </c>
      <c r="C3548" t="s">
        <v>5294</v>
      </c>
      <c r="D3548" t="s">
        <v>1591</v>
      </c>
      <c r="E3548" t="s">
        <v>5099</v>
      </c>
      <c r="F3548" t="b">
        <v>1</v>
      </c>
      <c r="G3548">
        <v>518877888</v>
      </c>
      <c r="H3548">
        <v>518877951</v>
      </c>
      <c r="I3548" t="s">
        <v>9488</v>
      </c>
      <c r="J3548" s="182" t="str">
        <f>IF(OR(IFERROR(SEARCH("DMZ",tblSegmentationZones[[#This Row],[comment]])&gt;0,FALSE),IFERROR(SEARCH("DMZ",tblSegmentationZones[[#This Row],[SegmentationZone]])&gt;0,FALSE)),"Yes","No")</f>
        <v>No</v>
      </c>
    </row>
    <row r="3549" spans="1:10" x14ac:dyDescent="0.3">
      <c r="A3549" t="s">
        <v>9489</v>
      </c>
      <c r="B3549" t="s">
        <v>9490</v>
      </c>
      <c r="C3549" t="s">
        <v>5294</v>
      </c>
      <c r="D3549" t="s">
        <v>1591</v>
      </c>
      <c r="E3549" t="s">
        <v>5099</v>
      </c>
      <c r="F3549" t="b">
        <v>1</v>
      </c>
      <c r="G3549">
        <v>518877760</v>
      </c>
      <c r="H3549">
        <v>518877823</v>
      </c>
      <c r="I3549" t="s">
        <v>9491</v>
      </c>
      <c r="J3549" s="182" t="str">
        <f>IF(OR(IFERROR(SEARCH("DMZ",tblSegmentationZones[[#This Row],[comment]])&gt;0,FALSE),IFERROR(SEARCH("DMZ",tblSegmentationZones[[#This Row],[SegmentationZone]])&gt;0,FALSE)),"Yes","No")</f>
        <v>No</v>
      </c>
    </row>
    <row r="3550" spans="1:10" x14ac:dyDescent="0.3">
      <c r="A3550" t="s">
        <v>9492</v>
      </c>
      <c r="B3550" t="s">
        <v>9493</v>
      </c>
      <c r="C3550" t="s">
        <v>5294</v>
      </c>
      <c r="D3550" t="s">
        <v>1591</v>
      </c>
      <c r="E3550" t="s">
        <v>5099</v>
      </c>
      <c r="F3550" t="b">
        <v>1</v>
      </c>
      <c r="G3550">
        <v>518877952</v>
      </c>
      <c r="H3550">
        <v>518878015</v>
      </c>
      <c r="I3550" t="s">
        <v>9494</v>
      </c>
      <c r="J3550" s="182" t="str">
        <f>IF(OR(IFERROR(SEARCH("DMZ",tblSegmentationZones[[#This Row],[comment]])&gt;0,FALSE),IFERROR(SEARCH("DMZ",tblSegmentationZones[[#This Row],[SegmentationZone]])&gt;0,FALSE)),"Yes","No")</f>
        <v>No</v>
      </c>
    </row>
    <row r="3551" spans="1:10" x14ac:dyDescent="0.3">
      <c r="A3551" t="s">
        <v>9495</v>
      </c>
      <c r="B3551" t="s">
        <v>9496</v>
      </c>
      <c r="C3551" t="s">
        <v>5294</v>
      </c>
      <c r="D3551" t="s">
        <v>1591</v>
      </c>
      <c r="E3551" t="s">
        <v>5099</v>
      </c>
      <c r="F3551" t="b">
        <v>1</v>
      </c>
      <c r="G3551">
        <v>518878080</v>
      </c>
      <c r="H3551">
        <v>518878143</v>
      </c>
      <c r="I3551" t="s">
        <v>9497</v>
      </c>
      <c r="J3551" s="182" t="str">
        <f>IF(OR(IFERROR(SEARCH("DMZ",tblSegmentationZones[[#This Row],[comment]])&gt;0,FALSE),IFERROR(SEARCH("DMZ",tblSegmentationZones[[#This Row],[SegmentationZone]])&gt;0,FALSE)),"Yes","No")</f>
        <v>No</v>
      </c>
    </row>
    <row r="3552" spans="1:10" x14ac:dyDescent="0.3">
      <c r="A3552" t="s">
        <v>9498</v>
      </c>
      <c r="B3552" t="s">
        <v>9499</v>
      </c>
      <c r="C3552" t="s">
        <v>5294</v>
      </c>
      <c r="D3552" t="s">
        <v>1591</v>
      </c>
      <c r="E3552" t="s">
        <v>5099</v>
      </c>
      <c r="F3552" t="b">
        <v>1</v>
      </c>
      <c r="G3552">
        <v>518878144</v>
      </c>
      <c r="H3552">
        <v>518878207</v>
      </c>
      <c r="I3552" t="s">
        <v>9500</v>
      </c>
      <c r="J3552" s="182" t="str">
        <f>IF(OR(IFERROR(SEARCH("DMZ",tblSegmentationZones[[#This Row],[comment]])&gt;0,FALSE),IFERROR(SEARCH("DMZ",tblSegmentationZones[[#This Row],[SegmentationZone]])&gt;0,FALSE)),"Yes","No")</f>
        <v>No</v>
      </c>
    </row>
    <row r="3553" spans="1:10" x14ac:dyDescent="0.3">
      <c r="A3553" t="s">
        <v>9501</v>
      </c>
      <c r="B3553" t="s">
        <v>9502</v>
      </c>
      <c r="C3553" t="s">
        <v>5294</v>
      </c>
      <c r="D3553" t="s">
        <v>1591</v>
      </c>
      <c r="E3553" t="s">
        <v>5099</v>
      </c>
      <c r="F3553" t="b">
        <v>1</v>
      </c>
      <c r="G3553">
        <v>518878016</v>
      </c>
      <c r="H3553">
        <v>518878079</v>
      </c>
      <c r="I3553" t="s">
        <v>9503</v>
      </c>
      <c r="J3553" s="182" t="str">
        <f>IF(OR(IFERROR(SEARCH("DMZ",tblSegmentationZones[[#This Row],[comment]])&gt;0,FALSE),IFERROR(SEARCH("DMZ",tblSegmentationZones[[#This Row],[SegmentationZone]])&gt;0,FALSE)),"Yes","No")</f>
        <v>No</v>
      </c>
    </row>
    <row r="3554" spans="1:10" x14ac:dyDescent="0.3">
      <c r="A3554" t="s">
        <v>9504</v>
      </c>
      <c r="B3554" t="s">
        <v>9505</v>
      </c>
      <c r="C3554" t="s">
        <v>5294</v>
      </c>
      <c r="D3554" t="s">
        <v>1591</v>
      </c>
      <c r="E3554" t="s">
        <v>5099</v>
      </c>
      <c r="F3554" t="b">
        <v>1</v>
      </c>
      <c r="G3554">
        <v>518878208</v>
      </c>
      <c r="H3554">
        <v>518878271</v>
      </c>
      <c r="I3554" t="s">
        <v>9506</v>
      </c>
      <c r="J3554" s="182" t="str">
        <f>IF(OR(IFERROR(SEARCH("DMZ",tblSegmentationZones[[#This Row],[comment]])&gt;0,FALSE),IFERROR(SEARCH("DMZ",tblSegmentationZones[[#This Row],[SegmentationZone]])&gt;0,FALSE)),"Yes","No")</f>
        <v>No</v>
      </c>
    </row>
    <row r="3555" spans="1:10" x14ac:dyDescent="0.3">
      <c r="A3555" t="s">
        <v>9507</v>
      </c>
      <c r="B3555" t="s">
        <v>9508</v>
      </c>
      <c r="C3555" t="s">
        <v>5294</v>
      </c>
      <c r="D3555" t="s">
        <v>1591</v>
      </c>
      <c r="E3555" t="s">
        <v>5099</v>
      </c>
      <c r="F3555" t="b">
        <v>1</v>
      </c>
      <c r="G3555">
        <v>518878336</v>
      </c>
      <c r="H3555">
        <v>518878399</v>
      </c>
      <c r="I3555" t="s">
        <v>9509</v>
      </c>
      <c r="J3555" s="182" t="str">
        <f>IF(OR(IFERROR(SEARCH("DMZ",tblSegmentationZones[[#This Row],[comment]])&gt;0,FALSE),IFERROR(SEARCH("DMZ",tblSegmentationZones[[#This Row],[SegmentationZone]])&gt;0,FALSE)),"Yes","No")</f>
        <v>No</v>
      </c>
    </row>
    <row r="3556" spans="1:10" x14ac:dyDescent="0.3">
      <c r="A3556" t="s">
        <v>9510</v>
      </c>
      <c r="B3556" t="s">
        <v>9511</v>
      </c>
      <c r="C3556" t="s">
        <v>5294</v>
      </c>
      <c r="D3556" t="s">
        <v>1591</v>
      </c>
      <c r="E3556" t="s">
        <v>5099</v>
      </c>
      <c r="F3556" t="b">
        <v>1</v>
      </c>
      <c r="G3556">
        <v>518878272</v>
      </c>
      <c r="H3556">
        <v>518878335</v>
      </c>
      <c r="I3556" t="s">
        <v>9512</v>
      </c>
      <c r="J3556" s="182" t="str">
        <f>IF(OR(IFERROR(SEARCH("DMZ",tblSegmentationZones[[#This Row],[comment]])&gt;0,FALSE),IFERROR(SEARCH("DMZ",tblSegmentationZones[[#This Row],[SegmentationZone]])&gt;0,FALSE)),"Yes","No")</f>
        <v>No</v>
      </c>
    </row>
    <row r="3557" spans="1:10" x14ac:dyDescent="0.3">
      <c r="A3557" t="s">
        <v>9513</v>
      </c>
      <c r="B3557" t="s">
        <v>9514</v>
      </c>
      <c r="C3557" t="s">
        <v>5294</v>
      </c>
      <c r="D3557" t="s">
        <v>1591</v>
      </c>
      <c r="E3557" t="s">
        <v>5099</v>
      </c>
      <c r="F3557" t="b">
        <v>1</v>
      </c>
      <c r="G3557">
        <v>518878912</v>
      </c>
      <c r="H3557">
        <v>518878975</v>
      </c>
      <c r="I3557" t="s">
        <v>9515</v>
      </c>
      <c r="J3557" s="182" t="str">
        <f>IF(OR(IFERROR(SEARCH("DMZ",tblSegmentationZones[[#This Row],[comment]])&gt;0,FALSE),IFERROR(SEARCH("DMZ",tblSegmentationZones[[#This Row],[SegmentationZone]])&gt;0,FALSE)),"Yes","No")</f>
        <v>No</v>
      </c>
    </row>
    <row r="3558" spans="1:10" x14ac:dyDescent="0.3">
      <c r="A3558" t="s">
        <v>9516</v>
      </c>
      <c r="B3558" t="s">
        <v>9517</v>
      </c>
      <c r="C3558" t="s">
        <v>5294</v>
      </c>
      <c r="D3558" t="s">
        <v>1591</v>
      </c>
      <c r="E3558" t="s">
        <v>5099</v>
      </c>
      <c r="F3558" t="b">
        <v>1</v>
      </c>
      <c r="G3558">
        <v>518878976</v>
      </c>
      <c r="H3558">
        <v>518879039</v>
      </c>
      <c r="I3558" t="s">
        <v>9518</v>
      </c>
      <c r="J3558" s="182" t="str">
        <f>IF(OR(IFERROR(SEARCH("DMZ",tblSegmentationZones[[#This Row],[comment]])&gt;0,FALSE),IFERROR(SEARCH("DMZ",tblSegmentationZones[[#This Row],[SegmentationZone]])&gt;0,FALSE)),"Yes","No")</f>
        <v>No</v>
      </c>
    </row>
    <row r="3559" spans="1:10" x14ac:dyDescent="0.3">
      <c r="A3559" t="s">
        <v>9519</v>
      </c>
      <c r="B3559" t="s">
        <v>9520</v>
      </c>
      <c r="C3559" t="s">
        <v>5294</v>
      </c>
      <c r="D3559" t="s">
        <v>1591</v>
      </c>
      <c r="E3559" t="s">
        <v>5099</v>
      </c>
      <c r="F3559" t="b">
        <v>1</v>
      </c>
      <c r="G3559">
        <v>518879104</v>
      </c>
      <c r="H3559">
        <v>518879167</v>
      </c>
      <c r="I3559" t="s">
        <v>9521</v>
      </c>
      <c r="J3559" s="182" t="str">
        <f>IF(OR(IFERROR(SEARCH("DMZ",tblSegmentationZones[[#This Row],[comment]])&gt;0,FALSE),IFERROR(SEARCH("DMZ",tblSegmentationZones[[#This Row],[SegmentationZone]])&gt;0,FALSE)),"Yes","No")</f>
        <v>No</v>
      </c>
    </row>
    <row r="3560" spans="1:10" x14ac:dyDescent="0.3">
      <c r="A3560" t="s">
        <v>9522</v>
      </c>
      <c r="B3560" t="s">
        <v>9523</v>
      </c>
      <c r="C3560" t="s">
        <v>5294</v>
      </c>
      <c r="D3560" t="s">
        <v>1591</v>
      </c>
      <c r="E3560" t="s">
        <v>5099</v>
      </c>
      <c r="F3560" t="b">
        <v>1</v>
      </c>
      <c r="G3560">
        <v>518879040</v>
      </c>
      <c r="H3560">
        <v>518879103</v>
      </c>
      <c r="I3560" t="s">
        <v>9524</v>
      </c>
      <c r="J3560" s="182" t="str">
        <f>IF(OR(IFERROR(SEARCH("DMZ",tblSegmentationZones[[#This Row],[comment]])&gt;0,FALSE),IFERROR(SEARCH("DMZ",tblSegmentationZones[[#This Row],[SegmentationZone]])&gt;0,FALSE)),"Yes","No")</f>
        <v>No</v>
      </c>
    </row>
    <row r="3561" spans="1:10" x14ac:dyDescent="0.3">
      <c r="A3561" t="s">
        <v>9525</v>
      </c>
      <c r="B3561" t="s">
        <v>9526</v>
      </c>
      <c r="C3561" t="s">
        <v>5294</v>
      </c>
      <c r="D3561" t="s">
        <v>1591</v>
      </c>
      <c r="E3561" t="s">
        <v>5099</v>
      </c>
      <c r="F3561" t="b">
        <v>1</v>
      </c>
      <c r="G3561">
        <v>518879232</v>
      </c>
      <c r="H3561">
        <v>518879295</v>
      </c>
      <c r="I3561" t="s">
        <v>9527</v>
      </c>
      <c r="J3561" s="182" t="str">
        <f>IF(OR(IFERROR(SEARCH("DMZ",tblSegmentationZones[[#This Row],[comment]])&gt;0,FALSE),IFERROR(SEARCH("DMZ",tblSegmentationZones[[#This Row],[SegmentationZone]])&gt;0,FALSE)),"Yes","No")</f>
        <v>No</v>
      </c>
    </row>
    <row r="3562" spans="1:10" x14ac:dyDescent="0.3">
      <c r="A3562" t="s">
        <v>9528</v>
      </c>
      <c r="B3562" t="s">
        <v>9529</v>
      </c>
      <c r="C3562" t="s">
        <v>5294</v>
      </c>
      <c r="D3562" t="s">
        <v>1591</v>
      </c>
      <c r="E3562" t="s">
        <v>5099</v>
      </c>
      <c r="F3562" t="b">
        <v>1</v>
      </c>
      <c r="G3562">
        <v>518879360</v>
      </c>
      <c r="H3562">
        <v>518879423</v>
      </c>
      <c r="I3562" t="s">
        <v>9530</v>
      </c>
      <c r="J3562" s="182" t="str">
        <f>IF(OR(IFERROR(SEARCH("DMZ",tblSegmentationZones[[#This Row],[comment]])&gt;0,FALSE),IFERROR(SEARCH("DMZ",tblSegmentationZones[[#This Row],[SegmentationZone]])&gt;0,FALSE)),"Yes","No")</f>
        <v>No</v>
      </c>
    </row>
    <row r="3563" spans="1:10" x14ac:dyDescent="0.3">
      <c r="A3563" t="s">
        <v>9531</v>
      </c>
      <c r="B3563" t="s">
        <v>9532</v>
      </c>
      <c r="C3563" t="s">
        <v>5294</v>
      </c>
      <c r="D3563" t="s">
        <v>1591</v>
      </c>
      <c r="E3563" t="s">
        <v>5099</v>
      </c>
      <c r="F3563" t="b">
        <v>1</v>
      </c>
      <c r="G3563">
        <v>518879424</v>
      </c>
      <c r="H3563">
        <v>518879487</v>
      </c>
      <c r="I3563" t="s">
        <v>9533</v>
      </c>
      <c r="J3563" s="182" t="str">
        <f>IF(OR(IFERROR(SEARCH("DMZ",tblSegmentationZones[[#This Row],[comment]])&gt;0,FALSE),IFERROR(SEARCH("DMZ",tblSegmentationZones[[#This Row],[SegmentationZone]])&gt;0,FALSE)),"Yes","No")</f>
        <v>Yes</v>
      </c>
    </row>
    <row r="3564" spans="1:10" x14ac:dyDescent="0.3">
      <c r="A3564" t="s">
        <v>9534</v>
      </c>
      <c r="B3564" t="s">
        <v>9535</v>
      </c>
      <c r="C3564" t="s">
        <v>5294</v>
      </c>
      <c r="D3564" t="s">
        <v>1591</v>
      </c>
      <c r="E3564" t="s">
        <v>5099</v>
      </c>
      <c r="F3564" t="b">
        <v>1</v>
      </c>
      <c r="G3564">
        <v>518879296</v>
      </c>
      <c r="H3564">
        <v>518879359</v>
      </c>
      <c r="I3564" t="s">
        <v>9536</v>
      </c>
      <c r="J3564" s="182" t="str">
        <f>IF(OR(IFERROR(SEARCH("DMZ",tblSegmentationZones[[#This Row],[comment]])&gt;0,FALSE),IFERROR(SEARCH("DMZ",tblSegmentationZones[[#This Row],[SegmentationZone]])&gt;0,FALSE)),"Yes","No")</f>
        <v>Yes</v>
      </c>
    </row>
    <row r="3565" spans="1:10" x14ac:dyDescent="0.3">
      <c r="A3565" t="s">
        <v>9537</v>
      </c>
      <c r="B3565" t="s">
        <v>9538</v>
      </c>
      <c r="C3565" t="s">
        <v>5294</v>
      </c>
      <c r="D3565" t="s">
        <v>1591</v>
      </c>
      <c r="E3565" t="s">
        <v>5099</v>
      </c>
      <c r="F3565" t="b">
        <v>1</v>
      </c>
      <c r="G3565">
        <v>518879488</v>
      </c>
      <c r="H3565">
        <v>518879551</v>
      </c>
      <c r="I3565" t="s">
        <v>9539</v>
      </c>
      <c r="J3565" s="182" t="str">
        <f>IF(OR(IFERROR(SEARCH("DMZ",tblSegmentationZones[[#This Row],[comment]])&gt;0,FALSE),IFERROR(SEARCH("DMZ",tblSegmentationZones[[#This Row],[SegmentationZone]])&gt;0,FALSE)),"Yes","No")</f>
        <v>No</v>
      </c>
    </row>
    <row r="3566" spans="1:10" x14ac:dyDescent="0.3">
      <c r="A3566" t="s">
        <v>9540</v>
      </c>
      <c r="B3566" t="s">
        <v>9541</v>
      </c>
      <c r="C3566" t="s">
        <v>5294</v>
      </c>
      <c r="D3566" t="s">
        <v>1591</v>
      </c>
      <c r="E3566" t="s">
        <v>5099</v>
      </c>
      <c r="F3566" t="b">
        <v>1</v>
      </c>
      <c r="G3566">
        <v>518879616</v>
      </c>
      <c r="H3566">
        <v>518879679</v>
      </c>
      <c r="I3566" t="s">
        <v>9542</v>
      </c>
      <c r="J3566" s="182" t="str">
        <f>IF(OR(IFERROR(SEARCH("DMZ",tblSegmentationZones[[#This Row],[comment]])&gt;0,FALSE),IFERROR(SEARCH("DMZ",tblSegmentationZones[[#This Row],[SegmentationZone]])&gt;0,FALSE)),"Yes","No")</f>
        <v>No</v>
      </c>
    </row>
    <row r="3567" spans="1:10" x14ac:dyDescent="0.3">
      <c r="A3567" t="s">
        <v>9543</v>
      </c>
      <c r="B3567" t="s">
        <v>9544</v>
      </c>
      <c r="C3567" t="s">
        <v>5294</v>
      </c>
      <c r="D3567" t="s">
        <v>1591</v>
      </c>
      <c r="E3567" t="s">
        <v>5099</v>
      </c>
      <c r="F3567" t="b">
        <v>1</v>
      </c>
      <c r="G3567">
        <v>518879680</v>
      </c>
      <c r="H3567">
        <v>518879743</v>
      </c>
      <c r="I3567" t="s">
        <v>9545</v>
      </c>
      <c r="J3567" s="182" t="str">
        <f>IF(OR(IFERROR(SEARCH("DMZ",tblSegmentationZones[[#This Row],[comment]])&gt;0,FALSE),IFERROR(SEARCH("DMZ",tblSegmentationZones[[#This Row],[SegmentationZone]])&gt;0,FALSE)),"Yes","No")</f>
        <v>No</v>
      </c>
    </row>
    <row r="3568" spans="1:10" x14ac:dyDescent="0.3">
      <c r="A3568" t="s">
        <v>9546</v>
      </c>
      <c r="B3568" t="s">
        <v>9547</v>
      </c>
      <c r="C3568" t="s">
        <v>5294</v>
      </c>
      <c r="D3568" t="s">
        <v>1591</v>
      </c>
      <c r="E3568" t="s">
        <v>5099</v>
      </c>
      <c r="F3568" t="b">
        <v>1</v>
      </c>
      <c r="G3568">
        <v>518879552</v>
      </c>
      <c r="H3568">
        <v>518879615</v>
      </c>
      <c r="I3568" t="s">
        <v>9548</v>
      </c>
      <c r="J3568" s="182" t="str">
        <f>IF(OR(IFERROR(SEARCH("DMZ",tblSegmentationZones[[#This Row],[comment]])&gt;0,FALSE),IFERROR(SEARCH("DMZ",tblSegmentationZones[[#This Row],[SegmentationZone]])&gt;0,FALSE)),"Yes","No")</f>
        <v>Yes</v>
      </c>
    </row>
    <row r="3569" spans="1:10" x14ac:dyDescent="0.3">
      <c r="A3569" t="s">
        <v>9549</v>
      </c>
      <c r="B3569" t="s">
        <v>9550</v>
      </c>
      <c r="C3569" t="s">
        <v>5294</v>
      </c>
      <c r="D3569" t="s">
        <v>1591</v>
      </c>
      <c r="E3569" t="s">
        <v>5099</v>
      </c>
      <c r="F3569" t="b">
        <v>1</v>
      </c>
      <c r="G3569">
        <v>518879744</v>
      </c>
      <c r="H3569">
        <v>518879807</v>
      </c>
      <c r="I3569" t="s">
        <v>9551</v>
      </c>
      <c r="J3569" s="182" t="str">
        <f>IF(OR(IFERROR(SEARCH("DMZ",tblSegmentationZones[[#This Row],[comment]])&gt;0,FALSE),IFERROR(SEARCH("DMZ",tblSegmentationZones[[#This Row],[SegmentationZone]])&gt;0,FALSE)),"Yes","No")</f>
        <v>No</v>
      </c>
    </row>
    <row r="3570" spans="1:10" x14ac:dyDescent="0.3">
      <c r="A3570" t="s">
        <v>9552</v>
      </c>
      <c r="B3570" t="s">
        <v>9553</v>
      </c>
      <c r="C3570" t="s">
        <v>5294</v>
      </c>
      <c r="D3570" t="s">
        <v>1591</v>
      </c>
      <c r="E3570" t="s">
        <v>5099</v>
      </c>
      <c r="F3570" t="b">
        <v>1</v>
      </c>
      <c r="G3570">
        <v>518879872</v>
      </c>
      <c r="H3570">
        <v>518879935</v>
      </c>
      <c r="I3570" t="s">
        <v>9554</v>
      </c>
      <c r="J3570" s="182" t="str">
        <f>IF(OR(IFERROR(SEARCH("DMZ",tblSegmentationZones[[#This Row],[comment]])&gt;0,FALSE),IFERROR(SEARCH("DMZ",tblSegmentationZones[[#This Row],[SegmentationZone]])&gt;0,FALSE)),"Yes","No")</f>
        <v>No</v>
      </c>
    </row>
    <row r="3571" spans="1:10" x14ac:dyDescent="0.3">
      <c r="A3571" t="s">
        <v>9555</v>
      </c>
      <c r="B3571" t="s">
        <v>9556</v>
      </c>
      <c r="C3571" t="s">
        <v>5294</v>
      </c>
      <c r="D3571" t="s">
        <v>1591</v>
      </c>
      <c r="E3571" t="s">
        <v>5099</v>
      </c>
      <c r="F3571" t="b">
        <v>1</v>
      </c>
      <c r="G3571">
        <v>518879808</v>
      </c>
      <c r="H3571">
        <v>518879871</v>
      </c>
      <c r="I3571" t="s">
        <v>9557</v>
      </c>
      <c r="J3571" s="182" t="str">
        <f>IF(OR(IFERROR(SEARCH("DMZ",tblSegmentationZones[[#This Row],[comment]])&gt;0,FALSE),IFERROR(SEARCH("DMZ",tblSegmentationZones[[#This Row],[SegmentationZone]])&gt;0,FALSE)),"Yes","No")</f>
        <v>Yes</v>
      </c>
    </row>
    <row r="3572" spans="1:10" x14ac:dyDescent="0.3">
      <c r="A3572" t="s">
        <v>9558</v>
      </c>
      <c r="B3572" t="s">
        <v>9559</v>
      </c>
      <c r="C3572" t="s">
        <v>5294</v>
      </c>
      <c r="D3572" t="s">
        <v>1591</v>
      </c>
      <c r="E3572" t="s">
        <v>5099</v>
      </c>
      <c r="F3572" t="b">
        <v>1</v>
      </c>
      <c r="G3572">
        <v>518880256</v>
      </c>
      <c r="H3572">
        <v>518880319</v>
      </c>
      <c r="I3572" t="s">
        <v>9560</v>
      </c>
      <c r="J3572" s="182" t="str">
        <f>IF(OR(IFERROR(SEARCH("DMZ",tblSegmentationZones[[#This Row],[comment]])&gt;0,FALSE),IFERROR(SEARCH("DMZ",tblSegmentationZones[[#This Row],[SegmentationZone]])&gt;0,FALSE)),"Yes","No")</f>
        <v>No</v>
      </c>
    </row>
    <row r="3573" spans="1:10" x14ac:dyDescent="0.3">
      <c r="A3573" t="s">
        <v>9561</v>
      </c>
      <c r="B3573" t="s">
        <v>9562</v>
      </c>
      <c r="C3573" t="s">
        <v>5294</v>
      </c>
      <c r="D3573" t="s">
        <v>1591</v>
      </c>
      <c r="E3573" t="s">
        <v>5099</v>
      </c>
      <c r="F3573" t="b">
        <v>1</v>
      </c>
      <c r="G3573">
        <v>518880384</v>
      </c>
      <c r="H3573">
        <v>518880447</v>
      </c>
      <c r="I3573" t="s">
        <v>9563</v>
      </c>
      <c r="J3573" s="182" t="str">
        <f>IF(OR(IFERROR(SEARCH("DMZ",tblSegmentationZones[[#This Row],[comment]])&gt;0,FALSE),IFERROR(SEARCH("DMZ",tblSegmentationZones[[#This Row],[SegmentationZone]])&gt;0,FALSE)),"Yes","No")</f>
        <v>Yes</v>
      </c>
    </row>
    <row r="3574" spans="1:10" x14ac:dyDescent="0.3">
      <c r="A3574" t="s">
        <v>9564</v>
      </c>
      <c r="B3574" t="s">
        <v>9565</v>
      </c>
      <c r="C3574" t="s">
        <v>5294</v>
      </c>
      <c r="D3574" t="s">
        <v>1591</v>
      </c>
      <c r="E3574" t="s">
        <v>5099</v>
      </c>
      <c r="F3574" t="b">
        <v>1</v>
      </c>
      <c r="G3574">
        <v>518880448</v>
      </c>
      <c r="H3574">
        <v>518880511</v>
      </c>
      <c r="I3574" t="s">
        <v>9566</v>
      </c>
      <c r="J3574" s="182" t="str">
        <f>IF(OR(IFERROR(SEARCH("DMZ",tblSegmentationZones[[#This Row],[comment]])&gt;0,FALSE),IFERROR(SEARCH("DMZ",tblSegmentationZones[[#This Row],[SegmentationZone]])&gt;0,FALSE)),"Yes","No")</f>
        <v>No</v>
      </c>
    </row>
    <row r="3575" spans="1:10" x14ac:dyDescent="0.3">
      <c r="A3575" t="s">
        <v>9567</v>
      </c>
      <c r="B3575" t="s">
        <v>9568</v>
      </c>
      <c r="C3575" t="s">
        <v>5294</v>
      </c>
      <c r="D3575" t="s">
        <v>1591</v>
      </c>
      <c r="E3575" t="s">
        <v>5099</v>
      </c>
      <c r="F3575" t="b">
        <v>1</v>
      </c>
      <c r="G3575">
        <v>518880320</v>
      </c>
      <c r="H3575">
        <v>518880383</v>
      </c>
      <c r="I3575" t="s">
        <v>9569</v>
      </c>
      <c r="J3575" s="182" t="str">
        <f>IF(OR(IFERROR(SEARCH("DMZ",tblSegmentationZones[[#This Row],[comment]])&gt;0,FALSE),IFERROR(SEARCH("DMZ",tblSegmentationZones[[#This Row],[SegmentationZone]])&gt;0,FALSE)),"Yes","No")</f>
        <v>No</v>
      </c>
    </row>
    <row r="3576" spans="1:10" x14ac:dyDescent="0.3">
      <c r="A3576" t="s">
        <v>9570</v>
      </c>
      <c r="B3576" t="s">
        <v>9571</v>
      </c>
      <c r="C3576" t="s">
        <v>5294</v>
      </c>
      <c r="D3576" t="s">
        <v>1591</v>
      </c>
      <c r="E3576" t="s">
        <v>5099</v>
      </c>
      <c r="F3576" t="b">
        <v>1</v>
      </c>
      <c r="G3576">
        <v>518880512</v>
      </c>
      <c r="H3576">
        <v>518880575</v>
      </c>
      <c r="I3576" t="s">
        <v>9572</v>
      </c>
      <c r="J3576" s="182" t="str">
        <f>IF(OR(IFERROR(SEARCH("DMZ",tblSegmentationZones[[#This Row],[comment]])&gt;0,FALSE),IFERROR(SEARCH("DMZ",tblSegmentationZones[[#This Row],[SegmentationZone]])&gt;0,FALSE)),"Yes","No")</f>
        <v>Yes</v>
      </c>
    </row>
    <row r="3577" spans="1:10" x14ac:dyDescent="0.3">
      <c r="A3577" t="s">
        <v>9573</v>
      </c>
      <c r="B3577" t="s">
        <v>9574</v>
      </c>
      <c r="C3577" t="s">
        <v>5294</v>
      </c>
      <c r="D3577" t="s">
        <v>1591</v>
      </c>
      <c r="E3577" t="s">
        <v>5099</v>
      </c>
      <c r="F3577" t="b">
        <v>1</v>
      </c>
      <c r="G3577">
        <v>518880640</v>
      </c>
      <c r="H3577">
        <v>518880703</v>
      </c>
      <c r="I3577" t="s">
        <v>9575</v>
      </c>
      <c r="J3577" s="182" t="str">
        <f>IF(OR(IFERROR(SEARCH("DMZ",tblSegmentationZones[[#This Row],[comment]])&gt;0,FALSE),IFERROR(SEARCH("DMZ",tblSegmentationZones[[#This Row],[SegmentationZone]])&gt;0,FALSE)),"Yes","No")</f>
        <v>No</v>
      </c>
    </row>
    <row r="3578" spans="1:10" x14ac:dyDescent="0.3">
      <c r="A3578" t="s">
        <v>9576</v>
      </c>
      <c r="B3578" t="s">
        <v>9577</v>
      </c>
      <c r="C3578" t="s">
        <v>5294</v>
      </c>
      <c r="D3578" t="s">
        <v>1591</v>
      </c>
      <c r="E3578" t="s">
        <v>5099</v>
      </c>
      <c r="F3578" t="b">
        <v>1</v>
      </c>
      <c r="G3578">
        <v>518880704</v>
      </c>
      <c r="H3578">
        <v>518880767</v>
      </c>
      <c r="I3578" t="s">
        <v>9578</v>
      </c>
      <c r="J3578" s="182" t="str">
        <f>IF(OR(IFERROR(SEARCH("DMZ",tblSegmentationZones[[#This Row],[comment]])&gt;0,FALSE),IFERROR(SEARCH("DMZ",tblSegmentationZones[[#This Row],[SegmentationZone]])&gt;0,FALSE)),"Yes","No")</f>
        <v>No</v>
      </c>
    </row>
    <row r="3579" spans="1:10" x14ac:dyDescent="0.3">
      <c r="A3579" t="s">
        <v>9579</v>
      </c>
      <c r="B3579" t="s">
        <v>9580</v>
      </c>
      <c r="C3579" t="s">
        <v>5294</v>
      </c>
      <c r="D3579" t="s">
        <v>1591</v>
      </c>
      <c r="E3579" t="s">
        <v>5099</v>
      </c>
      <c r="F3579" t="b">
        <v>1</v>
      </c>
      <c r="G3579">
        <v>518880576</v>
      </c>
      <c r="H3579">
        <v>518880639</v>
      </c>
      <c r="I3579" t="s">
        <v>9581</v>
      </c>
      <c r="J3579" s="182" t="str">
        <f>IF(OR(IFERROR(SEARCH("DMZ",tblSegmentationZones[[#This Row],[comment]])&gt;0,FALSE),IFERROR(SEARCH("DMZ",tblSegmentationZones[[#This Row],[SegmentationZone]])&gt;0,FALSE)),"Yes","No")</f>
        <v>No</v>
      </c>
    </row>
    <row r="3580" spans="1:10" x14ac:dyDescent="0.3">
      <c r="A3580" t="s">
        <v>9456</v>
      </c>
      <c r="B3580" t="s">
        <v>9582</v>
      </c>
      <c r="C3580" t="s">
        <v>5294</v>
      </c>
      <c r="D3580" t="s">
        <v>902</v>
      </c>
      <c r="E3580" t="s">
        <v>5010</v>
      </c>
      <c r="F3580" t="b">
        <v>0</v>
      </c>
      <c r="G3580">
        <v>518852608</v>
      </c>
      <c r="H3580">
        <v>518852671</v>
      </c>
      <c r="I3580" t="s">
        <v>9583</v>
      </c>
      <c r="J3580" s="182" t="str">
        <f>IF(OR(IFERROR(SEARCH("DMZ",tblSegmentationZones[[#This Row],[comment]])&gt;0,FALSE),IFERROR(SEARCH("DMZ",tblSegmentationZones[[#This Row],[SegmentationZone]])&gt;0,FALSE)),"Yes","No")</f>
        <v>No</v>
      </c>
    </row>
    <row r="3581" spans="1:10" x14ac:dyDescent="0.3">
      <c r="A3581" t="s">
        <v>9459</v>
      </c>
      <c r="B3581" t="s">
        <v>9584</v>
      </c>
      <c r="C3581" t="s">
        <v>5294</v>
      </c>
      <c r="D3581" t="s">
        <v>902</v>
      </c>
      <c r="E3581" t="s">
        <v>5010</v>
      </c>
      <c r="F3581" t="b">
        <v>0</v>
      </c>
      <c r="G3581">
        <v>518852736</v>
      </c>
      <c r="H3581">
        <v>518852799</v>
      </c>
      <c r="I3581" t="s">
        <v>9585</v>
      </c>
      <c r="J3581" s="182" t="str">
        <f>IF(OR(IFERROR(SEARCH("DMZ",tblSegmentationZones[[#This Row],[comment]])&gt;0,FALSE),IFERROR(SEARCH("DMZ",tblSegmentationZones[[#This Row],[SegmentationZone]])&gt;0,FALSE)),"Yes","No")</f>
        <v>No</v>
      </c>
    </row>
    <row r="3582" spans="1:10" x14ac:dyDescent="0.3">
      <c r="A3582" t="s">
        <v>9462</v>
      </c>
      <c r="B3582" t="s">
        <v>9586</v>
      </c>
      <c r="C3582" t="s">
        <v>5294</v>
      </c>
      <c r="D3582" t="s">
        <v>902</v>
      </c>
      <c r="E3582" t="s">
        <v>5010</v>
      </c>
      <c r="F3582" t="b">
        <v>0</v>
      </c>
      <c r="G3582">
        <v>518852800</v>
      </c>
      <c r="H3582">
        <v>518852863</v>
      </c>
      <c r="I3582" t="s">
        <v>9587</v>
      </c>
      <c r="J3582" s="182" t="str">
        <f>IF(OR(IFERROR(SEARCH("DMZ",tblSegmentationZones[[#This Row],[comment]])&gt;0,FALSE),IFERROR(SEARCH("DMZ",tblSegmentationZones[[#This Row],[SegmentationZone]])&gt;0,FALSE)),"Yes","No")</f>
        <v>No</v>
      </c>
    </row>
    <row r="3583" spans="1:10" x14ac:dyDescent="0.3">
      <c r="A3583" t="s">
        <v>9465</v>
      </c>
      <c r="B3583" t="s">
        <v>9588</v>
      </c>
      <c r="C3583" t="s">
        <v>5294</v>
      </c>
      <c r="D3583" t="s">
        <v>902</v>
      </c>
      <c r="E3583" t="s">
        <v>5010</v>
      </c>
      <c r="F3583" t="b">
        <v>0</v>
      </c>
      <c r="G3583">
        <v>518852672</v>
      </c>
      <c r="H3583">
        <v>518852735</v>
      </c>
      <c r="I3583" t="s">
        <v>9589</v>
      </c>
      <c r="J3583" s="182" t="str">
        <f>IF(OR(IFERROR(SEARCH("DMZ",tblSegmentationZones[[#This Row],[comment]])&gt;0,FALSE),IFERROR(SEARCH("DMZ",tblSegmentationZones[[#This Row],[SegmentationZone]])&gt;0,FALSE)),"Yes","No")</f>
        <v>No</v>
      </c>
    </row>
    <row r="3584" spans="1:10" x14ac:dyDescent="0.3">
      <c r="A3584" t="s">
        <v>9468</v>
      </c>
      <c r="B3584" t="s">
        <v>9590</v>
      </c>
      <c r="C3584" t="s">
        <v>5294</v>
      </c>
      <c r="D3584" t="s">
        <v>902</v>
      </c>
      <c r="E3584" t="s">
        <v>5010</v>
      </c>
      <c r="F3584" t="b">
        <v>0</v>
      </c>
      <c r="G3584">
        <v>518852864</v>
      </c>
      <c r="H3584">
        <v>518852927</v>
      </c>
      <c r="I3584" t="s">
        <v>9591</v>
      </c>
      <c r="J3584" s="182" t="str">
        <f>IF(OR(IFERROR(SEARCH("DMZ",tblSegmentationZones[[#This Row],[comment]])&gt;0,FALSE),IFERROR(SEARCH("DMZ",tblSegmentationZones[[#This Row],[SegmentationZone]])&gt;0,FALSE)),"Yes","No")</f>
        <v>No</v>
      </c>
    </row>
    <row r="3585" spans="1:10" x14ac:dyDescent="0.3">
      <c r="A3585" t="s">
        <v>9471</v>
      </c>
      <c r="B3585" t="s">
        <v>9592</v>
      </c>
      <c r="C3585" t="s">
        <v>5294</v>
      </c>
      <c r="D3585" t="s">
        <v>902</v>
      </c>
      <c r="E3585" t="s">
        <v>5010</v>
      </c>
      <c r="F3585" t="b">
        <v>0</v>
      </c>
      <c r="G3585">
        <v>518852992</v>
      </c>
      <c r="H3585">
        <v>518853055</v>
      </c>
      <c r="I3585" t="s">
        <v>9593</v>
      </c>
      <c r="J3585" s="182" t="str">
        <f>IF(OR(IFERROR(SEARCH("DMZ",tblSegmentationZones[[#This Row],[comment]])&gt;0,FALSE),IFERROR(SEARCH("DMZ",tblSegmentationZones[[#This Row],[SegmentationZone]])&gt;0,FALSE)),"Yes","No")</f>
        <v>No</v>
      </c>
    </row>
    <row r="3586" spans="1:10" x14ac:dyDescent="0.3">
      <c r="A3586" t="s">
        <v>9474</v>
      </c>
      <c r="B3586" t="s">
        <v>9594</v>
      </c>
      <c r="C3586" t="s">
        <v>5294</v>
      </c>
      <c r="D3586" t="s">
        <v>902</v>
      </c>
      <c r="E3586" t="s">
        <v>5010</v>
      </c>
      <c r="F3586" t="b">
        <v>0</v>
      </c>
      <c r="G3586">
        <v>518853056</v>
      </c>
      <c r="H3586">
        <v>518853119</v>
      </c>
      <c r="I3586" t="s">
        <v>9595</v>
      </c>
      <c r="J3586" s="182" t="str">
        <f>IF(OR(IFERROR(SEARCH("DMZ",tblSegmentationZones[[#This Row],[comment]])&gt;0,FALSE),IFERROR(SEARCH("DMZ",tblSegmentationZones[[#This Row],[SegmentationZone]])&gt;0,FALSE)),"Yes","No")</f>
        <v>No</v>
      </c>
    </row>
    <row r="3587" spans="1:10" x14ac:dyDescent="0.3">
      <c r="A3587" t="s">
        <v>9477</v>
      </c>
      <c r="B3587" t="s">
        <v>9596</v>
      </c>
      <c r="C3587" t="s">
        <v>5294</v>
      </c>
      <c r="D3587" t="s">
        <v>902</v>
      </c>
      <c r="E3587" t="s">
        <v>5010</v>
      </c>
      <c r="F3587" t="b">
        <v>0</v>
      </c>
      <c r="G3587">
        <v>518852928</v>
      </c>
      <c r="H3587">
        <v>518852991</v>
      </c>
      <c r="I3587" t="s">
        <v>9597</v>
      </c>
      <c r="J3587" s="182" t="str">
        <f>IF(OR(IFERROR(SEARCH("DMZ",tblSegmentationZones[[#This Row],[comment]])&gt;0,FALSE),IFERROR(SEARCH("DMZ",tblSegmentationZones[[#This Row],[SegmentationZone]])&gt;0,FALSE)),"Yes","No")</f>
        <v>No</v>
      </c>
    </row>
    <row r="3588" spans="1:10" x14ac:dyDescent="0.3">
      <c r="A3588" t="s">
        <v>9480</v>
      </c>
      <c r="B3588" t="s">
        <v>9598</v>
      </c>
      <c r="C3588" t="s">
        <v>5294</v>
      </c>
      <c r="D3588" t="s">
        <v>902</v>
      </c>
      <c r="E3588" t="s">
        <v>5010</v>
      </c>
      <c r="F3588" t="b">
        <v>0</v>
      </c>
      <c r="G3588">
        <v>518853120</v>
      </c>
      <c r="H3588">
        <v>518853183</v>
      </c>
      <c r="I3588" t="s">
        <v>9599</v>
      </c>
      <c r="J3588" s="182" t="str">
        <f>IF(OR(IFERROR(SEARCH("DMZ",tblSegmentationZones[[#This Row],[comment]])&gt;0,FALSE),IFERROR(SEARCH("DMZ",tblSegmentationZones[[#This Row],[SegmentationZone]])&gt;0,FALSE)),"Yes","No")</f>
        <v>No</v>
      </c>
    </row>
    <row r="3589" spans="1:10" x14ac:dyDescent="0.3">
      <c r="A3589" t="s">
        <v>9483</v>
      </c>
      <c r="B3589" t="s">
        <v>9600</v>
      </c>
      <c r="C3589" t="s">
        <v>5294</v>
      </c>
      <c r="D3589" t="s">
        <v>902</v>
      </c>
      <c r="E3589" t="s">
        <v>5010</v>
      </c>
      <c r="F3589" t="b">
        <v>0</v>
      </c>
      <c r="G3589">
        <v>518853248</v>
      </c>
      <c r="H3589">
        <v>518853311</v>
      </c>
      <c r="I3589" t="s">
        <v>9601</v>
      </c>
      <c r="J3589" s="182" t="str">
        <f>IF(OR(IFERROR(SEARCH("DMZ",tblSegmentationZones[[#This Row],[comment]])&gt;0,FALSE),IFERROR(SEARCH("DMZ",tblSegmentationZones[[#This Row],[SegmentationZone]])&gt;0,FALSE)),"Yes","No")</f>
        <v>No</v>
      </c>
    </row>
    <row r="3590" spans="1:10" x14ac:dyDescent="0.3">
      <c r="A3590" t="s">
        <v>9486</v>
      </c>
      <c r="B3590" t="s">
        <v>9602</v>
      </c>
      <c r="C3590" t="s">
        <v>5294</v>
      </c>
      <c r="D3590" t="s">
        <v>902</v>
      </c>
      <c r="E3590" t="s">
        <v>5010</v>
      </c>
      <c r="F3590" t="b">
        <v>0</v>
      </c>
      <c r="G3590">
        <v>518853312</v>
      </c>
      <c r="H3590">
        <v>518853375</v>
      </c>
      <c r="I3590" t="s">
        <v>9603</v>
      </c>
      <c r="J3590" s="182" t="str">
        <f>IF(OR(IFERROR(SEARCH("DMZ",tblSegmentationZones[[#This Row],[comment]])&gt;0,FALSE),IFERROR(SEARCH("DMZ",tblSegmentationZones[[#This Row],[SegmentationZone]])&gt;0,FALSE)),"Yes","No")</f>
        <v>No</v>
      </c>
    </row>
    <row r="3591" spans="1:10" x14ac:dyDescent="0.3">
      <c r="A3591" t="s">
        <v>9489</v>
      </c>
      <c r="B3591" t="s">
        <v>9604</v>
      </c>
      <c r="C3591" t="s">
        <v>5294</v>
      </c>
      <c r="D3591" t="s">
        <v>902</v>
      </c>
      <c r="E3591" t="s">
        <v>5010</v>
      </c>
      <c r="F3591" t="b">
        <v>0</v>
      </c>
      <c r="G3591">
        <v>518853184</v>
      </c>
      <c r="H3591">
        <v>518853247</v>
      </c>
      <c r="I3591" t="s">
        <v>9605</v>
      </c>
      <c r="J3591" s="182" t="str">
        <f>IF(OR(IFERROR(SEARCH("DMZ",tblSegmentationZones[[#This Row],[comment]])&gt;0,FALSE),IFERROR(SEARCH("DMZ",tblSegmentationZones[[#This Row],[SegmentationZone]])&gt;0,FALSE)),"Yes","No")</f>
        <v>No</v>
      </c>
    </row>
    <row r="3592" spans="1:10" x14ac:dyDescent="0.3">
      <c r="A3592" t="s">
        <v>9492</v>
      </c>
      <c r="B3592" t="s">
        <v>9606</v>
      </c>
      <c r="C3592" t="s">
        <v>5294</v>
      </c>
      <c r="D3592" t="s">
        <v>902</v>
      </c>
      <c r="E3592" t="s">
        <v>5010</v>
      </c>
      <c r="F3592" t="b">
        <v>0</v>
      </c>
      <c r="G3592">
        <v>518853376</v>
      </c>
      <c r="H3592">
        <v>518853439</v>
      </c>
      <c r="I3592" t="s">
        <v>9607</v>
      </c>
      <c r="J3592" s="182" t="str">
        <f>IF(OR(IFERROR(SEARCH("DMZ",tblSegmentationZones[[#This Row],[comment]])&gt;0,FALSE),IFERROR(SEARCH("DMZ",tblSegmentationZones[[#This Row],[SegmentationZone]])&gt;0,FALSE)),"Yes","No")</f>
        <v>No</v>
      </c>
    </row>
    <row r="3593" spans="1:10" x14ac:dyDescent="0.3">
      <c r="A3593" t="s">
        <v>9495</v>
      </c>
      <c r="B3593" t="s">
        <v>9608</v>
      </c>
      <c r="C3593" t="s">
        <v>5294</v>
      </c>
      <c r="D3593" t="s">
        <v>902</v>
      </c>
      <c r="E3593" t="s">
        <v>5010</v>
      </c>
      <c r="F3593" t="b">
        <v>0</v>
      </c>
      <c r="G3593">
        <v>518853504</v>
      </c>
      <c r="H3593">
        <v>518853567</v>
      </c>
      <c r="I3593" t="s">
        <v>9609</v>
      </c>
      <c r="J3593" s="182" t="str">
        <f>IF(OR(IFERROR(SEARCH("DMZ",tblSegmentationZones[[#This Row],[comment]])&gt;0,FALSE),IFERROR(SEARCH("DMZ",tblSegmentationZones[[#This Row],[SegmentationZone]])&gt;0,FALSE)),"Yes","No")</f>
        <v>No</v>
      </c>
    </row>
    <row r="3594" spans="1:10" x14ac:dyDescent="0.3">
      <c r="A3594" t="s">
        <v>9498</v>
      </c>
      <c r="B3594" t="s">
        <v>9610</v>
      </c>
      <c r="C3594" t="s">
        <v>5294</v>
      </c>
      <c r="D3594" t="s">
        <v>902</v>
      </c>
      <c r="E3594" t="s">
        <v>5010</v>
      </c>
      <c r="F3594" t="b">
        <v>0</v>
      </c>
      <c r="G3594">
        <v>518853568</v>
      </c>
      <c r="H3594">
        <v>518853631</v>
      </c>
      <c r="I3594" t="s">
        <v>9611</v>
      </c>
      <c r="J3594" s="182" t="str">
        <f>IF(OR(IFERROR(SEARCH("DMZ",tblSegmentationZones[[#This Row],[comment]])&gt;0,FALSE),IFERROR(SEARCH("DMZ",tblSegmentationZones[[#This Row],[SegmentationZone]])&gt;0,FALSE)),"Yes","No")</f>
        <v>No</v>
      </c>
    </row>
    <row r="3595" spans="1:10" x14ac:dyDescent="0.3">
      <c r="A3595" t="s">
        <v>9501</v>
      </c>
      <c r="B3595" t="s">
        <v>9612</v>
      </c>
      <c r="C3595" t="s">
        <v>5294</v>
      </c>
      <c r="D3595" t="s">
        <v>902</v>
      </c>
      <c r="E3595" t="s">
        <v>5010</v>
      </c>
      <c r="F3595" t="b">
        <v>0</v>
      </c>
      <c r="G3595">
        <v>518853440</v>
      </c>
      <c r="H3595">
        <v>518853503</v>
      </c>
      <c r="I3595" t="s">
        <v>9613</v>
      </c>
      <c r="J3595" s="182" t="str">
        <f>IF(OR(IFERROR(SEARCH("DMZ",tblSegmentationZones[[#This Row],[comment]])&gt;0,FALSE),IFERROR(SEARCH("DMZ",tblSegmentationZones[[#This Row],[SegmentationZone]])&gt;0,FALSE)),"Yes","No")</f>
        <v>No</v>
      </c>
    </row>
    <row r="3596" spans="1:10" x14ac:dyDescent="0.3">
      <c r="A3596" t="s">
        <v>9614</v>
      </c>
      <c r="B3596" t="s">
        <v>9615</v>
      </c>
      <c r="C3596" t="s">
        <v>464</v>
      </c>
      <c r="D3596" t="s">
        <v>686</v>
      </c>
      <c r="E3596" t="s">
        <v>466</v>
      </c>
      <c r="F3596" t="b">
        <v>0</v>
      </c>
      <c r="G3596">
        <v>518898496</v>
      </c>
      <c r="H3596">
        <v>518898559</v>
      </c>
      <c r="I3596" t="s">
        <v>9616</v>
      </c>
      <c r="J3596" s="182" t="str">
        <f>IF(OR(IFERROR(SEARCH("DMZ",tblSegmentationZones[[#This Row],[comment]])&gt;0,FALSE),IFERROR(SEARCH("DMZ",tblSegmentationZones[[#This Row],[SegmentationZone]])&gt;0,FALSE)),"Yes","No")</f>
        <v>No</v>
      </c>
    </row>
    <row r="3597" spans="1:10" x14ac:dyDescent="0.3">
      <c r="A3597" t="s">
        <v>9425</v>
      </c>
      <c r="B3597" t="s">
        <v>9617</v>
      </c>
      <c r="C3597" t="s">
        <v>464</v>
      </c>
      <c r="D3597" t="s">
        <v>6251</v>
      </c>
      <c r="E3597" t="s">
        <v>466</v>
      </c>
      <c r="F3597" t="b">
        <v>0</v>
      </c>
      <c r="G3597">
        <v>518899072</v>
      </c>
      <c r="H3597">
        <v>518899135</v>
      </c>
      <c r="I3597" t="s">
        <v>9618</v>
      </c>
      <c r="J3597" s="182" t="str">
        <f>IF(OR(IFERROR(SEARCH("DMZ",tblSegmentationZones[[#This Row],[comment]])&gt;0,FALSE),IFERROR(SEARCH("DMZ",tblSegmentationZones[[#This Row],[SegmentationZone]])&gt;0,FALSE)),"Yes","No")</f>
        <v>No</v>
      </c>
    </row>
    <row r="3598" spans="1:10" x14ac:dyDescent="0.3">
      <c r="A3598" t="s">
        <v>9619</v>
      </c>
      <c r="B3598" t="s">
        <v>9620</v>
      </c>
      <c r="C3598" t="s">
        <v>5294</v>
      </c>
      <c r="D3598" t="s">
        <v>902</v>
      </c>
      <c r="E3598" t="s">
        <v>5010</v>
      </c>
      <c r="F3598" t="b">
        <v>0</v>
      </c>
      <c r="G3598">
        <v>518849024</v>
      </c>
      <c r="H3598">
        <v>518849087</v>
      </c>
      <c r="I3598" t="s">
        <v>9621</v>
      </c>
      <c r="J3598" s="182" t="str">
        <f>IF(OR(IFERROR(SEARCH("DMZ",tblSegmentationZones[[#This Row],[comment]])&gt;0,FALSE),IFERROR(SEARCH("DMZ",tblSegmentationZones[[#This Row],[SegmentationZone]])&gt;0,FALSE)),"Yes","No")</f>
        <v>No</v>
      </c>
    </row>
    <row r="3599" spans="1:10" x14ac:dyDescent="0.3">
      <c r="A3599" t="s">
        <v>9622</v>
      </c>
      <c r="B3599" t="s">
        <v>9623</v>
      </c>
      <c r="C3599" t="s">
        <v>5294</v>
      </c>
      <c r="D3599" t="s">
        <v>902</v>
      </c>
      <c r="E3599" t="s">
        <v>5010</v>
      </c>
      <c r="F3599" t="b">
        <v>0</v>
      </c>
      <c r="G3599">
        <v>518849152</v>
      </c>
      <c r="H3599">
        <v>518849215</v>
      </c>
      <c r="I3599" t="s">
        <v>9624</v>
      </c>
      <c r="J3599" s="182" t="str">
        <f>IF(OR(IFERROR(SEARCH("DMZ",tblSegmentationZones[[#This Row],[comment]])&gt;0,FALSE),IFERROR(SEARCH("DMZ",tblSegmentationZones[[#This Row],[SegmentationZone]])&gt;0,FALSE)),"Yes","No")</f>
        <v>No</v>
      </c>
    </row>
    <row r="3600" spans="1:10" x14ac:dyDescent="0.3">
      <c r="A3600" t="s">
        <v>9625</v>
      </c>
      <c r="B3600" t="s">
        <v>9626</v>
      </c>
      <c r="C3600" t="s">
        <v>5294</v>
      </c>
      <c r="D3600" t="s">
        <v>902</v>
      </c>
      <c r="E3600" t="s">
        <v>5010</v>
      </c>
      <c r="F3600" t="b">
        <v>0</v>
      </c>
      <c r="G3600">
        <v>518849216</v>
      </c>
      <c r="H3600">
        <v>518849279</v>
      </c>
      <c r="I3600" t="s">
        <v>9627</v>
      </c>
      <c r="J3600" s="182" t="str">
        <f>IF(OR(IFERROR(SEARCH("DMZ",tblSegmentationZones[[#This Row],[comment]])&gt;0,FALSE),IFERROR(SEARCH("DMZ",tblSegmentationZones[[#This Row],[SegmentationZone]])&gt;0,FALSE)),"Yes","No")</f>
        <v>No</v>
      </c>
    </row>
    <row r="3601" spans="1:10" x14ac:dyDescent="0.3">
      <c r="A3601" t="s">
        <v>9628</v>
      </c>
      <c r="B3601" t="s">
        <v>9629</v>
      </c>
      <c r="C3601" t="s">
        <v>5294</v>
      </c>
      <c r="D3601" t="s">
        <v>902</v>
      </c>
      <c r="E3601" t="s">
        <v>5010</v>
      </c>
      <c r="F3601" t="b">
        <v>0</v>
      </c>
      <c r="G3601">
        <v>518849088</v>
      </c>
      <c r="H3601">
        <v>518849151</v>
      </c>
      <c r="I3601" t="s">
        <v>9630</v>
      </c>
      <c r="J3601" s="182" t="str">
        <f>IF(OR(IFERROR(SEARCH("DMZ",tblSegmentationZones[[#This Row],[comment]])&gt;0,FALSE),IFERROR(SEARCH("DMZ",tblSegmentationZones[[#This Row],[SegmentationZone]])&gt;0,FALSE)),"Yes","No")</f>
        <v>No</v>
      </c>
    </row>
    <row r="3602" spans="1:10" x14ac:dyDescent="0.3">
      <c r="A3602" t="s">
        <v>9504</v>
      </c>
      <c r="B3602" t="s">
        <v>9631</v>
      </c>
      <c r="C3602" t="s">
        <v>5294</v>
      </c>
      <c r="D3602" t="s">
        <v>902</v>
      </c>
      <c r="E3602" t="s">
        <v>5010</v>
      </c>
      <c r="F3602" t="b">
        <v>0</v>
      </c>
      <c r="G3602">
        <v>518853632</v>
      </c>
      <c r="H3602">
        <v>518853695</v>
      </c>
      <c r="I3602" t="s">
        <v>9632</v>
      </c>
      <c r="J3602" s="182" t="str">
        <f>IF(OR(IFERROR(SEARCH("DMZ",tblSegmentationZones[[#This Row],[comment]])&gt;0,FALSE),IFERROR(SEARCH("DMZ",tblSegmentationZones[[#This Row],[SegmentationZone]])&gt;0,FALSE)),"Yes","No")</f>
        <v>No</v>
      </c>
    </row>
    <row r="3603" spans="1:10" x14ac:dyDescent="0.3">
      <c r="A3603" t="s">
        <v>9507</v>
      </c>
      <c r="B3603" t="s">
        <v>9633</v>
      </c>
      <c r="C3603" t="s">
        <v>5294</v>
      </c>
      <c r="D3603" t="s">
        <v>902</v>
      </c>
      <c r="E3603" t="s">
        <v>5010</v>
      </c>
      <c r="F3603" t="b">
        <v>0</v>
      </c>
      <c r="G3603">
        <v>518853760</v>
      </c>
      <c r="H3603">
        <v>518853823</v>
      </c>
      <c r="I3603" t="s">
        <v>9634</v>
      </c>
      <c r="J3603" s="182" t="str">
        <f>IF(OR(IFERROR(SEARCH("DMZ",tblSegmentationZones[[#This Row],[comment]])&gt;0,FALSE),IFERROR(SEARCH("DMZ",tblSegmentationZones[[#This Row],[SegmentationZone]])&gt;0,FALSE)),"Yes","No")</f>
        <v>No</v>
      </c>
    </row>
    <row r="3604" spans="1:10" x14ac:dyDescent="0.3">
      <c r="A3604" t="s">
        <v>9635</v>
      </c>
      <c r="B3604" t="s">
        <v>9636</v>
      </c>
      <c r="C3604" t="s">
        <v>5294</v>
      </c>
      <c r="D3604" t="s">
        <v>902</v>
      </c>
      <c r="E3604" t="s">
        <v>5010</v>
      </c>
      <c r="F3604" t="b">
        <v>0</v>
      </c>
      <c r="G3604">
        <v>518853824</v>
      </c>
      <c r="H3604">
        <v>518853887</v>
      </c>
      <c r="I3604" t="s">
        <v>9637</v>
      </c>
      <c r="J3604" s="182" t="str">
        <f>IF(OR(IFERROR(SEARCH("DMZ",tblSegmentationZones[[#This Row],[comment]])&gt;0,FALSE),IFERROR(SEARCH("DMZ",tblSegmentationZones[[#This Row],[SegmentationZone]])&gt;0,FALSE)),"Yes","No")</f>
        <v>No</v>
      </c>
    </row>
    <row r="3605" spans="1:10" x14ac:dyDescent="0.3">
      <c r="A3605" t="s">
        <v>9510</v>
      </c>
      <c r="B3605" t="s">
        <v>9638</v>
      </c>
      <c r="C3605" t="s">
        <v>5294</v>
      </c>
      <c r="D3605" t="s">
        <v>902</v>
      </c>
      <c r="E3605" t="s">
        <v>5010</v>
      </c>
      <c r="F3605" t="b">
        <v>0</v>
      </c>
      <c r="G3605">
        <v>518853696</v>
      </c>
      <c r="H3605">
        <v>518853759</v>
      </c>
      <c r="I3605" t="s">
        <v>9639</v>
      </c>
      <c r="J3605" s="182" t="str">
        <f>IF(OR(IFERROR(SEARCH("DMZ",tblSegmentationZones[[#This Row],[comment]])&gt;0,FALSE),IFERROR(SEARCH("DMZ",tblSegmentationZones[[#This Row],[SegmentationZone]])&gt;0,FALSE)),"Yes","No")</f>
        <v>No</v>
      </c>
    </row>
    <row r="3606" spans="1:10" x14ac:dyDescent="0.3">
      <c r="A3606" t="s">
        <v>9635</v>
      </c>
      <c r="B3606" t="s">
        <v>9640</v>
      </c>
      <c r="C3606" t="s">
        <v>5294</v>
      </c>
      <c r="D3606" t="s">
        <v>616</v>
      </c>
      <c r="E3606" t="s">
        <v>466</v>
      </c>
      <c r="F3606" t="b">
        <v>0</v>
      </c>
      <c r="G3606">
        <v>518902976</v>
      </c>
      <c r="H3606">
        <v>518903039</v>
      </c>
      <c r="I3606" t="s">
        <v>9641</v>
      </c>
      <c r="J3606" s="182" t="str">
        <f>IF(OR(IFERROR(SEARCH("DMZ",tblSegmentationZones[[#This Row],[comment]])&gt;0,FALSE),IFERROR(SEARCH("DMZ",tblSegmentationZones[[#This Row],[SegmentationZone]])&gt;0,FALSE)),"Yes","No")</f>
        <v>No</v>
      </c>
    </row>
    <row r="3607" spans="1:10" x14ac:dyDescent="0.3">
      <c r="A3607" t="s">
        <v>9513</v>
      </c>
      <c r="B3607" t="s">
        <v>9642</v>
      </c>
      <c r="C3607" t="s">
        <v>5294</v>
      </c>
      <c r="D3607" t="s">
        <v>902</v>
      </c>
      <c r="E3607" t="s">
        <v>5010</v>
      </c>
      <c r="F3607" t="b">
        <v>0</v>
      </c>
      <c r="G3607">
        <v>518854336</v>
      </c>
      <c r="H3607">
        <v>518854399</v>
      </c>
      <c r="I3607" t="s">
        <v>9643</v>
      </c>
      <c r="J3607" s="182" t="str">
        <f>IF(OR(IFERROR(SEARCH("DMZ",tblSegmentationZones[[#This Row],[comment]])&gt;0,FALSE),IFERROR(SEARCH("DMZ",tblSegmentationZones[[#This Row],[SegmentationZone]])&gt;0,FALSE)),"Yes","No")</f>
        <v>No</v>
      </c>
    </row>
    <row r="3608" spans="1:10" x14ac:dyDescent="0.3">
      <c r="A3608" t="s">
        <v>9425</v>
      </c>
      <c r="B3608" t="s">
        <v>9644</v>
      </c>
      <c r="C3608" t="s">
        <v>464</v>
      </c>
      <c r="D3608" t="s">
        <v>6251</v>
      </c>
      <c r="E3608" t="s">
        <v>471</v>
      </c>
      <c r="F3608" t="b">
        <v>0</v>
      </c>
      <c r="G3608">
        <v>518907264</v>
      </c>
      <c r="H3608">
        <v>518907327</v>
      </c>
      <c r="I3608" t="s">
        <v>9645</v>
      </c>
      <c r="J3608" s="182" t="str">
        <f>IF(OR(IFERROR(SEARCH("DMZ",tblSegmentationZones[[#This Row],[comment]])&gt;0,FALSE),IFERROR(SEARCH("DMZ",tblSegmentationZones[[#This Row],[SegmentationZone]])&gt;0,FALSE)),"Yes","No")</f>
        <v>No</v>
      </c>
    </row>
    <row r="3609" spans="1:10" x14ac:dyDescent="0.3">
      <c r="A3609" t="s">
        <v>9516</v>
      </c>
      <c r="B3609" t="s">
        <v>9646</v>
      </c>
      <c r="C3609" t="s">
        <v>5294</v>
      </c>
      <c r="D3609" t="s">
        <v>902</v>
      </c>
      <c r="E3609" t="s">
        <v>5010</v>
      </c>
      <c r="F3609" t="b">
        <v>0</v>
      </c>
      <c r="G3609">
        <v>518854400</v>
      </c>
      <c r="H3609">
        <v>518854463</v>
      </c>
      <c r="I3609" t="s">
        <v>9647</v>
      </c>
      <c r="J3609" s="182" t="str">
        <f>IF(OR(IFERROR(SEARCH("DMZ",tblSegmentationZones[[#This Row],[comment]])&gt;0,FALSE),IFERROR(SEARCH("DMZ",tblSegmentationZones[[#This Row],[SegmentationZone]])&gt;0,FALSE)),"Yes","No")</f>
        <v>No</v>
      </c>
    </row>
    <row r="3610" spans="1:10" x14ac:dyDescent="0.3">
      <c r="A3610" t="s">
        <v>9519</v>
      </c>
      <c r="B3610" t="s">
        <v>9648</v>
      </c>
      <c r="C3610" t="s">
        <v>5294</v>
      </c>
      <c r="D3610" t="s">
        <v>902</v>
      </c>
      <c r="E3610" t="s">
        <v>5010</v>
      </c>
      <c r="F3610" t="b">
        <v>0</v>
      </c>
      <c r="G3610">
        <v>518854528</v>
      </c>
      <c r="H3610">
        <v>518854591</v>
      </c>
      <c r="I3610" t="s">
        <v>9649</v>
      </c>
      <c r="J3610" s="182" t="str">
        <f>IF(OR(IFERROR(SEARCH("DMZ",tblSegmentationZones[[#This Row],[comment]])&gt;0,FALSE),IFERROR(SEARCH("DMZ",tblSegmentationZones[[#This Row],[SegmentationZone]])&gt;0,FALSE)),"Yes","No")</f>
        <v>No</v>
      </c>
    </row>
    <row r="3611" spans="1:10" x14ac:dyDescent="0.3">
      <c r="A3611" t="s">
        <v>9522</v>
      </c>
      <c r="B3611" t="s">
        <v>9650</v>
      </c>
      <c r="C3611" t="s">
        <v>5294</v>
      </c>
      <c r="D3611" t="s">
        <v>902</v>
      </c>
      <c r="E3611" t="s">
        <v>5010</v>
      </c>
      <c r="F3611" t="b">
        <v>0</v>
      </c>
      <c r="G3611">
        <v>518854464</v>
      </c>
      <c r="H3611">
        <v>518854527</v>
      </c>
      <c r="I3611" t="s">
        <v>9651</v>
      </c>
      <c r="J3611" s="182" t="str">
        <f>IF(OR(IFERROR(SEARCH("DMZ",tblSegmentationZones[[#This Row],[comment]])&gt;0,FALSE),IFERROR(SEARCH("DMZ",tblSegmentationZones[[#This Row],[SegmentationZone]])&gt;0,FALSE)),"Yes","No")</f>
        <v>No</v>
      </c>
    </row>
    <row r="3612" spans="1:10" x14ac:dyDescent="0.3">
      <c r="A3612" t="s">
        <v>9525</v>
      </c>
      <c r="B3612" t="s">
        <v>9652</v>
      </c>
      <c r="C3612" t="s">
        <v>5294</v>
      </c>
      <c r="D3612" t="s">
        <v>902</v>
      </c>
      <c r="E3612" t="s">
        <v>5010</v>
      </c>
      <c r="F3612" t="b">
        <v>0</v>
      </c>
      <c r="G3612">
        <v>518854656</v>
      </c>
      <c r="H3612">
        <v>518854719</v>
      </c>
      <c r="I3612" t="s">
        <v>9653</v>
      </c>
      <c r="J3612" s="182" t="str">
        <f>IF(OR(IFERROR(SEARCH("DMZ",tblSegmentationZones[[#This Row],[comment]])&gt;0,FALSE),IFERROR(SEARCH("DMZ",tblSegmentationZones[[#This Row],[SegmentationZone]])&gt;0,FALSE)),"Yes","No")</f>
        <v>No</v>
      </c>
    </row>
    <row r="3613" spans="1:10" x14ac:dyDescent="0.3">
      <c r="A3613" t="s">
        <v>9528</v>
      </c>
      <c r="B3613" t="s">
        <v>9654</v>
      </c>
      <c r="C3613" t="s">
        <v>5294</v>
      </c>
      <c r="D3613" t="s">
        <v>902</v>
      </c>
      <c r="E3613" t="s">
        <v>5010</v>
      </c>
      <c r="F3613" t="b">
        <v>0</v>
      </c>
      <c r="G3613">
        <v>518854784</v>
      </c>
      <c r="H3613">
        <v>518854847</v>
      </c>
      <c r="I3613" t="s">
        <v>9655</v>
      </c>
      <c r="J3613" s="182" t="str">
        <f>IF(OR(IFERROR(SEARCH("DMZ",tblSegmentationZones[[#This Row],[comment]])&gt;0,FALSE),IFERROR(SEARCH("DMZ",tblSegmentationZones[[#This Row],[SegmentationZone]])&gt;0,FALSE)),"Yes","No")</f>
        <v>No</v>
      </c>
    </row>
    <row r="3614" spans="1:10" x14ac:dyDescent="0.3">
      <c r="A3614" t="s">
        <v>9531</v>
      </c>
      <c r="B3614" t="s">
        <v>9656</v>
      </c>
      <c r="C3614" t="s">
        <v>5294</v>
      </c>
      <c r="D3614" t="s">
        <v>902</v>
      </c>
      <c r="E3614" t="s">
        <v>5010</v>
      </c>
      <c r="F3614" t="b">
        <v>0</v>
      </c>
      <c r="G3614">
        <v>518854848</v>
      </c>
      <c r="H3614">
        <v>518854911</v>
      </c>
      <c r="I3614" t="s">
        <v>9657</v>
      </c>
      <c r="J3614" s="182" t="str">
        <f>IF(OR(IFERROR(SEARCH("DMZ",tblSegmentationZones[[#This Row],[comment]])&gt;0,FALSE),IFERROR(SEARCH("DMZ",tblSegmentationZones[[#This Row],[SegmentationZone]])&gt;0,FALSE)),"Yes","No")</f>
        <v>Yes</v>
      </c>
    </row>
    <row r="3615" spans="1:10" x14ac:dyDescent="0.3">
      <c r="A3615" t="s">
        <v>9534</v>
      </c>
      <c r="B3615" t="s">
        <v>9658</v>
      </c>
      <c r="C3615" t="s">
        <v>5294</v>
      </c>
      <c r="D3615" t="s">
        <v>902</v>
      </c>
      <c r="E3615" t="s">
        <v>5010</v>
      </c>
      <c r="F3615" t="b">
        <v>0</v>
      </c>
      <c r="G3615">
        <v>518854720</v>
      </c>
      <c r="H3615">
        <v>518854783</v>
      </c>
      <c r="I3615" t="s">
        <v>9659</v>
      </c>
      <c r="J3615" s="182" t="str">
        <f>IF(OR(IFERROR(SEARCH("DMZ",tblSegmentationZones[[#This Row],[comment]])&gt;0,FALSE),IFERROR(SEARCH("DMZ",tblSegmentationZones[[#This Row],[SegmentationZone]])&gt;0,FALSE)),"Yes","No")</f>
        <v>Yes</v>
      </c>
    </row>
    <row r="3616" spans="1:10" x14ac:dyDescent="0.3">
      <c r="A3616" t="s">
        <v>9537</v>
      </c>
      <c r="B3616" t="s">
        <v>9660</v>
      </c>
      <c r="C3616" t="s">
        <v>5294</v>
      </c>
      <c r="D3616" t="s">
        <v>902</v>
      </c>
      <c r="E3616" t="s">
        <v>5010</v>
      </c>
      <c r="F3616" t="b">
        <v>0</v>
      </c>
      <c r="G3616">
        <v>518854912</v>
      </c>
      <c r="H3616">
        <v>518854975</v>
      </c>
      <c r="I3616" t="s">
        <v>9661</v>
      </c>
      <c r="J3616" s="182" t="str">
        <f>IF(OR(IFERROR(SEARCH("DMZ",tblSegmentationZones[[#This Row],[comment]])&gt;0,FALSE),IFERROR(SEARCH("DMZ",tblSegmentationZones[[#This Row],[SegmentationZone]])&gt;0,FALSE)),"Yes","No")</f>
        <v>No</v>
      </c>
    </row>
    <row r="3617" spans="1:10" x14ac:dyDescent="0.3">
      <c r="A3617" t="s">
        <v>9540</v>
      </c>
      <c r="B3617" t="s">
        <v>9662</v>
      </c>
      <c r="C3617" t="s">
        <v>5294</v>
      </c>
      <c r="D3617" t="s">
        <v>902</v>
      </c>
      <c r="E3617" t="s">
        <v>5010</v>
      </c>
      <c r="F3617" t="b">
        <v>0</v>
      </c>
      <c r="G3617">
        <v>518855040</v>
      </c>
      <c r="H3617">
        <v>518855103</v>
      </c>
      <c r="I3617" t="s">
        <v>9663</v>
      </c>
      <c r="J3617" s="182" t="str">
        <f>IF(OR(IFERROR(SEARCH("DMZ",tblSegmentationZones[[#This Row],[comment]])&gt;0,FALSE),IFERROR(SEARCH("DMZ",tblSegmentationZones[[#This Row],[SegmentationZone]])&gt;0,FALSE)),"Yes","No")</f>
        <v>No</v>
      </c>
    </row>
    <row r="3618" spans="1:10" x14ac:dyDescent="0.3">
      <c r="A3618" t="s">
        <v>9543</v>
      </c>
      <c r="B3618" t="s">
        <v>9664</v>
      </c>
      <c r="C3618" t="s">
        <v>5294</v>
      </c>
      <c r="D3618" t="s">
        <v>902</v>
      </c>
      <c r="E3618" t="s">
        <v>5010</v>
      </c>
      <c r="F3618" t="b">
        <v>0</v>
      </c>
      <c r="G3618">
        <v>518855104</v>
      </c>
      <c r="H3618">
        <v>518855167</v>
      </c>
      <c r="I3618" t="s">
        <v>9665</v>
      </c>
      <c r="J3618" s="182" t="str">
        <f>IF(OR(IFERROR(SEARCH("DMZ",tblSegmentationZones[[#This Row],[comment]])&gt;0,FALSE),IFERROR(SEARCH("DMZ",tblSegmentationZones[[#This Row],[SegmentationZone]])&gt;0,FALSE)),"Yes","No")</f>
        <v>No</v>
      </c>
    </row>
    <row r="3619" spans="1:10" x14ac:dyDescent="0.3">
      <c r="A3619" t="s">
        <v>9546</v>
      </c>
      <c r="B3619" t="s">
        <v>9666</v>
      </c>
      <c r="C3619" t="s">
        <v>5294</v>
      </c>
      <c r="D3619" t="s">
        <v>902</v>
      </c>
      <c r="E3619" t="s">
        <v>5010</v>
      </c>
      <c r="F3619" t="b">
        <v>0</v>
      </c>
      <c r="G3619">
        <v>518854976</v>
      </c>
      <c r="H3619">
        <v>518855039</v>
      </c>
      <c r="I3619" t="s">
        <v>9667</v>
      </c>
      <c r="J3619" s="182" t="str">
        <f>IF(OR(IFERROR(SEARCH("DMZ",tblSegmentationZones[[#This Row],[comment]])&gt;0,FALSE),IFERROR(SEARCH("DMZ",tblSegmentationZones[[#This Row],[SegmentationZone]])&gt;0,FALSE)),"Yes","No")</f>
        <v>Yes</v>
      </c>
    </row>
    <row r="3620" spans="1:10" x14ac:dyDescent="0.3">
      <c r="A3620" t="s">
        <v>9549</v>
      </c>
      <c r="B3620" t="s">
        <v>9668</v>
      </c>
      <c r="C3620" t="s">
        <v>5294</v>
      </c>
      <c r="D3620" t="s">
        <v>902</v>
      </c>
      <c r="E3620" t="s">
        <v>5010</v>
      </c>
      <c r="F3620" t="b">
        <v>0</v>
      </c>
      <c r="G3620">
        <v>518855168</v>
      </c>
      <c r="H3620">
        <v>518855231</v>
      </c>
      <c r="I3620" t="s">
        <v>9669</v>
      </c>
      <c r="J3620" s="182" t="str">
        <f>IF(OR(IFERROR(SEARCH("DMZ",tblSegmentationZones[[#This Row],[comment]])&gt;0,FALSE),IFERROR(SEARCH("DMZ",tblSegmentationZones[[#This Row],[SegmentationZone]])&gt;0,FALSE)),"Yes","No")</f>
        <v>No</v>
      </c>
    </row>
    <row r="3621" spans="1:10" x14ac:dyDescent="0.3">
      <c r="A3621" t="s">
        <v>9552</v>
      </c>
      <c r="B3621" t="s">
        <v>9670</v>
      </c>
      <c r="C3621" t="s">
        <v>5294</v>
      </c>
      <c r="D3621" t="s">
        <v>902</v>
      </c>
      <c r="E3621" t="s">
        <v>5010</v>
      </c>
      <c r="F3621" t="b">
        <v>0</v>
      </c>
      <c r="G3621">
        <v>518855296</v>
      </c>
      <c r="H3621">
        <v>518855359</v>
      </c>
      <c r="I3621" t="s">
        <v>9671</v>
      </c>
      <c r="J3621" s="182" t="str">
        <f>IF(OR(IFERROR(SEARCH("DMZ",tblSegmentationZones[[#This Row],[comment]])&gt;0,FALSE),IFERROR(SEARCH("DMZ",tblSegmentationZones[[#This Row],[SegmentationZone]])&gt;0,FALSE)),"Yes","No")</f>
        <v>No</v>
      </c>
    </row>
    <row r="3622" spans="1:10" x14ac:dyDescent="0.3">
      <c r="A3622" t="s">
        <v>9555</v>
      </c>
      <c r="B3622" t="s">
        <v>9672</v>
      </c>
      <c r="C3622" t="s">
        <v>5294</v>
      </c>
      <c r="D3622" t="s">
        <v>902</v>
      </c>
      <c r="E3622" t="s">
        <v>5010</v>
      </c>
      <c r="F3622" t="b">
        <v>0</v>
      </c>
      <c r="G3622">
        <v>518855232</v>
      </c>
      <c r="H3622">
        <v>518855295</v>
      </c>
      <c r="I3622" t="s">
        <v>9673</v>
      </c>
      <c r="J3622" s="182" t="str">
        <f>IF(OR(IFERROR(SEARCH("DMZ",tblSegmentationZones[[#This Row],[comment]])&gt;0,FALSE),IFERROR(SEARCH("DMZ",tblSegmentationZones[[#This Row],[SegmentationZone]])&gt;0,FALSE)),"Yes","No")</f>
        <v>Yes</v>
      </c>
    </row>
    <row r="3623" spans="1:10" x14ac:dyDescent="0.3">
      <c r="A3623" t="s">
        <v>9558</v>
      </c>
      <c r="B3623" t="s">
        <v>9674</v>
      </c>
      <c r="C3623" t="s">
        <v>5294</v>
      </c>
      <c r="D3623" t="s">
        <v>902</v>
      </c>
      <c r="E3623" t="s">
        <v>5010</v>
      </c>
      <c r="F3623" t="b">
        <v>0</v>
      </c>
      <c r="G3623">
        <v>518855680</v>
      </c>
      <c r="H3623">
        <v>518855743</v>
      </c>
      <c r="I3623" t="s">
        <v>9675</v>
      </c>
      <c r="J3623" s="182" t="str">
        <f>IF(OR(IFERROR(SEARCH("DMZ",tblSegmentationZones[[#This Row],[comment]])&gt;0,FALSE),IFERROR(SEARCH("DMZ",tblSegmentationZones[[#This Row],[SegmentationZone]])&gt;0,FALSE)),"Yes","No")</f>
        <v>No</v>
      </c>
    </row>
    <row r="3624" spans="1:10" x14ac:dyDescent="0.3">
      <c r="A3624" t="s">
        <v>9561</v>
      </c>
      <c r="B3624" t="s">
        <v>9676</v>
      </c>
      <c r="C3624" t="s">
        <v>5294</v>
      </c>
      <c r="D3624" t="s">
        <v>902</v>
      </c>
      <c r="E3624" t="s">
        <v>5010</v>
      </c>
      <c r="F3624" t="b">
        <v>0</v>
      </c>
      <c r="G3624">
        <v>518855808</v>
      </c>
      <c r="H3624">
        <v>518855871</v>
      </c>
      <c r="I3624" t="s">
        <v>9677</v>
      </c>
      <c r="J3624" s="182" t="str">
        <f>IF(OR(IFERROR(SEARCH("DMZ",tblSegmentationZones[[#This Row],[comment]])&gt;0,FALSE),IFERROR(SEARCH("DMZ",tblSegmentationZones[[#This Row],[SegmentationZone]])&gt;0,FALSE)),"Yes","No")</f>
        <v>Yes</v>
      </c>
    </row>
    <row r="3625" spans="1:10" x14ac:dyDescent="0.3">
      <c r="A3625" t="s">
        <v>9564</v>
      </c>
      <c r="B3625" t="s">
        <v>9678</v>
      </c>
      <c r="C3625" t="s">
        <v>5294</v>
      </c>
      <c r="D3625" t="s">
        <v>902</v>
      </c>
      <c r="E3625" t="s">
        <v>5010</v>
      </c>
      <c r="F3625" t="b">
        <v>0</v>
      </c>
      <c r="G3625">
        <v>518855872</v>
      </c>
      <c r="H3625">
        <v>518855935</v>
      </c>
      <c r="I3625" t="s">
        <v>9679</v>
      </c>
      <c r="J3625" s="182" t="str">
        <f>IF(OR(IFERROR(SEARCH("DMZ",tblSegmentationZones[[#This Row],[comment]])&gt;0,FALSE),IFERROR(SEARCH("DMZ",tblSegmentationZones[[#This Row],[SegmentationZone]])&gt;0,FALSE)),"Yes","No")</f>
        <v>No</v>
      </c>
    </row>
    <row r="3626" spans="1:10" x14ac:dyDescent="0.3">
      <c r="A3626" t="s">
        <v>9567</v>
      </c>
      <c r="B3626" t="s">
        <v>9680</v>
      </c>
      <c r="C3626" t="s">
        <v>5294</v>
      </c>
      <c r="D3626" t="s">
        <v>902</v>
      </c>
      <c r="E3626" t="s">
        <v>5010</v>
      </c>
      <c r="F3626" t="b">
        <v>0</v>
      </c>
      <c r="G3626">
        <v>518855744</v>
      </c>
      <c r="H3626">
        <v>518855807</v>
      </c>
      <c r="I3626" t="s">
        <v>9681</v>
      </c>
      <c r="J3626" s="182" t="str">
        <f>IF(OR(IFERROR(SEARCH("DMZ",tblSegmentationZones[[#This Row],[comment]])&gt;0,FALSE),IFERROR(SEARCH("DMZ",tblSegmentationZones[[#This Row],[SegmentationZone]])&gt;0,FALSE)),"Yes","No")</f>
        <v>No</v>
      </c>
    </row>
    <row r="3627" spans="1:10" x14ac:dyDescent="0.3">
      <c r="A3627" t="s">
        <v>9570</v>
      </c>
      <c r="B3627" t="s">
        <v>9682</v>
      </c>
      <c r="C3627" t="s">
        <v>5294</v>
      </c>
      <c r="D3627" t="s">
        <v>902</v>
      </c>
      <c r="E3627" t="s">
        <v>5010</v>
      </c>
      <c r="F3627" t="b">
        <v>0</v>
      </c>
      <c r="G3627">
        <v>518855936</v>
      </c>
      <c r="H3627">
        <v>518855999</v>
      </c>
      <c r="I3627" t="s">
        <v>9683</v>
      </c>
      <c r="J3627" s="182" t="str">
        <f>IF(OR(IFERROR(SEARCH("DMZ",tblSegmentationZones[[#This Row],[comment]])&gt;0,FALSE),IFERROR(SEARCH("DMZ",tblSegmentationZones[[#This Row],[SegmentationZone]])&gt;0,FALSE)),"Yes","No")</f>
        <v>Yes</v>
      </c>
    </row>
    <row r="3628" spans="1:10" x14ac:dyDescent="0.3">
      <c r="A3628" t="s">
        <v>9573</v>
      </c>
      <c r="B3628" t="s">
        <v>9684</v>
      </c>
      <c r="C3628" t="s">
        <v>5294</v>
      </c>
      <c r="D3628" t="s">
        <v>902</v>
      </c>
      <c r="E3628" t="s">
        <v>5010</v>
      </c>
      <c r="F3628" t="b">
        <v>0</v>
      </c>
      <c r="G3628">
        <v>518856064</v>
      </c>
      <c r="H3628">
        <v>518856127</v>
      </c>
      <c r="I3628" t="s">
        <v>9685</v>
      </c>
      <c r="J3628" s="182" t="str">
        <f>IF(OR(IFERROR(SEARCH("DMZ",tblSegmentationZones[[#This Row],[comment]])&gt;0,FALSE),IFERROR(SEARCH("DMZ",tblSegmentationZones[[#This Row],[SegmentationZone]])&gt;0,FALSE)),"Yes","No")</f>
        <v>No</v>
      </c>
    </row>
    <row r="3629" spans="1:10" x14ac:dyDescent="0.3">
      <c r="A3629" t="s">
        <v>9576</v>
      </c>
      <c r="B3629" t="s">
        <v>9686</v>
      </c>
      <c r="C3629" t="s">
        <v>5294</v>
      </c>
      <c r="D3629" t="s">
        <v>902</v>
      </c>
      <c r="E3629" t="s">
        <v>5010</v>
      </c>
      <c r="F3629" t="b">
        <v>0</v>
      </c>
      <c r="G3629">
        <v>518856128</v>
      </c>
      <c r="H3629">
        <v>518856191</v>
      </c>
      <c r="I3629" t="s">
        <v>9687</v>
      </c>
      <c r="J3629" s="182" t="str">
        <f>IF(OR(IFERROR(SEARCH("DMZ",tblSegmentationZones[[#This Row],[comment]])&gt;0,FALSE),IFERROR(SEARCH("DMZ",tblSegmentationZones[[#This Row],[SegmentationZone]])&gt;0,FALSE)),"Yes","No")</f>
        <v>No</v>
      </c>
    </row>
    <row r="3630" spans="1:10" x14ac:dyDescent="0.3">
      <c r="A3630" t="s">
        <v>9579</v>
      </c>
      <c r="B3630" t="s">
        <v>9688</v>
      </c>
      <c r="C3630" t="s">
        <v>5294</v>
      </c>
      <c r="D3630" t="s">
        <v>902</v>
      </c>
      <c r="E3630" t="s">
        <v>5010</v>
      </c>
      <c r="F3630" t="b">
        <v>0</v>
      </c>
      <c r="G3630">
        <v>518856000</v>
      </c>
      <c r="H3630">
        <v>518856063</v>
      </c>
      <c r="I3630" t="s">
        <v>9689</v>
      </c>
      <c r="J3630" s="182" t="str">
        <f>IF(OR(IFERROR(SEARCH("DMZ",tblSegmentationZones[[#This Row],[comment]])&gt;0,FALSE),IFERROR(SEARCH("DMZ",tblSegmentationZones[[#This Row],[SegmentationZone]])&gt;0,FALSE)),"Yes","No")</f>
        <v>No</v>
      </c>
    </row>
    <row r="3631" spans="1:10" x14ac:dyDescent="0.3">
      <c r="A3631" t="s">
        <v>9690</v>
      </c>
      <c r="B3631" t="s">
        <v>9691</v>
      </c>
      <c r="C3631" t="s">
        <v>5294</v>
      </c>
      <c r="D3631" t="s">
        <v>902</v>
      </c>
      <c r="E3631" t="s">
        <v>5010</v>
      </c>
      <c r="F3631" t="b">
        <v>0</v>
      </c>
      <c r="G3631">
        <v>518849280</v>
      </c>
      <c r="H3631">
        <v>518849343</v>
      </c>
      <c r="I3631" t="s">
        <v>9692</v>
      </c>
      <c r="J3631" s="182" t="str">
        <f>IF(OR(IFERROR(SEARCH("DMZ",tblSegmentationZones[[#This Row],[comment]])&gt;0,FALSE),IFERROR(SEARCH("DMZ",tblSegmentationZones[[#This Row],[SegmentationZone]])&gt;0,FALSE)),"Yes","No")</f>
        <v>No</v>
      </c>
    </row>
    <row r="3632" spans="1:10" x14ac:dyDescent="0.3">
      <c r="A3632" t="s">
        <v>9693</v>
      </c>
      <c r="B3632" t="s">
        <v>9694</v>
      </c>
      <c r="C3632" t="s">
        <v>464</v>
      </c>
      <c r="D3632" t="s">
        <v>902</v>
      </c>
      <c r="E3632" t="s">
        <v>5010</v>
      </c>
      <c r="F3632" t="b">
        <v>0</v>
      </c>
      <c r="G3632">
        <v>518849408</v>
      </c>
      <c r="H3632">
        <v>518849471</v>
      </c>
      <c r="I3632" t="s">
        <v>9695</v>
      </c>
      <c r="J3632" s="182" t="str">
        <f>IF(OR(IFERROR(SEARCH("DMZ",tblSegmentationZones[[#This Row],[comment]])&gt;0,FALSE),IFERROR(SEARCH("DMZ",tblSegmentationZones[[#This Row],[SegmentationZone]])&gt;0,FALSE)),"Yes","No")</f>
        <v>No</v>
      </c>
    </row>
    <row r="3633" spans="1:10" x14ac:dyDescent="0.3">
      <c r="A3633" t="s">
        <v>9614</v>
      </c>
      <c r="B3633" t="s">
        <v>9696</v>
      </c>
      <c r="C3633" t="s">
        <v>464</v>
      </c>
      <c r="D3633" t="s">
        <v>902</v>
      </c>
      <c r="E3633" t="s">
        <v>5010</v>
      </c>
      <c r="F3633" t="b">
        <v>0</v>
      </c>
      <c r="G3633">
        <v>518849344</v>
      </c>
      <c r="H3633">
        <v>518849407</v>
      </c>
      <c r="I3633" t="s">
        <v>9697</v>
      </c>
      <c r="J3633" s="182" t="str">
        <f>IF(OR(IFERROR(SEARCH("DMZ",tblSegmentationZones[[#This Row],[comment]])&gt;0,FALSE),IFERROR(SEARCH("DMZ",tblSegmentationZones[[#This Row],[SegmentationZone]])&gt;0,FALSE)),"Yes","No")</f>
        <v>No</v>
      </c>
    </row>
    <row r="3634" spans="1:10" x14ac:dyDescent="0.3">
      <c r="A3634" t="s">
        <v>9698</v>
      </c>
      <c r="B3634" t="s">
        <v>9699</v>
      </c>
      <c r="C3634" t="s">
        <v>464</v>
      </c>
      <c r="D3634" t="s">
        <v>902</v>
      </c>
      <c r="E3634" t="s">
        <v>5010</v>
      </c>
      <c r="F3634" t="b">
        <v>1</v>
      </c>
      <c r="G3634">
        <v>518856192</v>
      </c>
      <c r="H3634">
        <v>518856255</v>
      </c>
      <c r="I3634" t="s">
        <v>9700</v>
      </c>
      <c r="J3634" s="182" t="str">
        <f>IF(OR(IFERROR(SEARCH("DMZ",tblSegmentationZones[[#This Row],[comment]])&gt;0,FALSE),IFERROR(SEARCH("DMZ",tblSegmentationZones[[#This Row],[SegmentationZone]])&gt;0,FALSE)),"Yes","No")</f>
        <v>No</v>
      </c>
    </row>
    <row r="3635" spans="1:10" x14ac:dyDescent="0.3">
      <c r="A3635" t="s">
        <v>9386</v>
      </c>
      <c r="B3635" t="s">
        <v>9701</v>
      </c>
      <c r="C3635" t="s">
        <v>5294</v>
      </c>
      <c r="D3635" t="s">
        <v>902</v>
      </c>
      <c r="E3635" t="s">
        <v>5092</v>
      </c>
      <c r="F3635" t="b">
        <v>0</v>
      </c>
      <c r="G3635">
        <v>518856704</v>
      </c>
      <c r="H3635">
        <v>518856767</v>
      </c>
      <c r="I3635" t="s">
        <v>9702</v>
      </c>
      <c r="J3635" s="182" t="str">
        <f>IF(OR(IFERROR(SEARCH("DMZ",tblSegmentationZones[[#This Row],[comment]])&gt;0,FALSE),IFERROR(SEARCH("DMZ",tblSegmentationZones[[#This Row],[SegmentationZone]])&gt;0,FALSE)),"Yes","No")</f>
        <v>No</v>
      </c>
    </row>
    <row r="3636" spans="1:10" x14ac:dyDescent="0.3">
      <c r="A3636" t="s">
        <v>9389</v>
      </c>
      <c r="B3636" t="s">
        <v>9703</v>
      </c>
      <c r="C3636" t="s">
        <v>5294</v>
      </c>
      <c r="D3636" t="s">
        <v>902</v>
      </c>
      <c r="E3636" t="s">
        <v>5092</v>
      </c>
      <c r="F3636" t="b">
        <v>0</v>
      </c>
      <c r="G3636">
        <v>518856832</v>
      </c>
      <c r="H3636">
        <v>518856895</v>
      </c>
      <c r="I3636" t="s">
        <v>9704</v>
      </c>
      <c r="J3636" s="182" t="str">
        <f>IF(OR(IFERROR(SEARCH("DMZ",tblSegmentationZones[[#This Row],[comment]])&gt;0,FALSE),IFERROR(SEARCH("DMZ",tblSegmentationZones[[#This Row],[SegmentationZone]])&gt;0,FALSE)),"Yes","No")</f>
        <v>No</v>
      </c>
    </row>
    <row r="3637" spans="1:10" x14ac:dyDescent="0.3">
      <c r="A3637" t="s">
        <v>9392</v>
      </c>
      <c r="B3637" t="s">
        <v>9705</v>
      </c>
      <c r="C3637" t="s">
        <v>5294</v>
      </c>
      <c r="D3637" t="s">
        <v>902</v>
      </c>
      <c r="E3637" t="s">
        <v>5092</v>
      </c>
      <c r="F3637" t="b">
        <v>0</v>
      </c>
      <c r="G3637">
        <v>518856896</v>
      </c>
      <c r="H3637">
        <v>518856959</v>
      </c>
      <c r="I3637" t="s">
        <v>9706</v>
      </c>
      <c r="J3637" s="182" t="str">
        <f>IF(OR(IFERROR(SEARCH("DMZ",tblSegmentationZones[[#This Row],[comment]])&gt;0,FALSE),IFERROR(SEARCH("DMZ",tblSegmentationZones[[#This Row],[SegmentationZone]])&gt;0,FALSE)),"Yes","No")</f>
        <v>No</v>
      </c>
    </row>
    <row r="3638" spans="1:10" x14ac:dyDescent="0.3">
      <c r="A3638" t="s">
        <v>9395</v>
      </c>
      <c r="B3638" t="s">
        <v>9707</v>
      </c>
      <c r="C3638" t="s">
        <v>5294</v>
      </c>
      <c r="D3638" t="s">
        <v>902</v>
      </c>
      <c r="E3638" t="s">
        <v>5092</v>
      </c>
      <c r="F3638" t="b">
        <v>0</v>
      </c>
      <c r="G3638">
        <v>518856768</v>
      </c>
      <c r="H3638">
        <v>518856831</v>
      </c>
      <c r="I3638" t="s">
        <v>9708</v>
      </c>
      <c r="J3638" s="182" t="str">
        <f>IF(OR(IFERROR(SEARCH("DMZ",tblSegmentationZones[[#This Row],[comment]])&gt;0,FALSE),IFERROR(SEARCH("DMZ",tblSegmentationZones[[#This Row],[SegmentationZone]])&gt;0,FALSE)),"Yes","No")</f>
        <v>No</v>
      </c>
    </row>
    <row r="3639" spans="1:10" x14ac:dyDescent="0.3">
      <c r="A3639" t="s">
        <v>9398</v>
      </c>
      <c r="B3639" t="s">
        <v>9709</v>
      </c>
      <c r="C3639" t="s">
        <v>5294</v>
      </c>
      <c r="D3639" t="s">
        <v>902</v>
      </c>
      <c r="E3639" t="s">
        <v>5092</v>
      </c>
      <c r="F3639" t="b">
        <v>0</v>
      </c>
      <c r="G3639">
        <v>518856960</v>
      </c>
      <c r="H3639">
        <v>518857023</v>
      </c>
      <c r="I3639" t="s">
        <v>9710</v>
      </c>
      <c r="J3639" s="182" t="str">
        <f>IF(OR(IFERROR(SEARCH("DMZ",tblSegmentationZones[[#This Row],[comment]])&gt;0,FALSE),IFERROR(SEARCH("DMZ",tblSegmentationZones[[#This Row],[SegmentationZone]])&gt;0,FALSE)),"Yes","No")</f>
        <v>No</v>
      </c>
    </row>
    <row r="3640" spans="1:10" x14ac:dyDescent="0.3">
      <c r="A3640" t="s">
        <v>9401</v>
      </c>
      <c r="B3640" t="s">
        <v>9711</v>
      </c>
      <c r="C3640" t="s">
        <v>5294</v>
      </c>
      <c r="D3640" t="s">
        <v>902</v>
      </c>
      <c r="E3640" t="s">
        <v>5092</v>
      </c>
      <c r="F3640" t="b">
        <v>0</v>
      </c>
      <c r="G3640">
        <v>518857024</v>
      </c>
      <c r="H3640">
        <v>518857087</v>
      </c>
      <c r="I3640" t="s">
        <v>9712</v>
      </c>
      <c r="J3640" s="182" t="str">
        <f>IF(OR(IFERROR(SEARCH("DMZ",tblSegmentationZones[[#This Row],[comment]])&gt;0,FALSE),IFERROR(SEARCH("DMZ",tblSegmentationZones[[#This Row],[SegmentationZone]])&gt;0,FALSE)),"Yes","No")</f>
        <v>No</v>
      </c>
    </row>
    <row r="3641" spans="1:10" x14ac:dyDescent="0.3">
      <c r="A3641" t="s">
        <v>9619</v>
      </c>
      <c r="B3641" t="s">
        <v>9713</v>
      </c>
      <c r="C3641" t="s">
        <v>5294</v>
      </c>
      <c r="D3641" t="s">
        <v>902</v>
      </c>
      <c r="E3641" t="s">
        <v>5092</v>
      </c>
      <c r="F3641" t="b">
        <v>0</v>
      </c>
      <c r="G3641">
        <v>518857216</v>
      </c>
      <c r="H3641">
        <v>518857279</v>
      </c>
      <c r="I3641" t="s">
        <v>9714</v>
      </c>
      <c r="J3641" s="182" t="str">
        <f>IF(OR(IFERROR(SEARCH("DMZ",tblSegmentationZones[[#This Row],[comment]])&gt;0,FALSE),IFERROR(SEARCH("DMZ",tblSegmentationZones[[#This Row],[SegmentationZone]])&gt;0,FALSE)),"Yes","No")</f>
        <v>No</v>
      </c>
    </row>
    <row r="3642" spans="1:10" x14ac:dyDescent="0.3">
      <c r="A3642" t="s">
        <v>9622</v>
      </c>
      <c r="B3642" t="s">
        <v>9715</v>
      </c>
      <c r="C3642" t="s">
        <v>5294</v>
      </c>
      <c r="D3642" t="s">
        <v>902</v>
      </c>
      <c r="E3642" t="s">
        <v>5092</v>
      </c>
      <c r="F3642" t="b">
        <v>0</v>
      </c>
      <c r="G3642">
        <v>518857344</v>
      </c>
      <c r="H3642">
        <v>518857407</v>
      </c>
      <c r="I3642" t="s">
        <v>9716</v>
      </c>
      <c r="J3642" s="182" t="str">
        <f>IF(OR(IFERROR(SEARCH("DMZ",tblSegmentationZones[[#This Row],[comment]])&gt;0,FALSE),IFERROR(SEARCH("DMZ",tblSegmentationZones[[#This Row],[SegmentationZone]])&gt;0,FALSE)),"Yes","No")</f>
        <v>No</v>
      </c>
    </row>
    <row r="3643" spans="1:10" x14ac:dyDescent="0.3">
      <c r="A3643" t="s">
        <v>9625</v>
      </c>
      <c r="B3643" t="s">
        <v>9717</v>
      </c>
      <c r="C3643" t="s">
        <v>5294</v>
      </c>
      <c r="D3643" t="s">
        <v>902</v>
      </c>
      <c r="E3643" t="s">
        <v>5092</v>
      </c>
      <c r="F3643" t="b">
        <v>0</v>
      </c>
      <c r="G3643">
        <v>518857408</v>
      </c>
      <c r="H3643">
        <v>518857471</v>
      </c>
      <c r="I3643" t="s">
        <v>9718</v>
      </c>
      <c r="J3643" s="182" t="str">
        <f>IF(OR(IFERROR(SEARCH("DMZ",tblSegmentationZones[[#This Row],[comment]])&gt;0,FALSE),IFERROR(SEARCH("DMZ",tblSegmentationZones[[#This Row],[SegmentationZone]])&gt;0,FALSE)),"Yes","No")</f>
        <v>No</v>
      </c>
    </row>
    <row r="3644" spans="1:10" x14ac:dyDescent="0.3">
      <c r="A3644" t="s">
        <v>9628</v>
      </c>
      <c r="B3644" t="s">
        <v>9719</v>
      </c>
      <c r="C3644" t="s">
        <v>5294</v>
      </c>
      <c r="D3644" t="s">
        <v>902</v>
      </c>
      <c r="E3644" t="s">
        <v>5092</v>
      </c>
      <c r="F3644" t="b">
        <v>0</v>
      </c>
      <c r="G3644">
        <v>518857280</v>
      </c>
      <c r="H3644">
        <v>518857343</v>
      </c>
      <c r="I3644" t="s">
        <v>9720</v>
      </c>
      <c r="J3644" s="182" t="str">
        <f>IF(OR(IFERROR(SEARCH("DMZ",tblSegmentationZones[[#This Row],[comment]])&gt;0,FALSE),IFERROR(SEARCH("DMZ",tblSegmentationZones[[#This Row],[SegmentationZone]])&gt;0,FALSE)),"Yes","No")</f>
        <v>No</v>
      </c>
    </row>
    <row r="3645" spans="1:10" x14ac:dyDescent="0.3">
      <c r="A3645" t="s">
        <v>9690</v>
      </c>
      <c r="B3645" t="s">
        <v>9721</v>
      </c>
      <c r="C3645" t="s">
        <v>5294</v>
      </c>
      <c r="D3645" t="s">
        <v>902</v>
      </c>
      <c r="E3645" t="s">
        <v>5092</v>
      </c>
      <c r="F3645" t="b">
        <v>0</v>
      </c>
      <c r="G3645">
        <v>518857472</v>
      </c>
      <c r="H3645">
        <v>518857535</v>
      </c>
      <c r="I3645" t="s">
        <v>9722</v>
      </c>
      <c r="J3645" s="182" t="str">
        <f>IF(OR(IFERROR(SEARCH("DMZ",tblSegmentationZones[[#This Row],[comment]])&gt;0,FALSE),IFERROR(SEARCH("DMZ",tblSegmentationZones[[#This Row],[SegmentationZone]])&gt;0,FALSE)),"Yes","No")</f>
        <v>No</v>
      </c>
    </row>
    <row r="3646" spans="1:10" x14ac:dyDescent="0.3">
      <c r="A3646" t="s">
        <v>9693</v>
      </c>
      <c r="B3646" t="s">
        <v>9723</v>
      </c>
      <c r="C3646" t="s">
        <v>464</v>
      </c>
      <c r="D3646" t="s">
        <v>902</v>
      </c>
      <c r="E3646" t="s">
        <v>5092</v>
      </c>
      <c r="F3646" t="b">
        <v>0</v>
      </c>
      <c r="G3646">
        <v>518857600</v>
      </c>
      <c r="H3646">
        <v>518857663</v>
      </c>
      <c r="I3646" t="s">
        <v>9724</v>
      </c>
      <c r="J3646" s="182" t="str">
        <f>IF(OR(IFERROR(SEARCH("DMZ",tblSegmentationZones[[#This Row],[comment]])&gt;0,FALSE),IFERROR(SEARCH("DMZ",tblSegmentationZones[[#This Row],[SegmentationZone]])&gt;0,FALSE)),"Yes","No")</f>
        <v>No</v>
      </c>
    </row>
    <row r="3647" spans="1:10" x14ac:dyDescent="0.3">
      <c r="A3647" t="s">
        <v>9614</v>
      </c>
      <c r="B3647" t="s">
        <v>9725</v>
      </c>
      <c r="C3647" t="s">
        <v>464</v>
      </c>
      <c r="D3647" t="s">
        <v>902</v>
      </c>
      <c r="E3647" t="s">
        <v>5092</v>
      </c>
      <c r="F3647" t="b">
        <v>0</v>
      </c>
      <c r="G3647">
        <v>518857536</v>
      </c>
      <c r="H3647">
        <v>518857599</v>
      </c>
      <c r="I3647" t="s">
        <v>9726</v>
      </c>
      <c r="J3647" s="182" t="str">
        <f>IF(OR(IFERROR(SEARCH("DMZ",tblSegmentationZones[[#This Row],[comment]])&gt;0,FALSE),IFERROR(SEARCH("DMZ",tblSegmentationZones[[#This Row],[SegmentationZone]])&gt;0,FALSE)),"Yes","No")</f>
        <v>No</v>
      </c>
    </row>
    <row r="3648" spans="1:10" x14ac:dyDescent="0.3">
      <c r="A3648" t="s">
        <v>9410</v>
      </c>
      <c r="B3648" t="s">
        <v>9727</v>
      </c>
      <c r="C3648" t="s">
        <v>5294</v>
      </c>
      <c r="D3648" t="s">
        <v>902</v>
      </c>
      <c r="E3648" t="s">
        <v>5092</v>
      </c>
      <c r="F3648" t="b">
        <v>0</v>
      </c>
      <c r="G3648">
        <v>518857728</v>
      </c>
      <c r="H3648">
        <v>518857791</v>
      </c>
      <c r="I3648" t="s">
        <v>9728</v>
      </c>
      <c r="J3648" s="182" t="str">
        <f>IF(OR(IFERROR(SEARCH("DMZ",tblSegmentationZones[[#This Row],[comment]])&gt;0,FALSE),IFERROR(SEARCH("DMZ",tblSegmentationZones[[#This Row],[SegmentationZone]])&gt;0,FALSE)),"Yes","No")</f>
        <v>No</v>
      </c>
    </row>
    <row r="3649" spans="1:10" x14ac:dyDescent="0.3">
      <c r="A3649" t="s">
        <v>9413</v>
      </c>
      <c r="B3649" t="s">
        <v>9729</v>
      </c>
      <c r="C3649" t="s">
        <v>5294</v>
      </c>
      <c r="D3649" t="s">
        <v>902</v>
      </c>
      <c r="E3649" t="s">
        <v>5092</v>
      </c>
      <c r="F3649" t="b">
        <v>0</v>
      </c>
      <c r="G3649">
        <v>518857856</v>
      </c>
      <c r="H3649">
        <v>518857919</v>
      </c>
      <c r="I3649" t="s">
        <v>9730</v>
      </c>
      <c r="J3649" s="182" t="str">
        <f>IF(OR(IFERROR(SEARCH("DMZ",tblSegmentationZones[[#This Row],[comment]])&gt;0,FALSE),IFERROR(SEARCH("DMZ",tblSegmentationZones[[#This Row],[SegmentationZone]])&gt;0,FALSE)),"Yes","No")</f>
        <v>No</v>
      </c>
    </row>
    <row r="3650" spans="1:10" x14ac:dyDescent="0.3">
      <c r="A3650" t="s">
        <v>9416</v>
      </c>
      <c r="B3650" t="s">
        <v>9731</v>
      </c>
      <c r="C3650" t="s">
        <v>5294</v>
      </c>
      <c r="D3650" t="s">
        <v>902</v>
      </c>
      <c r="E3650" t="s">
        <v>5092</v>
      </c>
      <c r="F3650" t="b">
        <v>0</v>
      </c>
      <c r="G3650">
        <v>518857920</v>
      </c>
      <c r="H3650">
        <v>518857983</v>
      </c>
      <c r="I3650" t="s">
        <v>9732</v>
      </c>
      <c r="J3650" s="182" t="str">
        <f>IF(OR(IFERROR(SEARCH("DMZ",tblSegmentationZones[[#This Row],[comment]])&gt;0,FALSE),IFERROR(SEARCH("DMZ",tblSegmentationZones[[#This Row],[SegmentationZone]])&gt;0,FALSE)),"Yes","No")</f>
        <v>No</v>
      </c>
    </row>
    <row r="3651" spans="1:10" x14ac:dyDescent="0.3">
      <c r="A3651" t="s">
        <v>9419</v>
      </c>
      <c r="B3651" t="s">
        <v>9733</v>
      </c>
      <c r="C3651" t="s">
        <v>5294</v>
      </c>
      <c r="D3651" t="s">
        <v>902</v>
      </c>
      <c r="E3651" t="s">
        <v>5092</v>
      </c>
      <c r="F3651" t="b">
        <v>0</v>
      </c>
      <c r="G3651">
        <v>518857792</v>
      </c>
      <c r="H3651">
        <v>518857855</v>
      </c>
      <c r="I3651" t="s">
        <v>9734</v>
      </c>
      <c r="J3651" s="182" t="str">
        <f>IF(OR(IFERROR(SEARCH("DMZ",tblSegmentationZones[[#This Row],[comment]])&gt;0,FALSE),IFERROR(SEARCH("DMZ",tblSegmentationZones[[#This Row],[SegmentationZone]])&gt;0,FALSE)),"Yes","No")</f>
        <v>No</v>
      </c>
    </row>
    <row r="3652" spans="1:10" x14ac:dyDescent="0.3">
      <c r="A3652" t="s">
        <v>9422</v>
      </c>
      <c r="B3652" t="s">
        <v>9735</v>
      </c>
      <c r="C3652" t="s">
        <v>5294</v>
      </c>
      <c r="D3652" t="s">
        <v>902</v>
      </c>
      <c r="E3652" t="s">
        <v>5092</v>
      </c>
      <c r="F3652" t="b">
        <v>0</v>
      </c>
      <c r="G3652">
        <v>518857984</v>
      </c>
      <c r="H3652">
        <v>518858047</v>
      </c>
      <c r="I3652" t="s">
        <v>9736</v>
      </c>
      <c r="J3652" s="182" t="str">
        <f>IF(OR(IFERROR(SEARCH("DMZ",tblSegmentationZones[[#This Row],[comment]])&gt;0,FALSE),IFERROR(SEARCH("DMZ",tblSegmentationZones[[#This Row],[SegmentationZone]])&gt;0,FALSE)),"Yes","No")</f>
        <v>No</v>
      </c>
    </row>
    <row r="3653" spans="1:10" x14ac:dyDescent="0.3">
      <c r="A3653" t="s">
        <v>9425</v>
      </c>
      <c r="B3653" t="s">
        <v>9737</v>
      </c>
      <c r="C3653" t="s">
        <v>464</v>
      </c>
      <c r="D3653" t="s">
        <v>902</v>
      </c>
      <c r="E3653" t="s">
        <v>5092</v>
      </c>
      <c r="F3653" t="b">
        <v>0</v>
      </c>
      <c r="G3653">
        <v>518858112</v>
      </c>
      <c r="H3653">
        <v>518858175</v>
      </c>
      <c r="I3653" t="s">
        <v>9738</v>
      </c>
      <c r="J3653" s="182" t="str">
        <f>IF(OR(IFERROR(SEARCH("DMZ",tblSegmentationZones[[#This Row],[comment]])&gt;0,FALSE),IFERROR(SEARCH("DMZ",tblSegmentationZones[[#This Row],[SegmentationZone]])&gt;0,FALSE)),"Yes","No")</f>
        <v>No</v>
      </c>
    </row>
    <row r="3654" spans="1:10" x14ac:dyDescent="0.3">
      <c r="A3654" t="s">
        <v>9428</v>
      </c>
      <c r="B3654" t="s">
        <v>9739</v>
      </c>
      <c r="C3654" t="s">
        <v>5294</v>
      </c>
      <c r="D3654" t="s">
        <v>902</v>
      </c>
      <c r="E3654" t="s">
        <v>5092</v>
      </c>
      <c r="F3654" t="b">
        <v>0</v>
      </c>
      <c r="G3654">
        <v>518858048</v>
      </c>
      <c r="H3654">
        <v>518858111</v>
      </c>
      <c r="I3654" t="s">
        <v>9740</v>
      </c>
      <c r="J3654" s="182" t="str">
        <f>IF(OR(IFERROR(SEARCH("DMZ",tblSegmentationZones[[#This Row],[comment]])&gt;0,FALSE),IFERROR(SEARCH("DMZ",tblSegmentationZones[[#This Row],[SegmentationZone]])&gt;0,FALSE)),"Yes","No")</f>
        <v>No</v>
      </c>
    </row>
    <row r="3655" spans="1:10" x14ac:dyDescent="0.3">
      <c r="A3655" t="s">
        <v>9431</v>
      </c>
      <c r="B3655" t="s">
        <v>9741</v>
      </c>
      <c r="C3655" t="s">
        <v>5294</v>
      </c>
      <c r="D3655" t="s">
        <v>902</v>
      </c>
      <c r="E3655" t="s">
        <v>5092</v>
      </c>
      <c r="F3655" t="b">
        <v>0</v>
      </c>
      <c r="G3655">
        <v>518858240</v>
      </c>
      <c r="H3655">
        <v>518858303</v>
      </c>
      <c r="I3655" t="s">
        <v>9742</v>
      </c>
      <c r="J3655" s="182" t="str">
        <f>IF(OR(IFERROR(SEARCH("DMZ",tblSegmentationZones[[#This Row],[comment]])&gt;0,FALSE),IFERROR(SEARCH("DMZ",tblSegmentationZones[[#This Row],[SegmentationZone]])&gt;0,FALSE)),"Yes","No")</f>
        <v>No</v>
      </c>
    </row>
    <row r="3656" spans="1:10" x14ac:dyDescent="0.3">
      <c r="A3656" t="s">
        <v>9434</v>
      </c>
      <c r="B3656" t="s">
        <v>9743</v>
      </c>
      <c r="C3656" t="s">
        <v>5294</v>
      </c>
      <c r="D3656" t="s">
        <v>902</v>
      </c>
      <c r="E3656" t="s">
        <v>5092</v>
      </c>
      <c r="F3656" t="b">
        <v>0</v>
      </c>
      <c r="G3656">
        <v>518858368</v>
      </c>
      <c r="H3656">
        <v>518858431</v>
      </c>
      <c r="I3656" t="s">
        <v>9744</v>
      </c>
      <c r="J3656" s="182" t="str">
        <f>IF(OR(IFERROR(SEARCH("DMZ",tblSegmentationZones[[#This Row],[comment]])&gt;0,FALSE),IFERROR(SEARCH("DMZ",tblSegmentationZones[[#This Row],[SegmentationZone]])&gt;0,FALSE)),"Yes","No")</f>
        <v>No</v>
      </c>
    </row>
    <row r="3657" spans="1:10" x14ac:dyDescent="0.3">
      <c r="A3657" t="s">
        <v>9431</v>
      </c>
      <c r="B3657" t="s">
        <v>9745</v>
      </c>
      <c r="C3657" t="s">
        <v>464</v>
      </c>
      <c r="D3657" t="s">
        <v>902</v>
      </c>
      <c r="E3657" t="s">
        <v>5092</v>
      </c>
      <c r="F3657" t="b">
        <v>0</v>
      </c>
      <c r="G3657">
        <v>518858432</v>
      </c>
      <c r="H3657">
        <v>518858495</v>
      </c>
      <c r="I3657" t="s">
        <v>9746</v>
      </c>
      <c r="J3657" s="182" t="str">
        <f>IF(OR(IFERROR(SEARCH("DMZ",tblSegmentationZones[[#This Row],[comment]])&gt;0,FALSE),IFERROR(SEARCH("DMZ",tblSegmentationZones[[#This Row],[SegmentationZone]])&gt;0,FALSE)),"Yes","No")</f>
        <v>No</v>
      </c>
    </row>
    <row r="3658" spans="1:10" x14ac:dyDescent="0.3">
      <c r="A3658" t="s">
        <v>9437</v>
      </c>
      <c r="B3658" t="s">
        <v>9747</v>
      </c>
      <c r="C3658" t="s">
        <v>5294</v>
      </c>
      <c r="D3658" t="s">
        <v>902</v>
      </c>
      <c r="E3658" t="s">
        <v>5092</v>
      </c>
      <c r="F3658" t="b">
        <v>0</v>
      </c>
      <c r="G3658">
        <v>518858304</v>
      </c>
      <c r="H3658">
        <v>518858367</v>
      </c>
      <c r="I3658" t="s">
        <v>9748</v>
      </c>
      <c r="J3658" s="182" t="str">
        <f>IF(OR(IFERROR(SEARCH("DMZ",tblSegmentationZones[[#This Row],[comment]])&gt;0,FALSE),IFERROR(SEARCH("DMZ",tblSegmentationZones[[#This Row],[SegmentationZone]])&gt;0,FALSE)),"Yes","No")</f>
        <v>No</v>
      </c>
    </row>
    <row r="3659" spans="1:10" x14ac:dyDescent="0.3">
      <c r="A3659" t="s">
        <v>9410</v>
      </c>
      <c r="B3659" t="s">
        <v>9749</v>
      </c>
      <c r="C3659" t="s">
        <v>5294</v>
      </c>
      <c r="D3659" t="s">
        <v>902</v>
      </c>
      <c r="E3659" t="s">
        <v>5010</v>
      </c>
      <c r="F3659" t="b">
        <v>0</v>
      </c>
      <c r="G3659">
        <v>518849536</v>
      </c>
      <c r="H3659">
        <v>518849599</v>
      </c>
      <c r="I3659" t="s">
        <v>9750</v>
      </c>
      <c r="J3659" s="182" t="str">
        <f>IF(OR(IFERROR(SEARCH("DMZ",tblSegmentationZones[[#This Row],[comment]])&gt;0,FALSE),IFERROR(SEARCH("DMZ",tblSegmentationZones[[#This Row],[SegmentationZone]])&gt;0,FALSE)),"Yes","No")</f>
        <v>No</v>
      </c>
    </row>
    <row r="3660" spans="1:10" x14ac:dyDescent="0.3">
      <c r="A3660" t="s">
        <v>9413</v>
      </c>
      <c r="B3660" t="s">
        <v>9751</v>
      </c>
      <c r="C3660" t="s">
        <v>5294</v>
      </c>
      <c r="D3660" t="s">
        <v>902</v>
      </c>
      <c r="E3660" t="s">
        <v>5010</v>
      </c>
      <c r="F3660" t="b">
        <v>0</v>
      </c>
      <c r="G3660">
        <v>518849664</v>
      </c>
      <c r="H3660">
        <v>518849727</v>
      </c>
      <c r="I3660" t="s">
        <v>9752</v>
      </c>
      <c r="J3660" s="182" t="str">
        <f>IF(OR(IFERROR(SEARCH("DMZ",tblSegmentationZones[[#This Row],[comment]])&gt;0,FALSE),IFERROR(SEARCH("DMZ",tblSegmentationZones[[#This Row],[SegmentationZone]])&gt;0,FALSE)),"Yes","No")</f>
        <v>No</v>
      </c>
    </row>
    <row r="3661" spans="1:10" x14ac:dyDescent="0.3">
      <c r="A3661" t="s">
        <v>9416</v>
      </c>
      <c r="B3661" t="s">
        <v>9753</v>
      </c>
      <c r="C3661" t="s">
        <v>5294</v>
      </c>
      <c r="D3661" t="s">
        <v>902</v>
      </c>
      <c r="E3661" t="s">
        <v>5010</v>
      </c>
      <c r="F3661" t="b">
        <v>0</v>
      </c>
      <c r="G3661">
        <v>518849728</v>
      </c>
      <c r="H3661">
        <v>518849791</v>
      </c>
      <c r="I3661" t="s">
        <v>9754</v>
      </c>
      <c r="J3661" s="182" t="str">
        <f>IF(OR(IFERROR(SEARCH("DMZ",tblSegmentationZones[[#This Row],[comment]])&gt;0,FALSE),IFERROR(SEARCH("DMZ",tblSegmentationZones[[#This Row],[SegmentationZone]])&gt;0,FALSE)),"Yes","No")</f>
        <v>No</v>
      </c>
    </row>
    <row r="3662" spans="1:10" x14ac:dyDescent="0.3">
      <c r="A3662" t="s">
        <v>9419</v>
      </c>
      <c r="B3662" t="s">
        <v>9755</v>
      </c>
      <c r="C3662" t="s">
        <v>5294</v>
      </c>
      <c r="D3662" t="s">
        <v>902</v>
      </c>
      <c r="E3662" t="s">
        <v>5010</v>
      </c>
      <c r="F3662" t="b">
        <v>0</v>
      </c>
      <c r="G3662">
        <v>518849600</v>
      </c>
      <c r="H3662">
        <v>518849663</v>
      </c>
      <c r="I3662" t="s">
        <v>9756</v>
      </c>
      <c r="J3662" s="182" t="str">
        <f>IF(OR(IFERROR(SEARCH("DMZ",tblSegmentationZones[[#This Row],[comment]])&gt;0,FALSE),IFERROR(SEARCH("DMZ",tblSegmentationZones[[#This Row],[SegmentationZone]])&gt;0,FALSE)),"Yes","No")</f>
        <v>No</v>
      </c>
    </row>
    <row r="3663" spans="1:10" x14ac:dyDescent="0.3">
      <c r="A3663" t="s">
        <v>9440</v>
      </c>
      <c r="B3663" t="s">
        <v>9757</v>
      </c>
      <c r="C3663" t="s">
        <v>5294</v>
      </c>
      <c r="D3663" t="s">
        <v>902</v>
      </c>
      <c r="E3663" t="s">
        <v>5092</v>
      </c>
      <c r="F3663" t="b">
        <v>0</v>
      </c>
      <c r="G3663">
        <v>518858752</v>
      </c>
      <c r="H3663">
        <v>518858815</v>
      </c>
      <c r="I3663" t="s">
        <v>9758</v>
      </c>
      <c r="J3663" s="182" t="str">
        <f>IF(OR(IFERROR(SEARCH("DMZ",tblSegmentationZones[[#This Row],[comment]])&gt;0,FALSE),IFERROR(SEARCH("DMZ",tblSegmentationZones[[#This Row],[SegmentationZone]])&gt;0,FALSE)),"Yes","No")</f>
        <v>No</v>
      </c>
    </row>
    <row r="3664" spans="1:10" x14ac:dyDescent="0.3">
      <c r="A3664" t="s">
        <v>9443</v>
      </c>
      <c r="B3664" t="s">
        <v>9759</v>
      </c>
      <c r="C3664" t="s">
        <v>5294</v>
      </c>
      <c r="D3664" t="s">
        <v>902</v>
      </c>
      <c r="E3664" t="s">
        <v>5092</v>
      </c>
      <c r="F3664" t="b">
        <v>0</v>
      </c>
      <c r="G3664">
        <v>518858880</v>
      </c>
      <c r="H3664">
        <v>518858943</v>
      </c>
      <c r="I3664" t="s">
        <v>9760</v>
      </c>
      <c r="J3664" s="182" t="str">
        <f>IF(OR(IFERROR(SEARCH("DMZ",tblSegmentationZones[[#This Row],[comment]])&gt;0,FALSE),IFERROR(SEARCH("DMZ",tblSegmentationZones[[#This Row],[SegmentationZone]])&gt;0,FALSE)),"Yes","No")</f>
        <v>No</v>
      </c>
    </row>
    <row r="3665" spans="1:10" x14ac:dyDescent="0.3">
      <c r="A3665" t="s">
        <v>9446</v>
      </c>
      <c r="B3665" t="s">
        <v>9761</v>
      </c>
      <c r="C3665" t="s">
        <v>5294</v>
      </c>
      <c r="D3665" t="s">
        <v>902</v>
      </c>
      <c r="E3665" t="s">
        <v>5092</v>
      </c>
      <c r="F3665" t="b">
        <v>0</v>
      </c>
      <c r="G3665">
        <v>518858944</v>
      </c>
      <c r="H3665">
        <v>518859007</v>
      </c>
      <c r="I3665" t="s">
        <v>9762</v>
      </c>
      <c r="J3665" s="182" t="str">
        <f>IF(OR(IFERROR(SEARCH("DMZ",tblSegmentationZones[[#This Row],[comment]])&gt;0,FALSE),IFERROR(SEARCH("DMZ",tblSegmentationZones[[#This Row],[SegmentationZone]])&gt;0,FALSE)),"Yes","No")</f>
        <v>No</v>
      </c>
    </row>
    <row r="3666" spans="1:10" x14ac:dyDescent="0.3">
      <c r="A3666" t="s">
        <v>9449</v>
      </c>
      <c r="B3666" t="s">
        <v>9763</v>
      </c>
      <c r="C3666" t="s">
        <v>5294</v>
      </c>
      <c r="D3666" t="s">
        <v>902</v>
      </c>
      <c r="E3666" t="s">
        <v>5092</v>
      </c>
      <c r="F3666" t="b">
        <v>0</v>
      </c>
      <c r="G3666">
        <v>518858816</v>
      </c>
      <c r="H3666">
        <v>518858879</v>
      </c>
      <c r="I3666" t="s">
        <v>9764</v>
      </c>
      <c r="J3666" s="182" t="str">
        <f>IF(OR(IFERROR(SEARCH("DMZ",tblSegmentationZones[[#This Row],[comment]])&gt;0,FALSE),IFERROR(SEARCH("DMZ",tblSegmentationZones[[#This Row],[SegmentationZone]])&gt;0,FALSE)),"Yes","No")</f>
        <v>No</v>
      </c>
    </row>
    <row r="3667" spans="1:10" x14ac:dyDescent="0.3">
      <c r="A3667" t="s">
        <v>9440</v>
      </c>
      <c r="B3667" t="s">
        <v>9765</v>
      </c>
      <c r="C3667" t="s">
        <v>464</v>
      </c>
      <c r="D3667" t="s">
        <v>902</v>
      </c>
      <c r="E3667" t="s">
        <v>5092</v>
      </c>
      <c r="F3667" t="b">
        <v>1</v>
      </c>
      <c r="G3667">
        <v>518859008</v>
      </c>
      <c r="H3667">
        <v>518859071</v>
      </c>
      <c r="I3667" t="s">
        <v>9766</v>
      </c>
      <c r="J3667" s="182" t="str">
        <f>IF(OR(IFERROR(SEARCH("DMZ",tblSegmentationZones[[#This Row],[comment]])&gt;0,FALSE),IFERROR(SEARCH("DMZ",tblSegmentationZones[[#This Row],[SegmentationZone]])&gt;0,FALSE)),"Yes","No")</f>
        <v>No</v>
      </c>
    </row>
    <row r="3668" spans="1:10" x14ac:dyDescent="0.3">
      <c r="A3668" t="s">
        <v>9404</v>
      </c>
      <c r="B3668" t="s">
        <v>9767</v>
      </c>
      <c r="C3668" t="s">
        <v>5294</v>
      </c>
      <c r="D3668" t="s">
        <v>902</v>
      </c>
      <c r="E3668" t="s">
        <v>5092</v>
      </c>
      <c r="F3668" t="b">
        <v>1</v>
      </c>
      <c r="G3668">
        <v>518859264</v>
      </c>
      <c r="H3668">
        <v>518859327</v>
      </c>
      <c r="I3668" t="s">
        <v>9768</v>
      </c>
      <c r="J3668" s="182" t="str">
        <f>IF(OR(IFERROR(SEARCH("DMZ",tblSegmentationZones[[#This Row],[comment]])&gt;0,FALSE),IFERROR(SEARCH("DMZ",tblSegmentationZones[[#This Row],[SegmentationZone]])&gt;0,FALSE)),"Yes","No")</f>
        <v>No</v>
      </c>
    </row>
    <row r="3669" spans="1:10" x14ac:dyDescent="0.3">
      <c r="A3669" t="s">
        <v>9404</v>
      </c>
      <c r="B3669" t="s">
        <v>9769</v>
      </c>
      <c r="C3669" t="s">
        <v>464</v>
      </c>
      <c r="D3669" t="s">
        <v>902</v>
      </c>
      <c r="E3669" t="s">
        <v>5092</v>
      </c>
      <c r="F3669" t="b">
        <v>0</v>
      </c>
      <c r="G3669">
        <v>518859392</v>
      </c>
      <c r="H3669">
        <v>518859455</v>
      </c>
      <c r="I3669" t="s">
        <v>9770</v>
      </c>
      <c r="J3669" s="182" t="str">
        <f>IF(OR(IFERROR(SEARCH("DMZ",tblSegmentationZones[[#This Row],[comment]])&gt;0,FALSE),IFERROR(SEARCH("DMZ",tblSegmentationZones[[#This Row],[SegmentationZone]])&gt;0,FALSE)),"Yes","No")</f>
        <v>No</v>
      </c>
    </row>
    <row r="3670" spans="1:10" x14ac:dyDescent="0.3">
      <c r="A3670" t="s">
        <v>9404</v>
      </c>
      <c r="B3670" t="s">
        <v>9771</v>
      </c>
      <c r="C3670" t="s">
        <v>464</v>
      </c>
      <c r="D3670" t="s">
        <v>902</v>
      </c>
      <c r="E3670" t="s">
        <v>5092</v>
      </c>
      <c r="F3670" t="b">
        <v>0</v>
      </c>
      <c r="G3670">
        <v>518859328</v>
      </c>
      <c r="H3670">
        <v>518859391</v>
      </c>
      <c r="I3670" t="s">
        <v>9772</v>
      </c>
      <c r="J3670" s="182" t="str">
        <f>IF(OR(IFERROR(SEARCH("DMZ",tblSegmentationZones[[#This Row],[comment]])&gt;0,FALSE),IFERROR(SEARCH("DMZ",tblSegmentationZones[[#This Row],[SegmentationZone]])&gt;0,FALSE)),"Yes","No")</f>
        <v>No</v>
      </c>
    </row>
    <row r="3671" spans="1:10" x14ac:dyDescent="0.3">
      <c r="A3671" t="s">
        <v>9456</v>
      </c>
      <c r="B3671" t="s">
        <v>9773</v>
      </c>
      <c r="C3671" t="s">
        <v>5294</v>
      </c>
      <c r="D3671" t="s">
        <v>902</v>
      </c>
      <c r="E3671" t="s">
        <v>5092</v>
      </c>
      <c r="F3671" t="b">
        <v>0</v>
      </c>
      <c r="G3671">
        <v>518860800</v>
      </c>
      <c r="H3671">
        <v>518860863</v>
      </c>
      <c r="I3671" t="s">
        <v>9774</v>
      </c>
      <c r="J3671" s="182" t="str">
        <f>IF(OR(IFERROR(SEARCH("DMZ",tblSegmentationZones[[#This Row],[comment]])&gt;0,FALSE),IFERROR(SEARCH("DMZ",tblSegmentationZones[[#This Row],[SegmentationZone]])&gt;0,FALSE)),"Yes","No")</f>
        <v>No</v>
      </c>
    </row>
    <row r="3672" spans="1:10" x14ac:dyDescent="0.3">
      <c r="A3672" t="s">
        <v>9459</v>
      </c>
      <c r="B3672" t="s">
        <v>9775</v>
      </c>
      <c r="C3672" t="s">
        <v>5294</v>
      </c>
      <c r="D3672" t="s">
        <v>902</v>
      </c>
      <c r="E3672" t="s">
        <v>5092</v>
      </c>
      <c r="F3672" t="b">
        <v>0</v>
      </c>
      <c r="G3672">
        <v>518860928</v>
      </c>
      <c r="H3672">
        <v>518860991</v>
      </c>
      <c r="I3672" t="s">
        <v>9776</v>
      </c>
      <c r="J3672" s="182" t="str">
        <f>IF(OR(IFERROR(SEARCH("DMZ",tblSegmentationZones[[#This Row],[comment]])&gt;0,FALSE),IFERROR(SEARCH("DMZ",tblSegmentationZones[[#This Row],[SegmentationZone]])&gt;0,FALSE)),"Yes","No")</f>
        <v>No</v>
      </c>
    </row>
    <row r="3673" spans="1:10" x14ac:dyDescent="0.3">
      <c r="A3673" t="s">
        <v>9462</v>
      </c>
      <c r="B3673" t="s">
        <v>9777</v>
      </c>
      <c r="C3673" t="s">
        <v>5294</v>
      </c>
      <c r="D3673" t="s">
        <v>902</v>
      </c>
      <c r="E3673" t="s">
        <v>5092</v>
      </c>
      <c r="F3673" t="b">
        <v>0</v>
      </c>
      <c r="G3673">
        <v>518860992</v>
      </c>
      <c r="H3673">
        <v>518861055</v>
      </c>
      <c r="I3673" t="s">
        <v>9778</v>
      </c>
      <c r="J3673" s="182" t="str">
        <f>IF(OR(IFERROR(SEARCH("DMZ",tblSegmentationZones[[#This Row],[comment]])&gt;0,FALSE),IFERROR(SEARCH("DMZ",tblSegmentationZones[[#This Row],[SegmentationZone]])&gt;0,FALSE)),"Yes","No")</f>
        <v>No</v>
      </c>
    </row>
    <row r="3674" spans="1:10" x14ac:dyDescent="0.3">
      <c r="A3674" t="s">
        <v>9465</v>
      </c>
      <c r="B3674" t="s">
        <v>9779</v>
      </c>
      <c r="C3674" t="s">
        <v>5294</v>
      </c>
      <c r="D3674" t="s">
        <v>902</v>
      </c>
      <c r="E3674" t="s">
        <v>5092</v>
      </c>
      <c r="F3674" t="b">
        <v>0</v>
      </c>
      <c r="G3674">
        <v>518860864</v>
      </c>
      <c r="H3674">
        <v>518860927</v>
      </c>
      <c r="I3674" t="s">
        <v>9780</v>
      </c>
      <c r="J3674" s="182" t="str">
        <f>IF(OR(IFERROR(SEARCH("DMZ",tblSegmentationZones[[#This Row],[comment]])&gt;0,FALSE),IFERROR(SEARCH("DMZ",tblSegmentationZones[[#This Row],[SegmentationZone]])&gt;0,FALSE)),"Yes","No")</f>
        <v>No</v>
      </c>
    </row>
    <row r="3675" spans="1:10" x14ac:dyDescent="0.3">
      <c r="A3675" t="s">
        <v>9468</v>
      </c>
      <c r="B3675" t="s">
        <v>9781</v>
      </c>
      <c r="C3675" t="s">
        <v>5294</v>
      </c>
      <c r="D3675" t="s">
        <v>902</v>
      </c>
      <c r="E3675" t="s">
        <v>5092</v>
      </c>
      <c r="F3675" t="b">
        <v>0</v>
      </c>
      <c r="G3675">
        <v>518861056</v>
      </c>
      <c r="H3675">
        <v>518861119</v>
      </c>
      <c r="I3675" t="s">
        <v>9782</v>
      </c>
      <c r="J3675" s="182" t="str">
        <f>IF(OR(IFERROR(SEARCH("DMZ",tblSegmentationZones[[#This Row],[comment]])&gt;0,FALSE),IFERROR(SEARCH("DMZ",tblSegmentationZones[[#This Row],[SegmentationZone]])&gt;0,FALSE)),"Yes","No")</f>
        <v>No</v>
      </c>
    </row>
    <row r="3676" spans="1:10" x14ac:dyDescent="0.3">
      <c r="A3676" t="s">
        <v>9471</v>
      </c>
      <c r="B3676" t="s">
        <v>9783</v>
      </c>
      <c r="C3676" t="s">
        <v>5294</v>
      </c>
      <c r="D3676" t="s">
        <v>902</v>
      </c>
      <c r="E3676" t="s">
        <v>5092</v>
      </c>
      <c r="F3676" t="b">
        <v>0</v>
      </c>
      <c r="G3676">
        <v>518861184</v>
      </c>
      <c r="H3676">
        <v>518861247</v>
      </c>
      <c r="I3676" t="s">
        <v>9784</v>
      </c>
      <c r="J3676" s="182" t="str">
        <f>IF(OR(IFERROR(SEARCH("DMZ",tblSegmentationZones[[#This Row],[comment]])&gt;0,FALSE),IFERROR(SEARCH("DMZ",tblSegmentationZones[[#This Row],[SegmentationZone]])&gt;0,FALSE)),"Yes","No")</f>
        <v>No</v>
      </c>
    </row>
    <row r="3677" spans="1:10" x14ac:dyDescent="0.3">
      <c r="A3677" t="s">
        <v>9474</v>
      </c>
      <c r="B3677" t="s">
        <v>9785</v>
      </c>
      <c r="C3677" t="s">
        <v>5294</v>
      </c>
      <c r="D3677" t="s">
        <v>902</v>
      </c>
      <c r="E3677" t="s">
        <v>5092</v>
      </c>
      <c r="F3677" t="b">
        <v>0</v>
      </c>
      <c r="G3677">
        <v>518861248</v>
      </c>
      <c r="H3677">
        <v>518861311</v>
      </c>
      <c r="I3677" t="s">
        <v>9786</v>
      </c>
      <c r="J3677" s="182" t="str">
        <f>IF(OR(IFERROR(SEARCH("DMZ",tblSegmentationZones[[#This Row],[comment]])&gt;0,FALSE),IFERROR(SEARCH("DMZ",tblSegmentationZones[[#This Row],[SegmentationZone]])&gt;0,FALSE)),"Yes","No")</f>
        <v>No</v>
      </c>
    </row>
    <row r="3678" spans="1:10" x14ac:dyDescent="0.3">
      <c r="A3678" t="s">
        <v>9477</v>
      </c>
      <c r="B3678" t="s">
        <v>9787</v>
      </c>
      <c r="C3678" t="s">
        <v>5294</v>
      </c>
      <c r="D3678" t="s">
        <v>902</v>
      </c>
      <c r="E3678" t="s">
        <v>5092</v>
      </c>
      <c r="F3678" t="b">
        <v>0</v>
      </c>
      <c r="G3678">
        <v>518861120</v>
      </c>
      <c r="H3678">
        <v>518861183</v>
      </c>
      <c r="I3678" t="s">
        <v>9788</v>
      </c>
      <c r="J3678" s="182" t="str">
        <f>IF(OR(IFERROR(SEARCH("DMZ",tblSegmentationZones[[#This Row],[comment]])&gt;0,FALSE),IFERROR(SEARCH("DMZ",tblSegmentationZones[[#This Row],[SegmentationZone]])&gt;0,FALSE)),"Yes","No")</f>
        <v>No</v>
      </c>
    </row>
    <row r="3679" spans="1:10" x14ac:dyDescent="0.3">
      <c r="A3679" t="s">
        <v>9422</v>
      </c>
      <c r="B3679" t="s">
        <v>9789</v>
      </c>
      <c r="C3679" t="s">
        <v>5294</v>
      </c>
      <c r="D3679" t="s">
        <v>902</v>
      </c>
      <c r="E3679" t="s">
        <v>5010</v>
      </c>
      <c r="F3679" t="b">
        <v>0</v>
      </c>
      <c r="G3679">
        <v>518849792</v>
      </c>
      <c r="H3679">
        <v>518849855</v>
      </c>
      <c r="I3679" t="s">
        <v>9790</v>
      </c>
      <c r="J3679" s="182" t="str">
        <f>IF(OR(IFERROR(SEARCH("DMZ",tblSegmentationZones[[#This Row],[comment]])&gt;0,FALSE),IFERROR(SEARCH("DMZ",tblSegmentationZones[[#This Row],[SegmentationZone]])&gt;0,FALSE)),"Yes","No")</f>
        <v>No</v>
      </c>
    </row>
    <row r="3680" spans="1:10" x14ac:dyDescent="0.3">
      <c r="A3680" t="s">
        <v>9425</v>
      </c>
      <c r="B3680" t="s">
        <v>9791</v>
      </c>
      <c r="C3680" t="s">
        <v>464</v>
      </c>
      <c r="D3680" t="s">
        <v>902</v>
      </c>
      <c r="E3680" t="s">
        <v>5010</v>
      </c>
      <c r="F3680" t="b">
        <v>0</v>
      </c>
      <c r="G3680">
        <v>518849920</v>
      </c>
      <c r="H3680">
        <v>518849983</v>
      </c>
      <c r="I3680" t="s">
        <v>9792</v>
      </c>
      <c r="J3680" s="182" t="str">
        <f>IF(OR(IFERROR(SEARCH("DMZ",tblSegmentationZones[[#This Row],[comment]])&gt;0,FALSE),IFERROR(SEARCH("DMZ",tblSegmentationZones[[#This Row],[SegmentationZone]])&gt;0,FALSE)),"Yes","No")</f>
        <v>No</v>
      </c>
    </row>
    <row r="3681" spans="1:10" x14ac:dyDescent="0.3">
      <c r="A3681" t="s">
        <v>9419</v>
      </c>
      <c r="B3681" t="s">
        <v>9793</v>
      </c>
      <c r="C3681" t="s">
        <v>464</v>
      </c>
      <c r="D3681" t="s">
        <v>902</v>
      </c>
      <c r="E3681" t="s">
        <v>5010</v>
      </c>
      <c r="F3681" t="b">
        <v>0</v>
      </c>
      <c r="G3681">
        <v>518849984</v>
      </c>
      <c r="H3681">
        <v>518850047</v>
      </c>
      <c r="I3681" t="s">
        <v>9794</v>
      </c>
      <c r="J3681" s="182" t="str">
        <f>IF(OR(IFERROR(SEARCH("DMZ",tblSegmentationZones[[#This Row],[comment]])&gt;0,FALSE),IFERROR(SEARCH("DMZ",tblSegmentationZones[[#This Row],[SegmentationZone]])&gt;0,FALSE)),"Yes","No")</f>
        <v>No</v>
      </c>
    </row>
    <row r="3682" spans="1:10" x14ac:dyDescent="0.3">
      <c r="A3682" t="s">
        <v>9428</v>
      </c>
      <c r="B3682" t="s">
        <v>9795</v>
      </c>
      <c r="C3682" t="s">
        <v>5294</v>
      </c>
      <c r="D3682" t="s">
        <v>902</v>
      </c>
      <c r="E3682" t="s">
        <v>5010</v>
      </c>
      <c r="F3682" t="b">
        <v>0</v>
      </c>
      <c r="G3682">
        <v>518849856</v>
      </c>
      <c r="H3682">
        <v>518849919</v>
      </c>
      <c r="I3682" t="s">
        <v>9796</v>
      </c>
      <c r="J3682" s="182" t="str">
        <f>IF(OR(IFERROR(SEARCH("DMZ",tblSegmentationZones[[#This Row],[comment]])&gt;0,FALSE),IFERROR(SEARCH("DMZ",tblSegmentationZones[[#This Row],[SegmentationZone]])&gt;0,FALSE)),"Yes","No")</f>
        <v>No</v>
      </c>
    </row>
    <row r="3683" spans="1:10" x14ac:dyDescent="0.3">
      <c r="A3683" t="s">
        <v>9480</v>
      </c>
      <c r="B3683" t="s">
        <v>9797</v>
      </c>
      <c r="C3683" t="s">
        <v>5294</v>
      </c>
      <c r="D3683" t="s">
        <v>902</v>
      </c>
      <c r="E3683" t="s">
        <v>5092</v>
      </c>
      <c r="F3683" t="b">
        <v>0</v>
      </c>
      <c r="G3683">
        <v>518861312</v>
      </c>
      <c r="H3683">
        <v>518861375</v>
      </c>
      <c r="I3683" t="s">
        <v>9798</v>
      </c>
      <c r="J3683" s="182" t="str">
        <f>IF(OR(IFERROR(SEARCH("DMZ",tblSegmentationZones[[#This Row],[comment]])&gt;0,FALSE),IFERROR(SEARCH("DMZ",tblSegmentationZones[[#This Row],[SegmentationZone]])&gt;0,FALSE)),"Yes","No")</f>
        <v>No</v>
      </c>
    </row>
    <row r="3684" spans="1:10" x14ac:dyDescent="0.3">
      <c r="A3684" t="s">
        <v>9483</v>
      </c>
      <c r="B3684" t="s">
        <v>9799</v>
      </c>
      <c r="C3684" t="s">
        <v>5294</v>
      </c>
      <c r="D3684" t="s">
        <v>902</v>
      </c>
      <c r="E3684" t="s">
        <v>5092</v>
      </c>
      <c r="F3684" t="b">
        <v>0</v>
      </c>
      <c r="G3684">
        <v>518861440</v>
      </c>
      <c r="H3684">
        <v>518861503</v>
      </c>
      <c r="I3684" t="s">
        <v>9800</v>
      </c>
      <c r="J3684" s="182" t="str">
        <f>IF(OR(IFERROR(SEARCH("DMZ",tblSegmentationZones[[#This Row],[comment]])&gt;0,FALSE),IFERROR(SEARCH("DMZ",tblSegmentationZones[[#This Row],[SegmentationZone]])&gt;0,FALSE)),"Yes","No")</f>
        <v>No</v>
      </c>
    </row>
    <row r="3685" spans="1:10" x14ac:dyDescent="0.3">
      <c r="A3685" t="s">
        <v>9486</v>
      </c>
      <c r="B3685" t="s">
        <v>9801</v>
      </c>
      <c r="C3685" t="s">
        <v>5294</v>
      </c>
      <c r="D3685" t="s">
        <v>902</v>
      </c>
      <c r="E3685" t="s">
        <v>5092</v>
      </c>
      <c r="F3685" t="b">
        <v>0</v>
      </c>
      <c r="G3685">
        <v>518861504</v>
      </c>
      <c r="H3685">
        <v>518861567</v>
      </c>
      <c r="I3685" t="s">
        <v>9802</v>
      </c>
      <c r="J3685" s="182" t="str">
        <f>IF(OR(IFERROR(SEARCH("DMZ",tblSegmentationZones[[#This Row],[comment]])&gt;0,FALSE),IFERROR(SEARCH("DMZ",tblSegmentationZones[[#This Row],[SegmentationZone]])&gt;0,FALSE)),"Yes","No")</f>
        <v>No</v>
      </c>
    </row>
    <row r="3686" spans="1:10" x14ac:dyDescent="0.3">
      <c r="A3686" t="s">
        <v>9489</v>
      </c>
      <c r="B3686" t="s">
        <v>9803</v>
      </c>
      <c r="C3686" t="s">
        <v>5294</v>
      </c>
      <c r="D3686" t="s">
        <v>902</v>
      </c>
      <c r="E3686" t="s">
        <v>5092</v>
      </c>
      <c r="F3686" t="b">
        <v>0</v>
      </c>
      <c r="G3686">
        <v>518861376</v>
      </c>
      <c r="H3686">
        <v>518861439</v>
      </c>
      <c r="I3686" t="s">
        <v>9804</v>
      </c>
      <c r="J3686" s="182" t="str">
        <f>IF(OR(IFERROR(SEARCH("DMZ",tblSegmentationZones[[#This Row],[comment]])&gt;0,FALSE),IFERROR(SEARCH("DMZ",tblSegmentationZones[[#This Row],[SegmentationZone]])&gt;0,FALSE)),"Yes","No")</f>
        <v>No</v>
      </c>
    </row>
    <row r="3687" spans="1:10" x14ac:dyDescent="0.3">
      <c r="A3687" t="s">
        <v>9492</v>
      </c>
      <c r="B3687" t="s">
        <v>9805</v>
      </c>
      <c r="C3687" t="s">
        <v>5294</v>
      </c>
      <c r="D3687" t="s">
        <v>902</v>
      </c>
      <c r="E3687" t="s">
        <v>5092</v>
      </c>
      <c r="F3687" t="b">
        <v>0</v>
      </c>
      <c r="G3687">
        <v>518861568</v>
      </c>
      <c r="H3687">
        <v>518861631</v>
      </c>
      <c r="I3687" t="s">
        <v>9806</v>
      </c>
      <c r="J3687" s="182" t="str">
        <f>IF(OR(IFERROR(SEARCH("DMZ",tblSegmentationZones[[#This Row],[comment]])&gt;0,FALSE),IFERROR(SEARCH("DMZ",tblSegmentationZones[[#This Row],[SegmentationZone]])&gt;0,FALSE)),"Yes","No")</f>
        <v>No</v>
      </c>
    </row>
    <row r="3688" spans="1:10" x14ac:dyDescent="0.3">
      <c r="A3688" t="s">
        <v>9495</v>
      </c>
      <c r="B3688" t="s">
        <v>9807</v>
      </c>
      <c r="C3688" t="s">
        <v>5294</v>
      </c>
      <c r="D3688" t="s">
        <v>902</v>
      </c>
      <c r="E3688" t="s">
        <v>5092</v>
      </c>
      <c r="F3688" t="b">
        <v>0</v>
      </c>
      <c r="G3688">
        <v>518861696</v>
      </c>
      <c r="H3688">
        <v>518861759</v>
      </c>
      <c r="I3688" t="s">
        <v>9808</v>
      </c>
      <c r="J3688" s="182" t="str">
        <f>IF(OR(IFERROR(SEARCH("DMZ",tblSegmentationZones[[#This Row],[comment]])&gt;0,FALSE),IFERROR(SEARCH("DMZ",tblSegmentationZones[[#This Row],[SegmentationZone]])&gt;0,FALSE)),"Yes","No")</f>
        <v>No</v>
      </c>
    </row>
    <row r="3689" spans="1:10" x14ac:dyDescent="0.3">
      <c r="A3689" t="s">
        <v>9498</v>
      </c>
      <c r="B3689" t="s">
        <v>9809</v>
      </c>
      <c r="C3689" t="s">
        <v>5294</v>
      </c>
      <c r="D3689" t="s">
        <v>902</v>
      </c>
      <c r="E3689" t="s">
        <v>5092</v>
      </c>
      <c r="F3689" t="b">
        <v>0</v>
      </c>
      <c r="G3689">
        <v>518861760</v>
      </c>
      <c r="H3689">
        <v>518861823</v>
      </c>
      <c r="I3689" t="s">
        <v>9810</v>
      </c>
      <c r="J3689" s="182" t="str">
        <f>IF(OR(IFERROR(SEARCH("DMZ",tblSegmentationZones[[#This Row],[comment]])&gt;0,FALSE),IFERROR(SEARCH("DMZ",tblSegmentationZones[[#This Row],[SegmentationZone]])&gt;0,FALSE)),"Yes","No")</f>
        <v>No</v>
      </c>
    </row>
    <row r="3690" spans="1:10" x14ac:dyDescent="0.3">
      <c r="A3690" t="s">
        <v>9501</v>
      </c>
      <c r="B3690" t="s">
        <v>9811</v>
      </c>
      <c r="C3690" t="s">
        <v>5294</v>
      </c>
      <c r="D3690" t="s">
        <v>902</v>
      </c>
      <c r="E3690" t="s">
        <v>5092</v>
      </c>
      <c r="F3690" t="b">
        <v>0</v>
      </c>
      <c r="G3690">
        <v>518861632</v>
      </c>
      <c r="H3690">
        <v>518861695</v>
      </c>
      <c r="I3690" t="s">
        <v>9812</v>
      </c>
      <c r="J3690" s="182" t="str">
        <f>IF(OR(IFERROR(SEARCH("DMZ",tblSegmentationZones[[#This Row],[comment]])&gt;0,FALSE),IFERROR(SEARCH("DMZ",tblSegmentationZones[[#This Row],[SegmentationZone]])&gt;0,FALSE)),"Yes","No")</f>
        <v>No</v>
      </c>
    </row>
    <row r="3691" spans="1:10" x14ac:dyDescent="0.3">
      <c r="A3691" t="s">
        <v>9504</v>
      </c>
      <c r="B3691" t="s">
        <v>9813</v>
      </c>
      <c r="C3691" t="s">
        <v>5294</v>
      </c>
      <c r="D3691" t="s">
        <v>902</v>
      </c>
      <c r="E3691" t="s">
        <v>5092</v>
      </c>
      <c r="F3691" t="b">
        <v>0</v>
      </c>
      <c r="G3691">
        <v>518861824</v>
      </c>
      <c r="H3691">
        <v>518861887</v>
      </c>
      <c r="I3691" t="s">
        <v>9814</v>
      </c>
      <c r="J3691" s="182" t="str">
        <f>IF(OR(IFERROR(SEARCH("DMZ",tblSegmentationZones[[#This Row],[comment]])&gt;0,FALSE),IFERROR(SEARCH("DMZ",tblSegmentationZones[[#This Row],[SegmentationZone]])&gt;0,FALSE)),"Yes","No")</f>
        <v>No</v>
      </c>
    </row>
    <row r="3692" spans="1:10" x14ac:dyDescent="0.3">
      <c r="A3692" t="s">
        <v>9507</v>
      </c>
      <c r="B3692" t="s">
        <v>9815</v>
      </c>
      <c r="C3692" t="s">
        <v>5294</v>
      </c>
      <c r="D3692" t="s">
        <v>902</v>
      </c>
      <c r="E3692" t="s">
        <v>5092</v>
      </c>
      <c r="F3692" t="b">
        <v>0</v>
      </c>
      <c r="G3692">
        <v>518861952</v>
      </c>
      <c r="H3692">
        <v>518862015</v>
      </c>
      <c r="I3692" t="s">
        <v>9816</v>
      </c>
      <c r="J3692" s="182" t="str">
        <f>IF(OR(IFERROR(SEARCH("DMZ",tblSegmentationZones[[#This Row],[comment]])&gt;0,FALSE),IFERROR(SEARCH("DMZ",tblSegmentationZones[[#This Row],[SegmentationZone]])&gt;0,FALSE)),"Yes","No")</f>
        <v>No</v>
      </c>
    </row>
    <row r="3693" spans="1:10" x14ac:dyDescent="0.3">
      <c r="A3693" t="s">
        <v>9510</v>
      </c>
      <c r="B3693" t="s">
        <v>9817</v>
      </c>
      <c r="C3693" t="s">
        <v>5294</v>
      </c>
      <c r="D3693" t="s">
        <v>902</v>
      </c>
      <c r="E3693" t="s">
        <v>5092</v>
      </c>
      <c r="F3693" t="b">
        <v>0</v>
      </c>
      <c r="G3693">
        <v>518861888</v>
      </c>
      <c r="H3693">
        <v>518861951</v>
      </c>
      <c r="I3693" t="s">
        <v>9818</v>
      </c>
      <c r="J3693" s="182" t="str">
        <f>IF(OR(IFERROR(SEARCH("DMZ",tblSegmentationZones[[#This Row],[comment]])&gt;0,FALSE),IFERROR(SEARCH("DMZ",tblSegmentationZones[[#This Row],[SegmentationZone]])&gt;0,FALSE)),"Yes","No")</f>
        <v>No</v>
      </c>
    </row>
    <row r="3694" spans="1:10" x14ac:dyDescent="0.3">
      <c r="A3694" t="s">
        <v>9513</v>
      </c>
      <c r="B3694" t="s">
        <v>9819</v>
      </c>
      <c r="C3694" t="s">
        <v>5294</v>
      </c>
      <c r="D3694" t="s">
        <v>902</v>
      </c>
      <c r="E3694" t="s">
        <v>5092</v>
      </c>
      <c r="F3694" t="b">
        <v>0</v>
      </c>
      <c r="G3694">
        <v>518862528</v>
      </c>
      <c r="H3694">
        <v>518862591</v>
      </c>
      <c r="I3694" t="s">
        <v>9820</v>
      </c>
      <c r="J3694" s="182" t="str">
        <f>IF(OR(IFERROR(SEARCH("DMZ",tblSegmentationZones[[#This Row],[comment]])&gt;0,FALSE),IFERROR(SEARCH("DMZ",tblSegmentationZones[[#This Row],[SegmentationZone]])&gt;0,FALSE)),"Yes","No")</f>
        <v>No</v>
      </c>
    </row>
    <row r="3695" spans="1:10" x14ac:dyDescent="0.3">
      <c r="A3695" t="s">
        <v>9516</v>
      </c>
      <c r="B3695" t="s">
        <v>9821</v>
      </c>
      <c r="C3695" t="s">
        <v>5294</v>
      </c>
      <c r="D3695" t="s">
        <v>902</v>
      </c>
      <c r="E3695" t="s">
        <v>5092</v>
      </c>
      <c r="F3695" t="b">
        <v>0</v>
      </c>
      <c r="G3695">
        <v>518862592</v>
      </c>
      <c r="H3695">
        <v>518862655</v>
      </c>
      <c r="I3695" t="s">
        <v>9822</v>
      </c>
      <c r="J3695" s="182" t="str">
        <f>IF(OR(IFERROR(SEARCH("DMZ",tblSegmentationZones[[#This Row],[comment]])&gt;0,FALSE),IFERROR(SEARCH("DMZ",tblSegmentationZones[[#This Row],[SegmentationZone]])&gt;0,FALSE)),"Yes","No")</f>
        <v>No</v>
      </c>
    </row>
    <row r="3696" spans="1:10" x14ac:dyDescent="0.3">
      <c r="A3696" t="s">
        <v>9519</v>
      </c>
      <c r="B3696" t="s">
        <v>9823</v>
      </c>
      <c r="C3696" t="s">
        <v>5294</v>
      </c>
      <c r="D3696" t="s">
        <v>902</v>
      </c>
      <c r="E3696" t="s">
        <v>5092</v>
      </c>
      <c r="F3696" t="b">
        <v>0</v>
      </c>
      <c r="G3696">
        <v>518862720</v>
      </c>
      <c r="H3696">
        <v>518862783</v>
      </c>
      <c r="I3696" t="s">
        <v>9824</v>
      </c>
      <c r="J3696" s="182" t="str">
        <f>IF(OR(IFERROR(SEARCH("DMZ",tblSegmentationZones[[#This Row],[comment]])&gt;0,FALSE),IFERROR(SEARCH("DMZ",tblSegmentationZones[[#This Row],[SegmentationZone]])&gt;0,FALSE)),"Yes","No")</f>
        <v>No</v>
      </c>
    </row>
    <row r="3697" spans="1:10" x14ac:dyDescent="0.3">
      <c r="A3697" t="s">
        <v>9522</v>
      </c>
      <c r="B3697" t="s">
        <v>9825</v>
      </c>
      <c r="C3697" t="s">
        <v>5294</v>
      </c>
      <c r="D3697" t="s">
        <v>902</v>
      </c>
      <c r="E3697" t="s">
        <v>5092</v>
      </c>
      <c r="F3697" t="b">
        <v>0</v>
      </c>
      <c r="G3697">
        <v>518862656</v>
      </c>
      <c r="H3697">
        <v>518862719</v>
      </c>
      <c r="I3697" t="s">
        <v>9826</v>
      </c>
      <c r="J3697" s="182" t="str">
        <f>IF(OR(IFERROR(SEARCH("DMZ",tblSegmentationZones[[#This Row],[comment]])&gt;0,FALSE),IFERROR(SEARCH("DMZ",tblSegmentationZones[[#This Row],[SegmentationZone]])&gt;0,FALSE)),"Yes","No")</f>
        <v>No</v>
      </c>
    </row>
    <row r="3698" spans="1:10" x14ac:dyDescent="0.3">
      <c r="A3698" t="s">
        <v>9525</v>
      </c>
      <c r="B3698" t="s">
        <v>9827</v>
      </c>
      <c r="C3698" t="s">
        <v>5294</v>
      </c>
      <c r="D3698" t="s">
        <v>902</v>
      </c>
      <c r="E3698" t="s">
        <v>5092</v>
      </c>
      <c r="F3698" t="b">
        <v>0</v>
      </c>
      <c r="G3698">
        <v>518862848</v>
      </c>
      <c r="H3698">
        <v>518862911</v>
      </c>
      <c r="I3698" t="s">
        <v>9828</v>
      </c>
      <c r="J3698" s="182" t="str">
        <f>IF(OR(IFERROR(SEARCH("DMZ",tblSegmentationZones[[#This Row],[comment]])&gt;0,FALSE),IFERROR(SEARCH("DMZ",tblSegmentationZones[[#This Row],[SegmentationZone]])&gt;0,FALSE)),"Yes","No")</f>
        <v>No</v>
      </c>
    </row>
    <row r="3699" spans="1:10" x14ac:dyDescent="0.3">
      <c r="A3699" t="s">
        <v>9528</v>
      </c>
      <c r="B3699" t="s">
        <v>9829</v>
      </c>
      <c r="C3699" t="s">
        <v>5294</v>
      </c>
      <c r="D3699" t="s">
        <v>902</v>
      </c>
      <c r="E3699" t="s">
        <v>5092</v>
      </c>
      <c r="F3699" t="b">
        <v>0</v>
      </c>
      <c r="G3699">
        <v>518862976</v>
      </c>
      <c r="H3699">
        <v>518863039</v>
      </c>
      <c r="I3699" t="s">
        <v>9830</v>
      </c>
      <c r="J3699" s="182" t="str">
        <f>IF(OR(IFERROR(SEARCH("DMZ",tblSegmentationZones[[#This Row],[comment]])&gt;0,FALSE),IFERROR(SEARCH("DMZ",tblSegmentationZones[[#This Row],[SegmentationZone]])&gt;0,FALSE)),"Yes","No")</f>
        <v>No</v>
      </c>
    </row>
    <row r="3700" spans="1:10" x14ac:dyDescent="0.3">
      <c r="A3700" t="s">
        <v>9531</v>
      </c>
      <c r="B3700" t="s">
        <v>9831</v>
      </c>
      <c r="C3700" t="s">
        <v>5294</v>
      </c>
      <c r="D3700" t="s">
        <v>902</v>
      </c>
      <c r="E3700" t="s">
        <v>5092</v>
      </c>
      <c r="F3700" t="b">
        <v>0</v>
      </c>
      <c r="G3700">
        <v>518863040</v>
      </c>
      <c r="H3700">
        <v>518863103</v>
      </c>
      <c r="I3700" t="s">
        <v>9832</v>
      </c>
      <c r="J3700" s="182" t="str">
        <f>IF(OR(IFERROR(SEARCH("DMZ",tblSegmentationZones[[#This Row],[comment]])&gt;0,FALSE),IFERROR(SEARCH("DMZ",tblSegmentationZones[[#This Row],[SegmentationZone]])&gt;0,FALSE)),"Yes","No")</f>
        <v>Yes</v>
      </c>
    </row>
    <row r="3701" spans="1:10" x14ac:dyDescent="0.3">
      <c r="A3701" t="s">
        <v>9534</v>
      </c>
      <c r="B3701" t="s">
        <v>9833</v>
      </c>
      <c r="C3701" t="s">
        <v>5294</v>
      </c>
      <c r="D3701" t="s">
        <v>902</v>
      </c>
      <c r="E3701" t="s">
        <v>5092</v>
      </c>
      <c r="F3701" t="b">
        <v>0</v>
      </c>
      <c r="G3701">
        <v>518862912</v>
      </c>
      <c r="H3701">
        <v>518862975</v>
      </c>
      <c r="I3701" t="s">
        <v>9834</v>
      </c>
      <c r="J3701" s="182" t="str">
        <f>IF(OR(IFERROR(SEARCH("DMZ",tblSegmentationZones[[#This Row],[comment]])&gt;0,FALSE),IFERROR(SEARCH("DMZ",tblSegmentationZones[[#This Row],[SegmentationZone]])&gt;0,FALSE)),"Yes","No")</f>
        <v>Yes</v>
      </c>
    </row>
    <row r="3702" spans="1:10" x14ac:dyDescent="0.3">
      <c r="A3702" t="s">
        <v>9537</v>
      </c>
      <c r="B3702" t="s">
        <v>9835</v>
      </c>
      <c r="C3702" t="s">
        <v>5294</v>
      </c>
      <c r="D3702" t="s">
        <v>902</v>
      </c>
      <c r="E3702" t="s">
        <v>5092</v>
      </c>
      <c r="F3702" t="b">
        <v>0</v>
      </c>
      <c r="G3702">
        <v>518863104</v>
      </c>
      <c r="H3702">
        <v>518863167</v>
      </c>
      <c r="I3702" t="s">
        <v>9836</v>
      </c>
      <c r="J3702" s="182" t="str">
        <f>IF(OR(IFERROR(SEARCH("DMZ",tblSegmentationZones[[#This Row],[comment]])&gt;0,FALSE),IFERROR(SEARCH("DMZ",tblSegmentationZones[[#This Row],[SegmentationZone]])&gt;0,FALSE)),"Yes","No")</f>
        <v>No</v>
      </c>
    </row>
    <row r="3703" spans="1:10" x14ac:dyDescent="0.3">
      <c r="A3703" t="s">
        <v>9540</v>
      </c>
      <c r="B3703" t="s">
        <v>9837</v>
      </c>
      <c r="C3703" t="s">
        <v>5294</v>
      </c>
      <c r="D3703" t="s">
        <v>902</v>
      </c>
      <c r="E3703" t="s">
        <v>5092</v>
      </c>
      <c r="F3703" t="b">
        <v>0</v>
      </c>
      <c r="G3703">
        <v>518863232</v>
      </c>
      <c r="H3703">
        <v>518863295</v>
      </c>
      <c r="I3703" t="s">
        <v>9838</v>
      </c>
      <c r="J3703" s="182" t="str">
        <f>IF(OR(IFERROR(SEARCH("DMZ",tblSegmentationZones[[#This Row],[comment]])&gt;0,FALSE),IFERROR(SEARCH("DMZ",tblSegmentationZones[[#This Row],[SegmentationZone]])&gt;0,FALSE)),"Yes","No")</f>
        <v>No</v>
      </c>
    </row>
    <row r="3704" spans="1:10" x14ac:dyDescent="0.3">
      <c r="A3704" t="s">
        <v>9543</v>
      </c>
      <c r="B3704" t="s">
        <v>9839</v>
      </c>
      <c r="C3704" t="s">
        <v>5294</v>
      </c>
      <c r="D3704" t="s">
        <v>902</v>
      </c>
      <c r="E3704" t="s">
        <v>5092</v>
      </c>
      <c r="F3704" t="b">
        <v>0</v>
      </c>
      <c r="G3704">
        <v>518863296</v>
      </c>
      <c r="H3704">
        <v>518863359</v>
      </c>
      <c r="I3704" t="s">
        <v>9840</v>
      </c>
      <c r="J3704" s="182" t="str">
        <f>IF(OR(IFERROR(SEARCH("DMZ",tblSegmentationZones[[#This Row],[comment]])&gt;0,FALSE),IFERROR(SEARCH("DMZ",tblSegmentationZones[[#This Row],[SegmentationZone]])&gt;0,FALSE)),"Yes","No")</f>
        <v>No</v>
      </c>
    </row>
    <row r="3705" spans="1:10" x14ac:dyDescent="0.3">
      <c r="A3705" t="s">
        <v>9546</v>
      </c>
      <c r="B3705" t="s">
        <v>9841</v>
      </c>
      <c r="C3705" t="s">
        <v>5294</v>
      </c>
      <c r="D3705" t="s">
        <v>902</v>
      </c>
      <c r="E3705" t="s">
        <v>5092</v>
      </c>
      <c r="F3705" t="b">
        <v>0</v>
      </c>
      <c r="G3705">
        <v>518863168</v>
      </c>
      <c r="H3705">
        <v>518863231</v>
      </c>
      <c r="I3705" t="s">
        <v>9842</v>
      </c>
      <c r="J3705" s="182" t="str">
        <f>IF(OR(IFERROR(SEARCH("DMZ",tblSegmentationZones[[#This Row],[comment]])&gt;0,FALSE),IFERROR(SEARCH("DMZ",tblSegmentationZones[[#This Row],[SegmentationZone]])&gt;0,FALSE)),"Yes","No")</f>
        <v>Yes</v>
      </c>
    </row>
    <row r="3706" spans="1:10" x14ac:dyDescent="0.3">
      <c r="A3706" t="s">
        <v>9549</v>
      </c>
      <c r="B3706" t="s">
        <v>9843</v>
      </c>
      <c r="C3706" t="s">
        <v>5294</v>
      </c>
      <c r="D3706" t="s">
        <v>902</v>
      </c>
      <c r="E3706" t="s">
        <v>5092</v>
      </c>
      <c r="F3706" t="b">
        <v>0</v>
      </c>
      <c r="G3706">
        <v>518863360</v>
      </c>
      <c r="H3706">
        <v>518863423</v>
      </c>
      <c r="I3706" t="s">
        <v>9844</v>
      </c>
      <c r="J3706" s="182" t="str">
        <f>IF(OR(IFERROR(SEARCH("DMZ",tblSegmentationZones[[#This Row],[comment]])&gt;0,FALSE),IFERROR(SEARCH("DMZ",tblSegmentationZones[[#This Row],[SegmentationZone]])&gt;0,FALSE)),"Yes","No")</f>
        <v>No</v>
      </c>
    </row>
    <row r="3707" spans="1:10" x14ac:dyDescent="0.3">
      <c r="A3707" t="s">
        <v>9552</v>
      </c>
      <c r="B3707" t="s">
        <v>9845</v>
      </c>
      <c r="C3707" t="s">
        <v>5294</v>
      </c>
      <c r="D3707" t="s">
        <v>902</v>
      </c>
      <c r="E3707" t="s">
        <v>5092</v>
      </c>
      <c r="F3707" t="b">
        <v>0</v>
      </c>
      <c r="G3707">
        <v>518863488</v>
      </c>
      <c r="H3707">
        <v>518863551</v>
      </c>
      <c r="I3707" t="s">
        <v>9846</v>
      </c>
      <c r="J3707" s="182" t="str">
        <f>IF(OR(IFERROR(SEARCH("DMZ",tblSegmentationZones[[#This Row],[comment]])&gt;0,FALSE),IFERROR(SEARCH("DMZ",tblSegmentationZones[[#This Row],[SegmentationZone]])&gt;0,FALSE)),"Yes","No")</f>
        <v>No</v>
      </c>
    </row>
    <row r="3708" spans="1:10" x14ac:dyDescent="0.3">
      <c r="A3708" t="s">
        <v>9555</v>
      </c>
      <c r="B3708" t="s">
        <v>9847</v>
      </c>
      <c r="C3708" t="s">
        <v>5294</v>
      </c>
      <c r="D3708" t="s">
        <v>902</v>
      </c>
      <c r="E3708" t="s">
        <v>5092</v>
      </c>
      <c r="F3708" t="b">
        <v>0</v>
      </c>
      <c r="G3708">
        <v>518863424</v>
      </c>
      <c r="H3708">
        <v>518863487</v>
      </c>
      <c r="I3708" t="s">
        <v>9848</v>
      </c>
      <c r="J3708" s="182" t="str">
        <f>IF(OR(IFERROR(SEARCH("DMZ",tblSegmentationZones[[#This Row],[comment]])&gt;0,FALSE),IFERROR(SEARCH("DMZ",tblSegmentationZones[[#This Row],[SegmentationZone]])&gt;0,FALSE)),"Yes","No")</f>
        <v>Yes</v>
      </c>
    </row>
    <row r="3709" spans="1:10" x14ac:dyDescent="0.3">
      <c r="A3709" t="s">
        <v>9431</v>
      </c>
      <c r="B3709" t="s">
        <v>9849</v>
      </c>
      <c r="C3709" t="s">
        <v>5294</v>
      </c>
      <c r="D3709" t="s">
        <v>902</v>
      </c>
      <c r="E3709" t="s">
        <v>5010</v>
      </c>
      <c r="F3709" t="b">
        <v>0</v>
      </c>
      <c r="G3709">
        <v>518850048</v>
      </c>
      <c r="H3709">
        <v>518850111</v>
      </c>
      <c r="I3709" t="s">
        <v>9850</v>
      </c>
      <c r="J3709" s="182" t="str">
        <f>IF(OR(IFERROR(SEARCH("DMZ",tblSegmentationZones[[#This Row],[comment]])&gt;0,FALSE),IFERROR(SEARCH("DMZ",tblSegmentationZones[[#This Row],[SegmentationZone]])&gt;0,FALSE)),"Yes","No")</f>
        <v>No</v>
      </c>
    </row>
    <row r="3710" spans="1:10" x14ac:dyDescent="0.3">
      <c r="A3710" t="s">
        <v>9434</v>
      </c>
      <c r="B3710" t="s">
        <v>9851</v>
      </c>
      <c r="C3710" t="s">
        <v>5294</v>
      </c>
      <c r="D3710" t="s">
        <v>902</v>
      </c>
      <c r="E3710" t="s">
        <v>5010</v>
      </c>
      <c r="F3710" t="b">
        <v>0</v>
      </c>
      <c r="G3710">
        <v>518850176</v>
      </c>
      <c r="H3710">
        <v>518850239</v>
      </c>
      <c r="I3710" t="s">
        <v>9852</v>
      </c>
      <c r="J3710" s="182" t="str">
        <f>IF(OR(IFERROR(SEARCH("DMZ",tblSegmentationZones[[#This Row],[comment]])&gt;0,FALSE),IFERROR(SEARCH("DMZ",tblSegmentationZones[[#This Row],[SegmentationZone]])&gt;0,FALSE)),"Yes","No")</f>
        <v>No</v>
      </c>
    </row>
    <row r="3711" spans="1:10" x14ac:dyDescent="0.3">
      <c r="A3711" t="s">
        <v>9437</v>
      </c>
      <c r="B3711" t="s">
        <v>9853</v>
      </c>
      <c r="C3711" t="s">
        <v>5294</v>
      </c>
      <c r="D3711" t="s">
        <v>902</v>
      </c>
      <c r="E3711" t="s">
        <v>5010</v>
      </c>
      <c r="F3711" t="b">
        <v>0</v>
      </c>
      <c r="G3711">
        <v>518850112</v>
      </c>
      <c r="H3711">
        <v>518850175</v>
      </c>
      <c r="I3711" t="s">
        <v>9854</v>
      </c>
      <c r="J3711" s="182" t="str">
        <f>IF(OR(IFERROR(SEARCH("DMZ",tblSegmentationZones[[#This Row],[comment]])&gt;0,FALSE),IFERROR(SEARCH("DMZ",tblSegmentationZones[[#This Row],[SegmentationZone]])&gt;0,FALSE)),"Yes","No")</f>
        <v>No</v>
      </c>
    </row>
    <row r="3712" spans="1:10" x14ac:dyDescent="0.3">
      <c r="A3712" t="s">
        <v>9558</v>
      </c>
      <c r="B3712" t="s">
        <v>9855</v>
      </c>
      <c r="C3712" t="s">
        <v>5294</v>
      </c>
      <c r="D3712" t="s">
        <v>902</v>
      </c>
      <c r="E3712" t="s">
        <v>5092</v>
      </c>
      <c r="F3712" t="b">
        <v>0</v>
      </c>
      <c r="G3712">
        <v>518863872</v>
      </c>
      <c r="H3712">
        <v>518863935</v>
      </c>
      <c r="I3712" t="s">
        <v>9856</v>
      </c>
      <c r="J3712" s="182" t="str">
        <f>IF(OR(IFERROR(SEARCH("DMZ",tblSegmentationZones[[#This Row],[comment]])&gt;0,FALSE),IFERROR(SEARCH("DMZ",tblSegmentationZones[[#This Row],[SegmentationZone]])&gt;0,FALSE)),"Yes","No")</f>
        <v>No</v>
      </c>
    </row>
    <row r="3713" spans="1:10" x14ac:dyDescent="0.3">
      <c r="A3713" t="s">
        <v>9561</v>
      </c>
      <c r="B3713" t="s">
        <v>9857</v>
      </c>
      <c r="C3713" t="s">
        <v>5294</v>
      </c>
      <c r="D3713" t="s">
        <v>902</v>
      </c>
      <c r="E3713" t="s">
        <v>5092</v>
      </c>
      <c r="F3713" t="b">
        <v>0</v>
      </c>
      <c r="G3713">
        <v>518864000</v>
      </c>
      <c r="H3713">
        <v>518864063</v>
      </c>
      <c r="I3713" t="s">
        <v>9858</v>
      </c>
      <c r="J3713" s="182" t="str">
        <f>IF(OR(IFERROR(SEARCH("DMZ",tblSegmentationZones[[#This Row],[comment]])&gt;0,FALSE),IFERROR(SEARCH("DMZ",tblSegmentationZones[[#This Row],[SegmentationZone]])&gt;0,FALSE)),"Yes","No")</f>
        <v>Yes</v>
      </c>
    </row>
    <row r="3714" spans="1:10" x14ac:dyDescent="0.3">
      <c r="A3714" t="s">
        <v>9564</v>
      </c>
      <c r="B3714" t="s">
        <v>9859</v>
      </c>
      <c r="C3714" t="s">
        <v>5294</v>
      </c>
      <c r="D3714" t="s">
        <v>902</v>
      </c>
      <c r="E3714" t="s">
        <v>5092</v>
      </c>
      <c r="F3714" t="b">
        <v>0</v>
      </c>
      <c r="G3714">
        <v>518864064</v>
      </c>
      <c r="H3714">
        <v>518864127</v>
      </c>
      <c r="I3714" t="s">
        <v>9860</v>
      </c>
      <c r="J3714" s="182" t="str">
        <f>IF(OR(IFERROR(SEARCH("DMZ",tblSegmentationZones[[#This Row],[comment]])&gt;0,FALSE),IFERROR(SEARCH("DMZ",tblSegmentationZones[[#This Row],[SegmentationZone]])&gt;0,FALSE)),"Yes","No")</f>
        <v>No</v>
      </c>
    </row>
    <row r="3715" spans="1:10" x14ac:dyDescent="0.3">
      <c r="A3715" t="s">
        <v>9567</v>
      </c>
      <c r="B3715" t="s">
        <v>9861</v>
      </c>
      <c r="C3715" t="s">
        <v>5294</v>
      </c>
      <c r="D3715" t="s">
        <v>902</v>
      </c>
      <c r="E3715" t="s">
        <v>5092</v>
      </c>
      <c r="F3715" t="b">
        <v>0</v>
      </c>
      <c r="G3715">
        <v>518863936</v>
      </c>
      <c r="H3715">
        <v>518863999</v>
      </c>
      <c r="I3715" t="s">
        <v>9862</v>
      </c>
      <c r="J3715" s="182" t="str">
        <f>IF(OR(IFERROR(SEARCH("DMZ",tblSegmentationZones[[#This Row],[comment]])&gt;0,FALSE),IFERROR(SEARCH("DMZ",tblSegmentationZones[[#This Row],[SegmentationZone]])&gt;0,FALSE)),"Yes","No")</f>
        <v>No</v>
      </c>
    </row>
    <row r="3716" spans="1:10" x14ac:dyDescent="0.3">
      <c r="A3716" t="s">
        <v>9570</v>
      </c>
      <c r="B3716" t="s">
        <v>9863</v>
      </c>
      <c r="C3716" t="s">
        <v>5294</v>
      </c>
      <c r="D3716" t="s">
        <v>902</v>
      </c>
      <c r="E3716" t="s">
        <v>5092</v>
      </c>
      <c r="F3716" t="b">
        <v>0</v>
      </c>
      <c r="G3716">
        <v>518864128</v>
      </c>
      <c r="H3716">
        <v>518864191</v>
      </c>
      <c r="I3716" t="s">
        <v>9864</v>
      </c>
      <c r="J3716" s="182" t="str">
        <f>IF(OR(IFERROR(SEARCH("DMZ",tblSegmentationZones[[#This Row],[comment]])&gt;0,FALSE),IFERROR(SEARCH("DMZ",tblSegmentationZones[[#This Row],[SegmentationZone]])&gt;0,FALSE)),"Yes","No")</f>
        <v>Yes</v>
      </c>
    </row>
    <row r="3717" spans="1:10" x14ac:dyDescent="0.3">
      <c r="A3717" t="s">
        <v>9573</v>
      </c>
      <c r="B3717" t="s">
        <v>9865</v>
      </c>
      <c r="C3717" t="s">
        <v>5294</v>
      </c>
      <c r="D3717" t="s">
        <v>902</v>
      </c>
      <c r="E3717" t="s">
        <v>5092</v>
      </c>
      <c r="F3717" t="b">
        <v>0</v>
      </c>
      <c r="G3717">
        <v>518864256</v>
      </c>
      <c r="H3717">
        <v>518864319</v>
      </c>
      <c r="I3717" t="s">
        <v>9866</v>
      </c>
      <c r="J3717" s="182" t="str">
        <f>IF(OR(IFERROR(SEARCH("DMZ",tblSegmentationZones[[#This Row],[comment]])&gt;0,FALSE),IFERROR(SEARCH("DMZ",tblSegmentationZones[[#This Row],[SegmentationZone]])&gt;0,FALSE)),"Yes","No")</f>
        <v>No</v>
      </c>
    </row>
    <row r="3718" spans="1:10" x14ac:dyDescent="0.3">
      <c r="A3718" t="s">
        <v>9576</v>
      </c>
      <c r="B3718" t="s">
        <v>9867</v>
      </c>
      <c r="C3718" t="s">
        <v>5294</v>
      </c>
      <c r="D3718" t="s">
        <v>902</v>
      </c>
      <c r="E3718" t="s">
        <v>5092</v>
      </c>
      <c r="F3718" t="b">
        <v>0</v>
      </c>
      <c r="G3718">
        <v>518864320</v>
      </c>
      <c r="H3718">
        <v>518864383</v>
      </c>
      <c r="I3718" t="s">
        <v>9868</v>
      </c>
      <c r="J3718" s="182" t="str">
        <f>IF(OR(IFERROR(SEARCH("DMZ",tblSegmentationZones[[#This Row],[comment]])&gt;0,FALSE),IFERROR(SEARCH("DMZ",tblSegmentationZones[[#This Row],[SegmentationZone]])&gt;0,FALSE)),"Yes","No")</f>
        <v>No</v>
      </c>
    </row>
    <row r="3719" spans="1:10" x14ac:dyDescent="0.3">
      <c r="A3719" t="s">
        <v>9579</v>
      </c>
      <c r="B3719" t="s">
        <v>9869</v>
      </c>
      <c r="C3719" t="s">
        <v>5294</v>
      </c>
      <c r="D3719" t="s">
        <v>902</v>
      </c>
      <c r="E3719" t="s">
        <v>5092</v>
      </c>
      <c r="F3719" t="b">
        <v>0</v>
      </c>
      <c r="G3719">
        <v>518864192</v>
      </c>
      <c r="H3719">
        <v>518864255</v>
      </c>
      <c r="I3719" t="s">
        <v>9870</v>
      </c>
      <c r="J3719" s="182" t="str">
        <f>IF(OR(IFERROR(SEARCH("DMZ",tblSegmentationZones[[#This Row],[comment]])&gt;0,FALSE),IFERROR(SEARCH("DMZ",tblSegmentationZones[[#This Row],[SegmentationZone]])&gt;0,FALSE)),"Yes","No")</f>
        <v>No</v>
      </c>
    </row>
    <row r="3720" spans="1:10" x14ac:dyDescent="0.3">
      <c r="A3720" t="s">
        <v>9386</v>
      </c>
      <c r="B3720" t="s">
        <v>9871</v>
      </c>
      <c r="C3720" t="s">
        <v>5294</v>
      </c>
      <c r="D3720" t="s">
        <v>1591</v>
      </c>
      <c r="E3720" t="s">
        <v>5075</v>
      </c>
      <c r="F3720" t="b">
        <v>1</v>
      </c>
      <c r="G3720">
        <v>518864896</v>
      </c>
      <c r="H3720">
        <v>518864959</v>
      </c>
      <c r="I3720" t="s">
        <v>9872</v>
      </c>
      <c r="J3720" s="182" t="str">
        <f>IF(OR(IFERROR(SEARCH("DMZ",tblSegmentationZones[[#This Row],[comment]])&gt;0,FALSE),IFERROR(SEARCH("DMZ",tblSegmentationZones[[#This Row],[SegmentationZone]])&gt;0,FALSE)),"Yes","No")</f>
        <v>No</v>
      </c>
    </row>
    <row r="3721" spans="1:10" x14ac:dyDescent="0.3">
      <c r="A3721" t="s">
        <v>9389</v>
      </c>
      <c r="B3721" t="s">
        <v>9873</v>
      </c>
      <c r="C3721" t="s">
        <v>5294</v>
      </c>
      <c r="D3721" t="s">
        <v>1591</v>
      </c>
      <c r="E3721" t="s">
        <v>5075</v>
      </c>
      <c r="F3721" t="b">
        <v>1</v>
      </c>
      <c r="G3721">
        <v>518865024</v>
      </c>
      <c r="H3721">
        <v>518865087</v>
      </c>
      <c r="I3721" t="s">
        <v>9874</v>
      </c>
      <c r="J3721" s="182" t="str">
        <f>IF(OR(IFERROR(SEARCH("DMZ",tblSegmentationZones[[#This Row],[comment]])&gt;0,FALSE),IFERROR(SEARCH("DMZ",tblSegmentationZones[[#This Row],[SegmentationZone]])&gt;0,FALSE)),"Yes","No")</f>
        <v>No</v>
      </c>
    </row>
    <row r="3722" spans="1:10" x14ac:dyDescent="0.3">
      <c r="A3722" t="s">
        <v>9392</v>
      </c>
      <c r="B3722" t="s">
        <v>9875</v>
      </c>
      <c r="C3722" t="s">
        <v>5294</v>
      </c>
      <c r="D3722" t="s">
        <v>1591</v>
      </c>
      <c r="E3722" t="s">
        <v>5075</v>
      </c>
      <c r="F3722" t="b">
        <v>1</v>
      </c>
      <c r="G3722">
        <v>518865088</v>
      </c>
      <c r="H3722">
        <v>518865151</v>
      </c>
      <c r="I3722" t="s">
        <v>9876</v>
      </c>
      <c r="J3722" s="182" t="str">
        <f>IF(OR(IFERROR(SEARCH("DMZ",tblSegmentationZones[[#This Row],[comment]])&gt;0,FALSE),IFERROR(SEARCH("DMZ",tblSegmentationZones[[#This Row],[SegmentationZone]])&gt;0,FALSE)),"Yes","No")</f>
        <v>No</v>
      </c>
    </row>
    <row r="3723" spans="1:10" x14ac:dyDescent="0.3">
      <c r="A3723" t="s">
        <v>9395</v>
      </c>
      <c r="B3723" t="s">
        <v>9877</v>
      </c>
      <c r="C3723" t="s">
        <v>5294</v>
      </c>
      <c r="D3723" t="s">
        <v>1591</v>
      </c>
      <c r="E3723" t="s">
        <v>5075</v>
      </c>
      <c r="F3723" t="b">
        <v>1</v>
      </c>
      <c r="G3723">
        <v>518864960</v>
      </c>
      <c r="H3723">
        <v>518865023</v>
      </c>
      <c r="I3723" t="s">
        <v>9878</v>
      </c>
      <c r="J3723" s="182" t="str">
        <f>IF(OR(IFERROR(SEARCH("DMZ",tblSegmentationZones[[#This Row],[comment]])&gt;0,FALSE),IFERROR(SEARCH("DMZ",tblSegmentationZones[[#This Row],[SegmentationZone]])&gt;0,FALSE)),"Yes","No")</f>
        <v>No</v>
      </c>
    </row>
    <row r="3724" spans="1:10" x14ac:dyDescent="0.3">
      <c r="A3724" t="s">
        <v>9398</v>
      </c>
      <c r="B3724" t="s">
        <v>9879</v>
      </c>
      <c r="C3724" t="s">
        <v>5294</v>
      </c>
      <c r="D3724" t="s">
        <v>1591</v>
      </c>
      <c r="E3724" t="s">
        <v>5075</v>
      </c>
      <c r="F3724" t="b">
        <v>1</v>
      </c>
      <c r="G3724">
        <v>518865152</v>
      </c>
      <c r="H3724">
        <v>518865215</v>
      </c>
      <c r="I3724" t="s">
        <v>9880</v>
      </c>
      <c r="J3724" s="182" t="str">
        <f>IF(OR(IFERROR(SEARCH("DMZ",tblSegmentationZones[[#This Row],[comment]])&gt;0,FALSE),IFERROR(SEARCH("DMZ",tblSegmentationZones[[#This Row],[SegmentationZone]])&gt;0,FALSE)),"Yes","No")</f>
        <v>No</v>
      </c>
    </row>
    <row r="3725" spans="1:10" x14ac:dyDescent="0.3">
      <c r="A3725" t="s">
        <v>9401</v>
      </c>
      <c r="B3725" t="s">
        <v>9881</v>
      </c>
      <c r="C3725" t="s">
        <v>5294</v>
      </c>
      <c r="D3725" t="s">
        <v>1591</v>
      </c>
      <c r="E3725" t="s">
        <v>5075</v>
      </c>
      <c r="F3725" t="b">
        <v>1</v>
      </c>
      <c r="G3725">
        <v>518865216</v>
      </c>
      <c r="H3725">
        <v>518865279</v>
      </c>
      <c r="I3725" t="s">
        <v>9882</v>
      </c>
      <c r="J3725" s="182" t="str">
        <f>IF(OR(IFERROR(SEARCH("DMZ",tblSegmentationZones[[#This Row],[comment]])&gt;0,FALSE),IFERROR(SEARCH("DMZ",tblSegmentationZones[[#This Row],[SegmentationZone]])&gt;0,FALSE)),"Yes","No")</f>
        <v>No</v>
      </c>
    </row>
    <row r="3726" spans="1:10" x14ac:dyDescent="0.3">
      <c r="A3726" t="s">
        <v>9619</v>
      </c>
      <c r="B3726" t="s">
        <v>9883</v>
      </c>
      <c r="C3726" t="s">
        <v>5294</v>
      </c>
      <c r="D3726" t="s">
        <v>1591</v>
      </c>
      <c r="E3726" t="s">
        <v>5075</v>
      </c>
      <c r="F3726" t="b">
        <v>1</v>
      </c>
      <c r="G3726">
        <v>518865408</v>
      </c>
      <c r="H3726">
        <v>518865471</v>
      </c>
      <c r="I3726" t="s">
        <v>9884</v>
      </c>
      <c r="J3726" s="182" t="str">
        <f>IF(OR(IFERROR(SEARCH("DMZ",tblSegmentationZones[[#This Row],[comment]])&gt;0,FALSE),IFERROR(SEARCH("DMZ",tblSegmentationZones[[#This Row],[SegmentationZone]])&gt;0,FALSE)),"Yes","No")</f>
        <v>No</v>
      </c>
    </row>
    <row r="3727" spans="1:10" x14ac:dyDescent="0.3">
      <c r="A3727" t="s">
        <v>9622</v>
      </c>
      <c r="B3727" t="s">
        <v>9885</v>
      </c>
      <c r="C3727" t="s">
        <v>5294</v>
      </c>
      <c r="D3727" t="s">
        <v>1591</v>
      </c>
      <c r="E3727" t="s">
        <v>5075</v>
      </c>
      <c r="F3727" t="b">
        <v>1</v>
      </c>
      <c r="G3727">
        <v>518865536</v>
      </c>
      <c r="H3727">
        <v>518865599</v>
      </c>
      <c r="I3727" t="s">
        <v>9886</v>
      </c>
      <c r="J3727" s="182" t="str">
        <f>IF(OR(IFERROR(SEARCH("DMZ",tblSegmentationZones[[#This Row],[comment]])&gt;0,FALSE),IFERROR(SEARCH("DMZ",tblSegmentationZones[[#This Row],[SegmentationZone]])&gt;0,FALSE)),"Yes","No")</f>
        <v>No</v>
      </c>
    </row>
    <row r="3728" spans="1:10" x14ac:dyDescent="0.3">
      <c r="A3728" t="s">
        <v>9625</v>
      </c>
      <c r="B3728" t="s">
        <v>9887</v>
      </c>
      <c r="C3728" t="s">
        <v>5294</v>
      </c>
      <c r="D3728" t="s">
        <v>1591</v>
      </c>
      <c r="E3728" t="s">
        <v>5075</v>
      </c>
      <c r="F3728" t="b">
        <v>1</v>
      </c>
      <c r="G3728">
        <v>518865600</v>
      </c>
      <c r="H3728">
        <v>518865663</v>
      </c>
      <c r="I3728" t="s">
        <v>9888</v>
      </c>
      <c r="J3728" s="182" t="str">
        <f>IF(OR(IFERROR(SEARCH("DMZ",tblSegmentationZones[[#This Row],[comment]])&gt;0,FALSE),IFERROR(SEARCH("DMZ",tblSegmentationZones[[#This Row],[SegmentationZone]])&gt;0,FALSE)),"Yes","No")</f>
        <v>No</v>
      </c>
    </row>
    <row r="3729" spans="1:10" x14ac:dyDescent="0.3">
      <c r="A3729" t="s">
        <v>9628</v>
      </c>
      <c r="B3729" t="s">
        <v>9889</v>
      </c>
      <c r="C3729" t="s">
        <v>5294</v>
      </c>
      <c r="D3729" t="s">
        <v>1591</v>
      </c>
      <c r="E3729" t="s">
        <v>5075</v>
      </c>
      <c r="F3729" t="b">
        <v>1</v>
      </c>
      <c r="G3729">
        <v>518865472</v>
      </c>
      <c r="H3729">
        <v>518865535</v>
      </c>
      <c r="I3729" t="s">
        <v>9890</v>
      </c>
      <c r="J3729" s="182" t="str">
        <f>IF(OR(IFERROR(SEARCH("DMZ",tblSegmentationZones[[#This Row],[comment]])&gt;0,FALSE),IFERROR(SEARCH("DMZ",tblSegmentationZones[[#This Row],[SegmentationZone]])&gt;0,FALSE)),"Yes","No")</f>
        <v>No</v>
      </c>
    </row>
    <row r="3730" spans="1:10" x14ac:dyDescent="0.3">
      <c r="A3730" t="s">
        <v>9690</v>
      </c>
      <c r="B3730" t="s">
        <v>9891</v>
      </c>
      <c r="C3730" t="s">
        <v>5294</v>
      </c>
      <c r="D3730" t="s">
        <v>1591</v>
      </c>
      <c r="E3730" t="s">
        <v>5075</v>
      </c>
      <c r="F3730" t="b">
        <v>1</v>
      </c>
      <c r="G3730">
        <v>518865664</v>
      </c>
      <c r="H3730">
        <v>518865727</v>
      </c>
      <c r="I3730" t="s">
        <v>9892</v>
      </c>
      <c r="J3730" s="182" t="str">
        <f>IF(OR(IFERROR(SEARCH("DMZ",tblSegmentationZones[[#This Row],[comment]])&gt;0,FALSE),IFERROR(SEARCH("DMZ",tblSegmentationZones[[#This Row],[SegmentationZone]])&gt;0,FALSE)),"Yes","No")</f>
        <v>No</v>
      </c>
    </row>
    <row r="3731" spans="1:10" x14ac:dyDescent="0.3">
      <c r="A3731" t="s">
        <v>9693</v>
      </c>
      <c r="B3731" t="s">
        <v>9893</v>
      </c>
      <c r="C3731" t="s">
        <v>464</v>
      </c>
      <c r="D3731" t="s">
        <v>1591</v>
      </c>
      <c r="E3731" t="s">
        <v>5075</v>
      </c>
      <c r="F3731" t="b">
        <v>1</v>
      </c>
      <c r="G3731">
        <v>518865792</v>
      </c>
      <c r="H3731">
        <v>518865855</v>
      </c>
      <c r="I3731" t="s">
        <v>9894</v>
      </c>
      <c r="J3731" s="182" t="str">
        <f>IF(OR(IFERROR(SEARCH("DMZ",tblSegmentationZones[[#This Row],[comment]])&gt;0,FALSE),IFERROR(SEARCH("DMZ",tblSegmentationZones[[#This Row],[SegmentationZone]])&gt;0,FALSE)),"Yes","No")</f>
        <v>No</v>
      </c>
    </row>
    <row r="3732" spans="1:10" x14ac:dyDescent="0.3">
      <c r="A3732" t="s">
        <v>9614</v>
      </c>
      <c r="B3732" t="s">
        <v>9895</v>
      </c>
      <c r="C3732" t="s">
        <v>464</v>
      </c>
      <c r="D3732" t="s">
        <v>1591</v>
      </c>
      <c r="E3732" t="s">
        <v>5075</v>
      </c>
      <c r="F3732" t="b">
        <v>1</v>
      </c>
      <c r="G3732">
        <v>518865728</v>
      </c>
      <c r="H3732">
        <v>518865791</v>
      </c>
      <c r="I3732" t="s">
        <v>9896</v>
      </c>
      <c r="J3732" s="182" t="str">
        <f>IF(OR(IFERROR(SEARCH("DMZ",tblSegmentationZones[[#This Row],[comment]])&gt;0,FALSE),IFERROR(SEARCH("DMZ",tblSegmentationZones[[#This Row],[SegmentationZone]])&gt;0,FALSE)),"Yes","No")</f>
        <v>No</v>
      </c>
    </row>
    <row r="3733" spans="1:10" x14ac:dyDescent="0.3">
      <c r="A3733" t="s">
        <v>9410</v>
      </c>
      <c r="B3733" t="s">
        <v>9897</v>
      </c>
      <c r="C3733" t="s">
        <v>5294</v>
      </c>
      <c r="D3733" t="s">
        <v>1591</v>
      </c>
      <c r="E3733" t="s">
        <v>5075</v>
      </c>
      <c r="F3733" t="b">
        <v>1</v>
      </c>
      <c r="G3733">
        <v>518865920</v>
      </c>
      <c r="H3733">
        <v>518865983</v>
      </c>
      <c r="I3733" t="s">
        <v>9898</v>
      </c>
      <c r="J3733" s="182" t="str">
        <f>IF(OR(IFERROR(SEARCH("DMZ",tblSegmentationZones[[#This Row],[comment]])&gt;0,FALSE),IFERROR(SEARCH("DMZ",tblSegmentationZones[[#This Row],[SegmentationZone]])&gt;0,FALSE)),"Yes","No")</f>
        <v>No</v>
      </c>
    </row>
    <row r="3734" spans="1:10" x14ac:dyDescent="0.3">
      <c r="A3734" t="s">
        <v>9413</v>
      </c>
      <c r="B3734" t="s">
        <v>9899</v>
      </c>
      <c r="C3734" t="s">
        <v>5294</v>
      </c>
      <c r="D3734" t="s">
        <v>1591</v>
      </c>
      <c r="E3734" t="s">
        <v>5075</v>
      </c>
      <c r="F3734" t="b">
        <v>1</v>
      </c>
      <c r="G3734">
        <v>518866048</v>
      </c>
      <c r="H3734">
        <v>518866111</v>
      </c>
      <c r="I3734" t="s">
        <v>9900</v>
      </c>
      <c r="J3734" s="182" t="str">
        <f>IF(OR(IFERROR(SEARCH("DMZ",tblSegmentationZones[[#This Row],[comment]])&gt;0,FALSE),IFERROR(SEARCH("DMZ",tblSegmentationZones[[#This Row],[SegmentationZone]])&gt;0,FALSE)),"Yes","No")</f>
        <v>No</v>
      </c>
    </row>
    <row r="3735" spans="1:10" x14ac:dyDescent="0.3">
      <c r="A3735" t="s">
        <v>9416</v>
      </c>
      <c r="B3735" t="s">
        <v>9901</v>
      </c>
      <c r="C3735" t="s">
        <v>5294</v>
      </c>
      <c r="D3735" t="s">
        <v>1591</v>
      </c>
      <c r="E3735" t="s">
        <v>5075</v>
      </c>
      <c r="F3735" t="b">
        <v>1</v>
      </c>
      <c r="G3735">
        <v>518866112</v>
      </c>
      <c r="H3735">
        <v>518866175</v>
      </c>
      <c r="I3735" t="s">
        <v>9902</v>
      </c>
      <c r="J3735" s="182" t="str">
        <f>IF(OR(IFERROR(SEARCH("DMZ",tblSegmentationZones[[#This Row],[comment]])&gt;0,FALSE),IFERROR(SEARCH("DMZ",tblSegmentationZones[[#This Row],[SegmentationZone]])&gt;0,FALSE)),"Yes","No")</f>
        <v>No</v>
      </c>
    </row>
    <row r="3736" spans="1:10" x14ac:dyDescent="0.3">
      <c r="A3736" t="s">
        <v>9419</v>
      </c>
      <c r="B3736" t="s">
        <v>9903</v>
      </c>
      <c r="C3736" t="s">
        <v>5294</v>
      </c>
      <c r="D3736" t="s">
        <v>1591</v>
      </c>
      <c r="E3736" t="s">
        <v>5075</v>
      </c>
      <c r="F3736" t="b">
        <v>1</v>
      </c>
      <c r="G3736">
        <v>518865984</v>
      </c>
      <c r="H3736">
        <v>518866047</v>
      </c>
      <c r="I3736" t="s">
        <v>9904</v>
      </c>
      <c r="J3736" s="182" t="str">
        <f>IF(OR(IFERROR(SEARCH("DMZ",tblSegmentationZones[[#This Row],[comment]])&gt;0,FALSE),IFERROR(SEARCH("DMZ",tblSegmentationZones[[#This Row],[SegmentationZone]])&gt;0,FALSE)),"Yes","No")</f>
        <v>No</v>
      </c>
    </row>
    <row r="3737" spans="1:10" x14ac:dyDescent="0.3">
      <c r="A3737" t="s">
        <v>9422</v>
      </c>
      <c r="B3737" t="s">
        <v>9905</v>
      </c>
      <c r="C3737" t="s">
        <v>5294</v>
      </c>
      <c r="D3737" t="s">
        <v>1591</v>
      </c>
      <c r="E3737" t="s">
        <v>5075</v>
      </c>
      <c r="F3737" t="b">
        <v>1</v>
      </c>
      <c r="G3737">
        <v>518866176</v>
      </c>
      <c r="H3737">
        <v>518866239</v>
      </c>
      <c r="I3737" t="s">
        <v>9906</v>
      </c>
      <c r="J3737" s="182" t="str">
        <f>IF(OR(IFERROR(SEARCH("DMZ",tblSegmentationZones[[#This Row],[comment]])&gt;0,FALSE),IFERROR(SEARCH("DMZ",tblSegmentationZones[[#This Row],[SegmentationZone]])&gt;0,FALSE)),"Yes","No")</f>
        <v>No</v>
      </c>
    </row>
    <row r="3738" spans="1:10" x14ac:dyDescent="0.3">
      <c r="A3738" t="s">
        <v>9425</v>
      </c>
      <c r="B3738" t="s">
        <v>9907</v>
      </c>
      <c r="C3738" t="s">
        <v>464</v>
      </c>
      <c r="D3738" t="s">
        <v>1591</v>
      </c>
      <c r="E3738" t="s">
        <v>5075</v>
      </c>
      <c r="F3738" t="b">
        <v>1</v>
      </c>
      <c r="G3738">
        <v>518866304</v>
      </c>
      <c r="H3738">
        <v>518866367</v>
      </c>
      <c r="I3738" t="s">
        <v>9908</v>
      </c>
      <c r="J3738" s="182" t="str">
        <f>IF(OR(IFERROR(SEARCH("DMZ",tblSegmentationZones[[#This Row],[comment]])&gt;0,FALSE),IFERROR(SEARCH("DMZ",tblSegmentationZones[[#This Row],[SegmentationZone]])&gt;0,FALSE)),"Yes","No")</f>
        <v>No</v>
      </c>
    </row>
    <row r="3739" spans="1:10" x14ac:dyDescent="0.3">
      <c r="A3739" t="s">
        <v>9428</v>
      </c>
      <c r="B3739" t="s">
        <v>9909</v>
      </c>
      <c r="C3739" t="s">
        <v>5294</v>
      </c>
      <c r="D3739" t="s">
        <v>1591</v>
      </c>
      <c r="E3739" t="s">
        <v>5075</v>
      </c>
      <c r="F3739" t="b">
        <v>1</v>
      </c>
      <c r="G3739">
        <v>518866240</v>
      </c>
      <c r="H3739">
        <v>518866303</v>
      </c>
      <c r="I3739" t="s">
        <v>9910</v>
      </c>
      <c r="J3739" s="182" t="str">
        <f>IF(OR(IFERROR(SEARCH("DMZ",tblSegmentationZones[[#This Row],[comment]])&gt;0,FALSE),IFERROR(SEARCH("DMZ",tblSegmentationZones[[#This Row],[SegmentationZone]])&gt;0,FALSE)),"Yes","No")</f>
        <v>No</v>
      </c>
    </row>
    <row r="3740" spans="1:10" x14ac:dyDescent="0.3">
      <c r="A3740" t="s">
        <v>9431</v>
      </c>
      <c r="B3740" t="s">
        <v>9911</v>
      </c>
      <c r="C3740" t="s">
        <v>5294</v>
      </c>
      <c r="D3740" t="s">
        <v>1591</v>
      </c>
      <c r="E3740" t="s">
        <v>5075</v>
      </c>
      <c r="F3740" t="b">
        <v>1</v>
      </c>
      <c r="G3740">
        <v>518866432</v>
      </c>
      <c r="H3740">
        <v>518866495</v>
      </c>
      <c r="I3740" t="s">
        <v>9912</v>
      </c>
      <c r="J3740" s="182" t="str">
        <f>IF(OR(IFERROR(SEARCH("DMZ",tblSegmentationZones[[#This Row],[comment]])&gt;0,FALSE),IFERROR(SEARCH("DMZ",tblSegmentationZones[[#This Row],[SegmentationZone]])&gt;0,FALSE)),"Yes","No")</f>
        <v>No</v>
      </c>
    </row>
    <row r="3741" spans="1:10" x14ac:dyDescent="0.3">
      <c r="A3741" t="s">
        <v>9434</v>
      </c>
      <c r="B3741" t="s">
        <v>9913</v>
      </c>
      <c r="C3741" t="s">
        <v>5294</v>
      </c>
      <c r="D3741" t="s">
        <v>1591</v>
      </c>
      <c r="E3741" t="s">
        <v>5075</v>
      </c>
      <c r="F3741" t="b">
        <v>1</v>
      </c>
      <c r="G3741">
        <v>518866560</v>
      </c>
      <c r="H3741">
        <v>518866623</v>
      </c>
      <c r="I3741" t="s">
        <v>9914</v>
      </c>
      <c r="J3741" s="182" t="str">
        <f>IF(OR(IFERROR(SEARCH("DMZ",tblSegmentationZones[[#This Row],[comment]])&gt;0,FALSE),IFERROR(SEARCH("DMZ",tblSegmentationZones[[#This Row],[SegmentationZone]])&gt;0,FALSE)),"Yes","No")</f>
        <v>No</v>
      </c>
    </row>
    <row r="3742" spans="1:10" x14ac:dyDescent="0.3">
      <c r="A3742" t="s">
        <v>9437</v>
      </c>
      <c r="B3742" t="s">
        <v>9915</v>
      </c>
      <c r="C3742" t="s">
        <v>5294</v>
      </c>
      <c r="D3742" t="s">
        <v>1591</v>
      </c>
      <c r="E3742" t="s">
        <v>5075</v>
      </c>
      <c r="F3742" t="b">
        <v>1</v>
      </c>
      <c r="G3742">
        <v>518866496</v>
      </c>
      <c r="H3742">
        <v>518866559</v>
      </c>
      <c r="I3742" t="s">
        <v>9916</v>
      </c>
      <c r="J3742" s="182" t="str">
        <f>IF(OR(IFERROR(SEARCH("DMZ",tblSegmentationZones[[#This Row],[comment]])&gt;0,FALSE),IFERROR(SEARCH("DMZ",tblSegmentationZones[[#This Row],[SegmentationZone]])&gt;0,FALSE)),"Yes","No")</f>
        <v>No</v>
      </c>
    </row>
    <row r="3743" spans="1:10" x14ac:dyDescent="0.3">
      <c r="A3743" t="s">
        <v>9440</v>
      </c>
      <c r="B3743" t="s">
        <v>9917</v>
      </c>
      <c r="C3743" t="s">
        <v>5294</v>
      </c>
      <c r="D3743" t="s">
        <v>1591</v>
      </c>
      <c r="E3743" t="s">
        <v>5075</v>
      </c>
      <c r="F3743" t="b">
        <v>1</v>
      </c>
      <c r="G3743">
        <v>518866944</v>
      </c>
      <c r="H3743">
        <v>518867007</v>
      </c>
      <c r="I3743" t="s">
        <v>9918</v>
      </c>
      <c r="J3743" s="182" t="str">
        <f>IF(OR(IFERROR(SEARCH("DMZ",tblSegmentationZones[[#This Row],[comment]])&gt;0,FALSE),IFERROR(SEARCH("DMZ",tblSegmentationZones[[#This Row],[SegmentationZone]])&gt;0,FALSE)),"Yes","No")</f>
        <v>No</v>
      </c>
    </row>
    <row r="3744" spans="1:10" x14ac:dyDescent="0.3">
      <c r="A3744" t="s">
        <v>9443</v>
      </c>
      <c r="B3744" t="s">
        <v>9919</v>
      </c>
      <c r="C3744" t="s">
        <v>5294</v>
      </c>
      <c r="D3744" t="s">
        <v>1591</v>
      </c>
      <c r="E3744" t="s">
        <v>5075</v>
      </c>
      <c r="F3744" t="b">
        <v>1</v>
      </c>
      <c r="G3744">
        <v>518867072</v>
      </c>
      <c r="H3744">
        <v>518867135</v>
      </c>
      <c r="I3744" t="s">
        <v>9920</v>
      </c>
      <c r="J3744" s="182" t="str">
        <f>IF(OR(IFERROR(SEARCH("DMZ",tblSegmentationZones[[#This Row],[comment]])&gt;0,FALSE),IFERROR(SEARCH("DMZ",tblSegmentationZones[[#This Row],[SegmentationZone]])&gt;0,FALSE)),"Yes","No")</f>
        <v>No</v>
      </c>
    </row>
    <row r="3745" spans="1:10" x14ac:dyDescent="0.3">
      <c r="A3745" t="s">
        <v>9446</v>
      </c>
      <c r="B3745" t="s">
        <v>9921</v>
      </c>
      <c r="C3745" t="s">
        <v>5294</v>
      </c>
      <c r="D3745" t="s">
        <v>1591</v>
      </c>
      <c r="E3745" t="s">
        <v>5075</v>
      </c>
      <c r="F3745" t="b">
        <v>1</v>
      </c>
      <c r="G3745">
        <v>518867136</v>
      </c>
      <c r="H3745">
        <v>518867199</v>
      </c>
      <c r="I3745" t="s">
        <v>9922</v>
      </c>
      <c r="J3745" s="182" t="str">
        <f>IF(OR(IFERROR(SEARCH("DMZ",tblSegmentationZones[[#This Row],[comment]])&gt;0,FALSE),IFERROR(SEARCH("DMZ",tblSegmentationZones[[#This Row],[SegmentationZone]])&gt;0,FALSE)),"Yes","No")</f>
        <v>No</v>
      </c>
    </row>
    <row r="3746" spans="1:10" x14ac:dyDescent="0.3">
      <c r="A3746" t="s">
        <v>9449</v>
      </c>
      <c r="B3746" t="s">
        <v>9923</v>
      </c>
      <c r="C3746" t="s">
        <v>5294</v>
      </c>
      <c r="D3746" t="s">
        <v>1591</v>
      </c>
      <c r="E3746" t="s">
        <v>5075</v>
      </c>
      <c r="F3746" t="b">
        <v>1</v>
      </c>
      <c r="G3746">
        <v>518867008</v>
      </c>
      <c r="H3746">
        <v>518867071</v>
      </c>
      <c r="I3746" t="s">
        <v>9924</v>
      </c>
      <c r="J3746" s="182" t="str">
        <f>IF(OR(IFERROR(SEARCH("DMZ",tblSegmentationZones[[#This Row],[comment]])&gt;0,FALSE),IFERROR(SEARCH("DMZ",tblSegmentationZones[[#This Row],[SegmentationZone]])&gt;0,FALSE)),"Yes","No")</f>
        <v>No</v>
      </c>
    </row>
    <row r="3747" spans="1:10" x14ac:dyDescent="0.3">
      <c r="A3747" t="s">
        <v>9440</v>
      </c>
      <c r="B3747" t="s">
        <v>9925</v>
      </c>
      <c r="C3747" t="s">
        <v>464</v>
      </c>
      <c r="D3747" t="s">
        <v>1591</v>
      </c>
      <c r="E3747" t="s">
        <v>5075</v>
      </c>
      <c r="F3747" t="b">
        <v>1</v>
      </c>
      <c r="G3747">
        <v>518867200</v>
      </c>
      <c r="H3747">
        <v>518867263</v>
      </c>
      <c r="I3747" t="s">
        <v>9926</v>
      </c>
      <c r="J3747" s="182" t="str">
        <f>IF(OR(IFERROR(SEARCH("DMZ",tblSegmentationZones[[#This Row],[comment]])&gt;0,FALSE),IFERROR(SEARCH("DMZ",tblSegmentationZones[[#This Row],[SegmentationZone]])&gt;0,FALSE)),"Yes","No")</f>
        <v>No</v>
      </c>
    </row>
    <row r="3748" spans="1:10" x14ac:dyDescent="0.3">
      <c r="A3748" t="s">
        <v>9449</v>
      </c>
      <c r="B3748" t="s">
        <v>9927</v>
      </c>
      <c r="C3748" t="s">
        <v>464</v>
      </c>
      <c r="D3748" t="s">
        <v>1591</v>
      </c>
      <c r="E3748" t="s">
        <v>5075</v>
      </c>
      <c r="F3748" t="b">
        <v>0</v>
      </c>
      <c r="G3748">
        <v>518867328</v>
      </c>
      <c r="H3748">
        <v>518867391</v>
      </c>
      <c r="I3748" t="s">
        <v>9928</v>
      </c>
      <c r="J3748" s="182" t="str">
        <f>IF(OR(IFERROR(SEARCH("DMZ",tblSegmentationZones[[#This Row],[comment]])&gt;0,FALSE),IFERROR(SEARCH("DMZ",tblSegmentationZones[[#This Row],[SegmentationZone]])&gt;0,FALSE)),"Yes","No")</f>
        <v>No</v>
      </c>
    </row>
    <row r="3749" spans="1:10" x14ac:dyDescent="0.3">
      <c r="A3749" t="s">
        <v>9440</v>
      </c>
      <c r="B3749" t="s">
        <v>9929</v>
      </c>
      <c r="C3749" t="s">
        <v>464</v>
      </c>
      <c r="D3749" t="s">
        <v>1591</v>
      </c>
      <c r="E3749" t="s">
        <v>5075</v>
      </c>
      <c r="F3749" t="b">
        <v>0</v>
      </c>
      <c r="G3749">
        <v>518867264</v>
      </c>
      <c r="H3749">
        <v>518867327</v>
      </c>
      <c r="I3749" t="s">
        <v>9930</v>
      </c>
      <c r="J3749" s="182" t="str">
        <f>IF(OR(IFERROR(SEARCH("DMZ",tblSegmentationZones[[#This Row],[comment]])&gt;0,FALSE),IFERROR(SEARCH("DMZ",tblSegmentationZones[[#This Row],[SegmentationZone]])&gt;0,FALSE)),"Yes","No")</f>
        <v>No</v>
      </c>
    </row>
    <row r="3750" spans="1:10" x14ac:dyDescent="0.3">
      <c r="A3750" t="s">
        <v>9404</v>
      </c>
      <c r="B3750" t="s">
        <v>9931</v>
      </c>
      <c r="C3750" t="s">
        <v>5294</v>
      </c>
      <c r="D3750" t="s">
        <v>1591</v>
      </c>
      <c r="E3750" t="s">
        <v>5075</v>
      </c>
      <c r="F3750" t="b">
        <v>1</v>
      </c>
      <c r="G3750">
        <v>518867456</v>
      </c>
      <c r="H3750">
        <v>518867519</v>
      </c>
      <c r="I3750" t="s">
        <v>9932</v>
      </c>
      <c r="J3750" s="182" t="str">
        <f>IF(OR(IFERROR(SEARCH("DMZ",tblSegmentationZones[[#This Row],[comment]])&gt;0,FALSE),IFERROR(SEARCH("DMZ",tblSegmentationZones[[#This Row],[SegmentationZone]])&gt;0,FALSE)),"Yes","No")</f>
        <v>No</v>
      </c>
    </row>
    <row r="3751" spans="1:10" x14ac:dyDescent="0.3">
      <c r="A3751" t="s">
        <v>9404</v>
      </c>
      <c r="B3751" t="s">
        <v>9933</v>
      </c>
      <c r="C3751" t="s">
        <v>464</v>
      </c>
      <c r="D3751" t="s">
        <v>1591</v>
      </c>
      <c r="E3751" t="s">
        <v>5075</v>
      </c>
      <c r="F3751" t="b">
        <v>0</v>
      </c>
      <c r="G3751">
        <v>518867584</v>
      </c>
      <c r="H3751">
        <v>518867647</v>
      </c>
      <c r="I3751" t="s">
        <v>9934</v>
      </c>
      <c r="J3751" s="182" t="str">
        <f>IF(OR(IFERROR(SEARCH("DMZ",tblSegmentationZones[[#This Row],[comment]])&gt;0,FALSE),IFERROR(SEARCH("DMZ",tblSegmentationZones[[#This Row],[SegmentationZone]])&gt;0,FALSE)),"Yes","No")</f>
        <v>No</v>
      </c>
    </row>
    <row r="3752" spans="1:10" x14ac:dyDescent="0.3">
      <c r="A3752" t="s">
        <v>9407</v>
      </c>
      <c r="B3752" t="s">
        <v>9935</v>
      </c>
      <c r="C3752" t="s">
        <v>5294</v>
      </c>
      <c r="D3752" t="s">
        <v>1591</v>
      </c>
      <c r="E3752" t="s">
        <v>5075</v>
      </c>
      <c r="F3752" t="b">
        <v>1</v>
      </c>
      <c r="G3752">
        <v>518867520</v>
      </c>
      <c r="H3752">
        <v>518867583</v>
      </c>
      <c r="I3752" t="s">
        <v>9936</v>
      </c>
      <c r="J3752" s="182" t="str">
        <f>IF(OR(IFERROR(SEARCH("DMZ",tblSegmentationZones[[#This Row],[comment]])&gt;0,FALSE),IFERROR(SEARCH("DMZ",tblSegmentationZones[[#This Row],[SegmentationZone]])&gt;0,FALSE)),"Yes","No")</f>
        <v>No</v>
      </c>
    </row>
    <row r="3753" spans="1:10" x14ac:dyDescent="0.3">
      <c r="A3753" t="s">
        <v>9440</v>
      </c>
      <c r="B3753" t="s">
        <v>9937</v>
      </c>
      <c r="C3753" t="s">
        <v>5294</v>
      </c>
      <c r="D3753" t="s">
        <v>902</v>
      </c>
      <c r="E3753" t="s">
        <v>5010</v>
      </c>
      <c r="F3753" t="b">
        <v>0</v>
      </c>
      <c r="G3753">
        <v>518850560</v>
      </c>
      <c r="H3753">
        <v>518850623</v>
      </c>
      <c r="I3753" t="s">
        <v>9938</v>
      </c>
      <c r="J3753" s="182" t="str">
        <f>IF(OR(IFERROR(SEARCH("DMZ",tblSegmentationZones[[#This Row],[comment]])&gt;0,FALSE),IFERROR(SEARCH("DMZ",tblSegmentationZones[[#This Row],[SegmentationZone]])&gt;0,FALSE)),"Yes","No")</f>
        <v>No</v>
      </c>
    </row>
    <row r="3754" spans="1:10" x14ac:dyDescent="0.3">
      <c r="A3754" t="s">
        <v>9443</v>
      </c>
      <c r="B3754" t="s">
        <v>9939</v>
      </c>
      <c r="C3754" t="s">
        <v>5294</v>
      </c>
      <c r="D3754" t="s">
        <v>902</v>
      </c>
      <c r="E3754" t="s">
        <v>5010</v>
      </c>
      <c r="F3754" t="b">
        <v>0</v>
      </c>
      <c r="G3754">
        <v>518850688</v>
      </c>
      <c r="H3754">
        <v>518850751</v>
      </c>
      <c r="I3754" t="s">
        <v>9940</v>
      </c>
      <c r="J3754" s="182" t="str">
        <f>IF(OR(IFERROR(SEARCH("DMZ",tblSegmentationZones[[#This Row],[comment]])&gt;0,FALSE),IFERROR(SEARCH("DMZ",tblSegmentationZones[[#This Row],[SegmentationZone]])&gt;0,FALSE)),"Yes","No")</f>
        <v>No</v>
      </c>
    </row>
    <row r="3755" spans="1:10" x14ac:dyDescent="0.3">
      <c r="A3755" t="s">
        <v>9446</v>
      </c>
      <c r="B3755" t="s">
        <v>9941</v>
      </c>
      <c r="C3755" t="s">
        <v>5294</v>
      </c>
      <c r="D3755" t="s">
        <v>902</v>
      </c>
      <c r="E3755" t="s">
        <v>5010</v>
      </c>
      <c r="F3755" t="b">
        <v>0</v>
      </c>
      <c r="G3755">
        <v>518850752</v>
      </c>
      <c r="H3755">
        <v>518850815</v>
      </c>
      <c r="I3755" t="s">
        <v>9942</v>
      </c>
      <c r="J3755" s="182" t="str">
        <f>IF(OR(IFERROR(SEARCH("DMZ",tblSegmentationZones[[#This Row],[comment]])&gt;0,FALSE),IFERROR(SEARCH("DMZ",tblSegmentationZones[[#This Row],[SegmentationZone]])&gt;0,FALSE)),"Yes","No")</f>
        <v>No</v>
      </c>
    </row>
    <row r="3756" spans="1:10" x14ac:dyDescent="0.3">
      <c r="A3756" t="s">
        <v>9449</v>
      </c>
      <c r="B3756" t="s">
        <v>9943</v>
      </c>
      <c r="C3756" t="s">
        <v>5294</v>
      </c>
      <c r="D3756" t="s">
        <v>902</v>
      </c>
      <c r="E3756" t="s">
        <v>5010</v>
      </c>
      <c r="F3756" t="b">
        <v>0</v>
      </c>
      <c r="G3756">
        <v>518850624</v>
      </c>
      <c r="H3756">
        <v>518850687</v>
      </c>
      <c r="I3756" t="s">
        <v>9944</v>
      </c>
      <c r="J3756" s="182" t="str">
        <f>IF(OR(IFERROR(SEARCH("DMZ",tblSegmentationZones[[#This Row],[comment]])&gt;0,FALSE),IFERROR(SEARCH("DMZ",tblSegmentationZones[[#This Row],[SegmentationZone]])&gt;0,FALSE)),"Yes","No")</f>
        <v>No</v>
      </c>
    </row>
    <row r="3757" spans="1:10" x14ac:dyDescent="0.3">
      <c r="A3757" t="s">
        <v>9456</v>
      </c>
      <c r="B3757" t="s">
        <v>9945</v>
      </c>
      <c r="C3757" t="s">
        <v>5294</v>
      </c>
      <c r="D3757" t="s">
        <v>1591</v>
      </c>
      <c r="E3757" t="s">
        <v>5075</v>
      </c>
      <c r="F3757" t="b">
        <v>1</v>
      </c>
      <c r="G3757">
        <v>518868992</v>
      </c>
      <c r="H3757">
        <v>518869055</v>
      </c>
      <c r="I3757" t="s">
        <v>9946</v>
      </c>
      <c r="J3757" s="182" t="str">
        <f>IF(OR(IFERROR(SEARCH("DMZ",tblSegmentationZones[[#This Row],[comment]])&gt;0,FALSE),IFERROR(SEARCH("DMZ",tblSegmentationZones[[#This Row],[SegmentationZone]])&gt;0,FALSE)),"Yes","No")</f>
        <v>No</v>
      </c>
    </row>
    <row r="3758" spans="1:10" x14ac:dyDescent="0.3">
      <c r="A3758" t="s">
        <v>9459</v>
      </c>
      <c r="B3758" t="s">
        <v>9947</v>
      </c>
      <c r="C3758" t="s">
        <v>5294</v>
      </c>
      <c r="D3758" t="s">
        <v>1591</v>
      </c>
      <c r="E3758" t="s">
        <v>5075</v>
      </c>
      <c r="F3758" t="b">
        <v>1</v>
      </c>
      <c r="G3758">
        <v>518869120</v>
      </c>
      <c r="H3758">
        <v>518869183</v>
      </c>
      <c r="I3758" t="s">
        <v>9948</v>
      </c>
      <c r="J3758" s="182" t="str">
        <f>IF(OR(IFERROR(SEARCH("DMZ",tblSegmentationZones[[#This Row],[comment]])&gt;0,FALSE),IFERROR(SEARCH("DMZ",tblSegmentationZones[[#This Row],[SegmentationZone]])&gt;0,FALSE)),"Yes","No")</f>
        <v>No</v>
      </c>
    </row>
    <row r="3759" spans="1:10" x14ac:dyDescent="0.3">
      <c r="A3759" t="s">
        <v>9462</v>
      </c>
      <c r="B3759" t="s">
        <v>9949</v>
      </c>
      <c r="C3759" t="s">
        <v>5294</v>
      </c>
      <c r="D3759" t="s">
        <v>1591</v>
      </c>
      <c r="E3759" t="s">
        <v>5075</v>
      </c>
      <c r="F3759" t="b">
        <v>1</v>
      </c>
      <c r="G3759">
        <v>518869184</v>
      </c>
      <c r="H3759">
        <v>518869247</v>
      </c>
      <c r="I3759" t="s">
        <v>9950</v>
      </c>
      <c r="J3759" s="182" t="str">
        <f>IF(OR(IFERROR(SEARCH("DMZ",tblSegmentationZones[[#This Row],[comment]])&gt;0,FALSE),IFERROR(SEARCH("DMZ",tblSegmentationZones[[#This Row],[SegmentationZone]])&gt;0,FALSE)),"Yes","No")</f>
        <v>No</v>
      </c>
    </row>
    <row r="3760" spans="1:10" x14ac:dyDescent="0.3">
      <c r="A3760" t="s">
        <v>9465</v>
      </c>
      <c r="B3760" t="s">
        <v>9951</v>
      </c>
      <c r="C3760" t="s">
        <v>5294</v>
      </c>
      <c r="D3760" t="s">
        <v>1591</v>
      </c>
      <c r="E3760" t="s">
        <v>5075</v>
      </c>
      <c r="F3760" t="b">
        <v>1</v>
      </c>
      <c r="G3760">
        <v>518869056</v>
      </c>
      <c r="H3760">
        <v>518869119</v>
      </c>
      <c r="I3760" t="s">
        <v>9952</v>
      </c>
      <c r="J3760" s="182" t="str">
        <f>IF(OR(IFERROR(SEARCH("DMZ",tblSegmentationZones[[#This Row],[comment]])&gt;0,FALSE),IFERROR(SEARCH("DMZ",tblSegmentationZones[[#This Row],[SegmentationZone]])&gt;0,FALSE)),"Yes","No")</f>
        <v>No</v>
      </c>
    </row>
    <row r="3761" spans="1:10" x14ac:dyDescent="0.3">
      <c r="A3761" t="s">
        <v>9468</v>
      </c>
      <c r="B3761" t="s">
        <v>9953</v>
      </c>
      <c r="C3761" t="s">
        <v>5294</v>
      </c>
      <c r="D3761" t="s">
        <v>1591</v>
      </c>
      <c r="E3761" t="s">
        <v>5075</v>
      </c>
      <c r="F3761" t="b">
        <v>1</v>
      </c>
      <c r="G3761">
        <v>518869248</v>
      </c>
      <c r="H3761">
        <v>518869311</v>
      </c>
      <c r="I3761" t="s">
        <v>9954</v>
      </c>
      <c r="J3761" s="182" t="str">
        <f>IF(OR(IFERROR(SEARCH("DMZ",tblSegmentationZones[[#This Row],[comment]])&gt;0,FALSE),IFERROR(SEARCH("DMZ",tblSegmentationZones[[#This Row],[SegmentationZone]])&gt;0,FALSE)),"Yes","No")</f>
        <v>No</v>
      </c>
    </row>
    <row r="3762" spans="1:10" x14ac:dyDescent="0.3">
      <c r="A3762" t="s">
        <v>9471</v>
      </c>
      <c r="B3762" t="s">
        <v>9955</v>
      </c>
      <c r="C3762" t="s">
        <v>5294</v>
      </c>
      <c r="D3762" t="s">
        <v>1591</v>
      </c>
      <c r="E3762" t="s">
        <v>5075</v>
      </c>
      <c r="F3762" t="b">
        <v>1</v>
      </c>
      <c r="G3762">
        <v>518869376</v>
      </c>
      <c r="H3762">
        <v>518869439</v>
      </c>
      <c r="I3762" t="s">
        <v>9956</v>
      </c>
      <c r="J3762" s="182" t="str">
        <f>IF(OR(IFERROR(SEARCH("DMZ",tblSegmentationZones[[#This Row],[comment]])&gt;0,FALSE),IFERROR(SEARCH("DMZ",tblSegmentationZones[[#This Row],[SegmentationZone]])&gt;0,FALSE)),"Yes","No")</f>
        <v>No</v>
      </c>
    </row>
    <row r="3763" spans="1:10" x14ac:dyDescent="0.3">
      <c r="A3763" t="s">
        <v>9474</v>
      </c>
      <c r="B3763" t="s">
        <v>9957</v>
      </c>
      <c r="C3763" t="s">
        <v>5294</v>
      </c>
      <c r="D3763" t="s">
        <v>1591</v>
      </c>
      <c r="E3763" t="s">
        <v>5075</v>
      </c>
      <c r="F3763" t="b">
        <v>1</v>
      </c>
      <c r="G3763">
        <v>518869440</v>
      </c>
      <c r="H3763">
        <v>518869503</v>
      </c>
      <c r="I3763" t="s">
        <v>9958</v>
      </c>
      <c r="J3763" s="182" t="str">
        <f>IF(OR(IFERROR(SEARCH("DMZ",tblSegmentationZones[[#This Row],[comment]])&gt;0,FALSE),IFERROR(SEARCH("DMZ",tblSegmentationZones[[#This Row],[SegmentationZone]])&gt;0,FALSE)),"Yes","No")</f>
        <v>No</v>
      </c>
    </row>
    <row r="3764" spans="1:10" x14ac:dyDescent="0.3">
      <c r="A3764" t="s">
        <v>9477</v>
      </c>
      <c r="B3764" t="s">
        <v>9959</v>
      </c>
      <c r="C3764" t="s">
        <v>5294</v>
      </c>
      <c r="D3764" t="s">
        <v>1591</v>
      </c>
      <c r="E3764" t="s">
        <v>5075</v>
      </c>
      <c r="F3764" t="b">
        <v>1</v>
      </c>
      <c r="G3764">
        <v>518869312</v>
      </c>
      <c r="H3764">
        <v>518869375</v>
      </c>
      <c r="I3764" t="s">
        <v>9960</v>
      </c>
      <c r="J3764" s="182" t="str">
        <f>IF(OR(IFERROR(SEARCH("DMZ",tblSegmentationZones[[#This Row],[comment]])&gt;0,FALSE),IFERROR(SEARCH("DMZ",tblSegmentationZones[[#This Row],[SegmentationZone]])&gt;0,FALSE)),"Yes","No")</f>
        <v>No</v>
      </c>
    </row>
    <row r="3765" spans="1:10" x14ac:dyDescent="0.3">
      <c r="A3765" t="s">
        <v>9480</v>
      </c>
      <c r="B3765" t="s">
        <v>9961</v>
      </c>
      <c r="C3765" t="s">
        <v>5294</v>
      </c>
      <c r="D3765" t="s">
        <v>1591</v>
      </c>
      <c r="E3765" t="s">
        <v>5075</v>
      </c>
      <c r="F3765" t="b">
        <v>1</v>
      </c>
      <c r="G3765">
        <v>518869504</v>
      </c>
      <c r="H3765">
        <v>518869567</v>
      </c>
      <c r="I3765" t="s">
        <v>9962</v>
      </c>
      <c r="J3765" s="182" t="str">
        <f>IF(OR(IFERROR(SEARCH("DMZ",tblSegmentationZones[[#This Row],[comment]])&gt;0,FALSE),IFERROR(SEARCH("DMZ",tblSegmentationZones[[#This Row],[SegmentationZone]])&gt;0,FALSE)),"Yes","No")</f>
        <v>No</v>
      </c>
    </row>
    <row r="3766" spans="1:10" x14ac:dyDescent="0.3">
      <c r="A3766" t="s">
        <v>9483</v>
      </c>
      <c r="B3766" t="s">
        <v>9963</v>
      </c>
      <c r="C3766" t="s">
        <v>5294</v>
      </c>
      <c r="D3766" t="s">
        <v>1591</v>
      </c>
      <c r="E3766" t="s">
        <v>5075</v>
      </c>
      <c r="F3766" t="b">
        <v>1</v>
      </c>
      <c r="G3766">
        <v>518869632</v>
      </c>
      <c r="H3766">
        <v>518869695</v>
      </c>
      <c r="I3766" t="s">
        <v>9964</v>
      </c>
      <c r="J3766" s="182" t="str">
        <f>IF(OR(IFERROR(SEARCH("DMZ",tblSegmentationZones[[#This Row],[comment]])&gt;0,FALSE),IFERROR(SEARCH("DMZ",tblSegmentationZones[[#This Row],[SegmentationZone]])&gt;0,FALSE)),"Yes","No")</f>
        <v>No</v>
      </c>
    </row>
    <row r="3767" spans="1:10" x14ac:dyDescent="0.3">
      <c r="A3767" t="s">
        <v>9486</v>
      </c>
      <c r="B3767" t="s">
        <v>9965</v>
      </c>
      <c r="C3767" t="s">
        <v>5294</v>
      </c>
      <c r="D3767" t="s">
        <v>1591</v>
      </c>
      <c r="E3767" t="s">
        <v>5075</v>
      </c>
      <c r="F3767" t="b">
        <v>1</v>
      </c>
      <c r="G3767">
        <v>518869696</v>
      </c>
      <c r="H3767">
        <v>518869759</v>
      </c>
      <c r="I3767" t="s">
        <v>9966</v>
      </c>
      <c r="J3767" s="182" t="str">
        <f>IF(OR(IFERROR(SEARCH("DMZ",tblSegmentationZones[[#This Row],[comment]])&gt;0,FALSE),IFERROR(SEARCH("DMZ",tblSegmentationZones[[#This Row],[SegmentationZone]])&gt;0,FALSE)),"Yes","No")</f>
        <v>No</v>
      </c>
    </row>
    <row r="3768" spans="1:10" x14ac:dyDescent="0.3">
      <c r="A3768" t="s">
        <v>9489</v>
      </c>
      <c r="B3768" t="s">
        <v>9967</v>
      </c>
      <c r="C3768" t="s">
        <v>5294</v>
      </c>
      <c r="D3768" t="s">
        <v>1591</v>
      </c>
      <c r="E3768" t="s">
        <v>5075</v>
      </c>
      <c r="F3768" t="b">
        <v>1</v>
      </c>
      <c r="G3768">
        <v>518869568</v>
      </c>
      <c r="H3768">
        <v>518869631</v>
      </c>
      <c r="I3768" t="s">
        <v>9968</v>
      </c>
      <c r="J3768" s="182" t="str">
        <f>IF(OR(IFERROR(SEARCH("DMZ",tblSegmentationZones[[#This Row],[comment]])&gt;0,FALSE),IFERROR(SEARCH("DMZ",tblSegmentationZones[[#This Row],[SegmentationZone]])&gt;0,FALSE)),"Yes","No")</f>
        <v>No</v>
      </c>
    </row>
    <row r="3769" spans="1:10" x14ac:dyDescent="0.3">
      <c r="A3769" t="s">
        <v>9492</v>
      </c>
      <c r="B3769" t="s">
        <v>9969</v>
      </c>
      <c r="C3769" t="s">
        <v>5294</v>
      </c>
      <c r="D3769" t="s">
        <v>1591</v>
      </c>
      <c r="E3769" t="s">
        <v>5075</v>
      </c>
      <c r="F3769" t="b">
        <v>1</v>
      </c>
      <c r="G3769">
        <v>518869760</v>
      </c>
      <c r="H3769">
        <v>518869823</v>
      </c>
      <c r="I3769" t="s">
        <v>9970</v>
      </c>
      <c r="J3769" s="182" t="str">
        <f>IF(OR(IFERROR(SEARCH("DMZ",tblSegmentationZones[[#This Row],[comment]])&gt;0,FALSE),IFERROR(SEARCH("DMZ",tblSegmentationZones[[#This Row],[SegmentationZone]])&gt;0,FALSE)),"Yes","No")</f>
        <v>No</v>
      </c>
    </row>
    <row r="3770" spans="1:10" x14ac:dyDescent="0.3">
      <c r="A3770" t="s">
        <v>9495</v>
      </c>
      <c r="B3770" t="s">
        <v>9971</v>
      </c>
      <c r="C3770" t="s">
        <v>5294</v>
      </c>
      <c r="D3770" t="s">
        <v>1591</v>
      </c>
      <c r="E3770" t="s">
        <v>5075</v>
      </c>
      <c r="F3770" t="b">
        <v>1</v>
      </c>
      <c r="G3770">
        <v>518869888</v>
      </c>
      <c r="H3770">
        <v>518869951</v>
      </c>
      <c r="I3770" t="s">
        <v>9972</v>
      </c>
      <c r="J3770" s="182" t="str">
        <f>IF(OR(IFERROR(SEARCH("DMZ",tblSegmentationZones[[#This Row],[comment]])&gt;0,FALSE),IFERROR(SEARCH("DMZ",tblSegmentationZones[[#This Row],[SegmentationZone]])&gt;0,FALSE)),"Yes","No")</f>
        <v>No</v>
      </c>
    </row>
    <row r="3771" spans="1:10" x14ac:dyDescent="0.3">
      <c r="A3771" t="s">
        <v>9498</v>
      </c>
      <c r="B3771" t="s">
        <v>9973</v>
      </c>
      <c r="C3771" t="s">
        <v>5294</v>
      </c>
      <c r="D3771" t="s">
        <v>1591</v>
      </c>
      <c r="E3771" t="s">
        <v>5075</v>
      </c>
      <c r="F3771" t="b">
        <v>1</v>
      </c>
      <c r="G3771">
        <v>518869952</v>
      </c>
      <c r="H3771">
        <v>518870015</v>
      </c>
      <c r="I3771" t="s">
        <v>9974</v>
      </c>
      <c r="J3771" s="182" t="str">
        <f>IF(OR(IFERROR(SEARCH("DMZ",tblSegmentationZones[[#This Row],[comment]])&gt;0,FALSE),IFERROR(SEARCH("DMZ",tblSegmentationZones[[#This Row],[SegmentationZone]])&gt;0,FALSE)),"Yes","No")</f>
        <v>No</v>
      </c>
    </row>
    <row r="3772" spans="1:10" x14ac:dyDescent="0.3">
      <c r="A3772" t="s">
        <v>9501</v>
      </c>
      <c r="B3772" t="s">
        <v>9975</v>
      </c>
      <c r="C3772" t="s">
        <v>5294</v>
      </c>
      <c r="D3772" t="s">
        <v>1591</v>
      </c>
      <c r="E3772" t="s">
        <v>5075</v>
      </c>
      <c r="F3772" t="b">
        <v>1</v>
      </c>
      <c r="G3772">
        <v>518869824</v>
      </c>
      <c r="H3772">
        <v>518869887</v>
      </c>
      <c r="I3772" t="s">
        <v>9976</v>
      </c>
      <c r="J3772" s="182" t="str">
        <f>IF(OR(IFERROR(SEARCH("DMZ",tblSegmentationZones[[#This Row],[comment]])&gt;0,FALSE),IFERROR(SEARCH("DMZ",tblSegmentationZones[[#This Row],[SegmentationZone]])&gt;0,FALSE)),"Yes","No")</f>
        <v>No</v>
      </c>
    </row>
    <row r="3773" spans="1:10" x14ac:dyDescent="0.3">
      <c r="A3773" t="s">
        <v>9504</v>
      </c>
      <c r="B3773" t="s">
        <v>9977</v>
      </c>
      <c r="C3773" t="s">
        <v>5294</v>
      </c>
      <c r="D3773" t="s">
        <v>1591</v>
      </c>
      <c r="E3773" t="s">
        <v>5075</v>
      </c>
      <c r="F3773" t="b">
        <v>1</v>
      </c>
      <c r="G3773">
        <v>518870016</v>
      </c>
      <c r="H3773">
        <v>518870079</v>
      </c>
      <c r="I3773" t="s">
        <v>9978</v>
      </c>
      <c r="J3773" s="182" t="str">
        <f>IF(OR(IFERROR(SEARCH("DMZ",tblSegmentationZones[[#This Row],[comment]])&gt;0,FALSE),IFERROR(SEARCH("DMZ",tblSegmentationZones[[#This Row],[SegmentationZone]])&gt;0,FALSE)),"Yes","No")</f>
        <v>No</v>
      </c>
    </row>
    <row r="3774" spans="1:10" x14ac:dyDescent="0.3">
      <c r="A3774" t="s">
        <v>9507</v>
      </c>
      <c r="B3774" t="s">
        <v>9979</v>
      </c>
      <c r="C3774" t="s">
        <v>5294</v>
      </c>
      <c r="D3774" t="s">
        <v>1591</v>
      </c>
      <c r="E3774" t="s">
        <v>5075</v>
      </c>
      <c r="F3774" t="b">
        <v>1</v>
      </c>
      <c r="G3774">
        <v>518870144</v>
      </c>
      <c r="H3774">
        <v>518870207</v>
      </c>
      <c r="I3774" t="s">
        <v>9980</v>
      </c>
      <c r="J3774" s="182" t="str">
        <f>IF(OR(IFERROR(SEARCH("DMZ",tblSegmentationZones[[#This Row],[comment]])&gt;0,FALSE),IFERROR(SEARCH("DMZ",tblSegmentationZones[[#This Row],[SegmentationZone]])&gt;0,FALSE)),"Yes","No")</f>
        <v>No</v>
      </c>
    </row>
    <row r="3775" spans="1:10" x14ac:dyDescent="0.3">
      <c r="A3775" t="s">
        <v>9635</v>
      </c>
      <c r="B3775" t="s">
        <v>9981</v>
      </c>
      <c r="C3775" t="s">
        <v>5294</v>
      </c>
      <c r="D3775" t="s">
        <v>1591</v>
      </c>
      <c r="E3775" t="s">
        <v>5075</v>
      </c>
      <c r="F3775" t="b">
        <v>1</v>
      </c>
      <c r="G3775">
        <v>518870208</v>
      </c>
      <c r="H3775">
        <v>518870271</v>
      </c>
      <c r="I3775" t="s">
        <v>9982</v>
      </c>
      <c r="J3775" s="182" t="str">
        <f>IF(OR(IFERROR(SEARCH("DMZ",tblSegmentationZones[[#This Row],[comment]])&gt;0,FALSE),IFERROR(SEARCH("DMZ",tblSegmentationZones[[#This Row],[SegmentationZone]])&gt;0,FALSE)),"Yes","No")</f>
        <v>No</v>
      </c>
    </row>
    <row r="3776" spans="1:10" x14ac:dyDescent="0.3">
      <c r="A3776" t="s">
        <v>9510</v>
      </c>
      <c r="B3776" t="s">
        <v>9983</v>
      </c>
      <c r="C3776" t="s">
        <v>5294</v>
      </c>
      <c r="D3776" t="s">
        <v>1591</v>
      </c>
      <c r="E3776" t="s">
        <v>5075</v>
      </c>
      <c r="F3776" t="b">
        <v>1</v>
      </c>
      <c r="G3776">
        <v>518870080</v>
      </c>
      <c r="H3776">
        <v>518870143</v>
      </c>
      <c r="I3776" t="s">
        <v>9984</v>
      </c>
      <c r="J3776" s="182" t="str">
        <f>IF(OR(IFERROR(SEARCH("DMZ",tblSegmentationZones[[#This Row],[comment]])&gt;0,FALSE),IFERROR(SEARCH("DMZ",tblSegmentationZones[[#This Row],[SegmentationZone]])&gt;0,FALSE)),"Yes","No")</f>
        <v>No</v>
      </c>
    </row>
    <row r="3777" spans="1:10" x14ac:dyDescent="0.3">
      <c r="A3777" t="s">
        <v>9513</v>
      </c>
      <c r="B3777" t="s">
        <v>9985</v>
      </c>
      <c r="C3777" t="s">
        <v>5294</v>
      </c>
      <c r="D3777" t="s">
        <v>1591</v>
      </c>
      <c r="E3777" t="s">
        <v>5075</v>
      </c>
      <c r="F3777" t="b">
        <v>1</v>
      </c>
      <c r="G3777">
        <v>518870720</v>
      </c>
      <c r="H3777">
        <v>518870783</v>
      </c>
      <c r="I3777" t="s">
        <v>9986</v>
      </c>
      <c r="J3777" s="182" t="str">
        <f>IF(OR(IFERROR(SEARCH("DMZ",tblSegmentationZones[[#This Row],[comment]])&gt;0,FALSE),IFERROR(SEARCH("DMZ",tblSegmentationZones[[#This Row],[SegmentationZone]])&gt;0,FALSE)),"Yes","No")</f>
        <v>No</v>
      </c>
    </row>
    <row r="3778" spans="1:10" x14ac:dyDescent="0.3">
      <c r="A3778" t="s">
        <v>9516</v>
      </c>
      <c r="B3778" t="s">
        <v>9987</v>
      </c>
      <c r="C3778" t="s">
        <v>5294</v>
      </c>
      <c r="D3778" t="s">
        <v>1591</v>
      </c>
      <c r="E3778" t="s">
        <v>5075</v>
      </c>
      <c r="F3778" t="b">
        <v>1</v>
      </c>
      <c r="G3778">
        <v>518870784</v>
      </c>
      <c r="H3778">
        <v>518870847</v>
      </c>
      <c r="I3778" t="s">
        <v>9988</v>
      </c>
      <c r="J3778" s="182" t="str">
        <f>IF(OR(IFERROR(SEARCH("DMZ",tblSegmentationZones[[#This Row],[comment]])&gt;0,FALSE),IFERROR(SEARCH("DMZ",tblSegmentationZones[[#This Row],[SegmentationZone]])&gt;0,FALSE)),"Yes","No")</f>
        <v>No</v>
      </c>
    </row>
    <row r="3779" spans="1:10" x14ac:dyDescent="0.3">
      <c r="A3779" t="s">
        <v>9519</v>
      </c>
      <c r="B3779" t="s">
        <v>9989</v>
      </c>
      <c r="C3779" t="s">
        <v>5294</v>
      </c>
      <c r="D3779" t="s">
        <v>1591</v>
      </c>
      <c r="E3779" t="s">
        <v>5075</v>
      </c>
      <c r="F3779" t="b">
        <v>1</v>
      </c>
      <c r="G3779">
        <v>518870912</v>
      </c>
      <c r="H3779">
        <v>518870975</v>
      </c>
      <c r="I3779" t="s">
        <v>9990</v>
      </c>
      <c r="J3779" s="182" t="str">
        <f>IF(OR(IFERROR(SEARCH("DMZ",tblSegmentationZones[[#This Row],[comment]])&gt;0,FALSE),IFERROR(SEARCH("DMZ",tblSegmentationZones[[#This Row],[SegmentationZone]])&gt;0,FALSE)),"Yes","No")</f>
        <v>No</v>
      </c>
    </row>
    <row r="3780" spans="1:10" x14ac:dyDescent="0.3">
      <c r="A3780" t="s">
        <v>9522</v>
      </c>
      <c r="B3780" t="s">
        <v>9991</v>
      </c>
      <c r="C3780" t="s">
        <v>5294</v>
      </c>
      <c r="D3780" t="s">
        <v>1591</v>
      </c>
      <c r="E3780" t="s">
        <v>5075</v>
      </c>
      <c r="F3780" t="b">
        <v>1</v>
      </c>
      <c r="G3780">
        <v>518870848</v>
      </c>
      <c r="H3780">
        <v>518870911</v>
      </c>
      <c r="I3780" t="s">
        <v>9992</v>
      </c>
      <c r="J3780" s="182" t="str">
        <f>IF(OR(IFERROR(SEARCH("DMZ",tblSegmentationZones[[#This Row],[comment]])&gt;0,FALSE),IFERROR(SEARCH("DMZ",tblSegmentationZones[[#This Row],[SegmentationZone]])&gt;0,FALSE)),"Yes","No")</f>
        <v>No</v>
      </c>
    </row>
    <row r="3781" spans="1:10" x14ac:dyDescent="0.3">
      <c r="A3781" t="s">
        <v>9525</v>
      </c>
      <c r="B3781" t="s">
        <v>9993</v>
      </c>
      <c r="C3781" t="s">
        <v>5294</v>
      </c>
      <c r="D3781" t="s">
        <v>1591</v>
      </c>
      <c r="E3781" t="s">
        <v>5075</v>
      </c>
      <c r="F3781" t="b">
        <v>1</v>
      </c>
      <c r="G3781">
        <v>518871040</v>
      </c>
      <c r="H3781">
        <v>518871103</v>
      </c>
      <c r="I3781" t="s">
        <v>9994</v>
      </c>
      <c r="J3781" s="182" t="str">
        <f>IF(OR(IFERROR(SEARCH("DMZ",tblSegmentationZones[[#This Row],[comment]])&gt;0,FALSE),IFERROR(SEARCH("DMZ",tblSegmentationZones[[#This Row],[SegmentationZone]])&gt;0,FALSE)),"Yes","No")</f>
        <v>No</v>
      </c>
    </row>
    <row r="3782" spans="1:10" x14ac:dyDescent="0.3">
      <c r="A3782" t="s">
        <v>9528</v>
      </c>
      <c r="B3782" t="s">
        <v>9995</v>
      </c>
      <c r="C3782" t="s">
        <v>5294</v>
      </c>
      <c r="D3782" t="s">
        <v>1591</v>
      </c>
      <c r="E3782" t="s">
        <v>5075</v>
      </c>
      <c r="F3782" t="b">
        <v>1</v>
      </c>
      <c r="G3782">
        <v>518871168</v>
      </c>
      <c r="H3782">
        <v>518871231</v>
      </c>
      <c r="I3782" t="s">
        <v>9996</v>
      </c>
      <c r="J3782" s="182" t="str">
        <f>IF(OR(IFERROR(SEARCH("DMZ",tblSegmentationZones[[#This Row],[comment]])&gt;0,FALSE),IFERROR(SEARCH("DMZ",tblSegmentationZones[[#This Row],[SegmentationZone]])&gt;0,FALSE)),"Yes","No")</f>
        <v>No</v>
      </c>
    </row>
    <row r="3783" spans="1:10" x14ac:dyDescent="0.3">
      <c r="A3783" t="s">
        <v>9531</v>
      </c>
      <c r="B3783" t="s">
        <v>9997</v>
      </c>
      <c r="C3783" t="s">
        <v>5294</v>
      </c>
      <c r="D3783" t="s">
        <v>1591</v>
      </c>
      <c r="E3783" t="s">
        <v>5075</v>
      </c>
      <c r="F3783" t="b">
        <v>1</v>
      </c>
      <c r="G3783">
        <v>518871232</v>
      </c>
      <c r="H3783">
        <v>518871295</v>
      </c>
      <c r="I3783" t="s">
        <v>9998</v>
      </c>
      <c r="J3783" s="182" t="str">
        <f>IF(OR(IFERROR(SEARCH("DMZ",tblSegmentationZones[[#This Row],[comment]])&gt;0,FALSE),IFERROR(SEARCH("DMZ",tblSegmentationZones[[#This Row],[SegmentationZone]])&gt;0,FALSE)),"Yes","No")</f>
        <v>Yes</v>
      </c>
    </row>
    <row r="3784" spans="1:10" x14ac:dyDescent="0.3">
      <c r="A3784" t="s">
        <v>9534</v>
      </c>
      <c r="B3784" t="s">
        <v>9999</v>
      </c>
      <c r="C3784" t="s">
        <v>5294</v>
      </c>
      <c r="D3784" t="s">
        <v>1591</v>
      </c>
      <c r="E3784" t="s">
        <v>5075</v>
      </c>
      <c r="F3784" t="b">
        <v>1</v>
      </c>
      <c r="G3784">
        <v>518871104</v>
      </c>
      <c r="H3784">
        <v>518871167</v>
      </c>
      <c r="I3784" t="s">
        <v>10000</v>
      </c>
      <c r="J3784" s="182" t="str">
        <f>IF(OR(IFERROR(SEARCH("DMZ",tblSegmentationZones[[#This Row],[comment]])&gt;0,FALSE),IFERROR(SEARCH("DMZ",tblSegmentationZones[[#This Row],[SegmentationZone]])&gt;0,FALSE)),"Yes","No")</f>
        <v>Yes</v>
      </c>
    </row>
    <row r="3785" spans="1:10" x14ac:dyDescent="0.3">
      <c r="A3785" t="s">
        <v>9537</v>
      </c>
      <c r="B3785" t="s">
        <v>10001</v>
      </c>
      <c r="C3785" t="s">
        <v>5294</v>
      </c>
      <c r="D3785" t="s">
        <v>1591</v>
      </c>
      <c r="E3785" t="s">
        <v>5075</v>
      </c>
      <c r="F3785" t="b">
        <v>1</v>
      </c>
      <c r="G3785">
        <v>518871296</v>
      </c>
      <c r="H3785">
        <v>518871359</v>
      </c>
      <c r="I3785" t="s">
        <v>10002</v>
      </c>
      <c r="J3785" s="182" t="str">
        <f>IF(OR(IFERROR(SEARCH("DMZ",tblSegmentationZones[[#This Row],[comment]])&gt;0,FALSE),IFERROR(SEARCH("DMZ",tblSegmentationZones[[#This Row],[SegmentationZone]])&gt;0,FALSE)),"Yes","No")</f>
        <v>No</v>
      </c>
    </row>
    <row r="3786" spans="1:10" x14ac:dyDescent="0.3">
      <c r="A3786" t="s">
        <v>9540</v>
      </c>
      <c r="B3786" t="s">
        <v>10003</v>
      </c>
      <c r="C3786" t="s">
        <v>5294</v>
      </c>
      <c r="D3786" t="s">
        <v>1591</v>
      </c>
      <c r="E3786" t="s">
        <v>5075</v>
      </c>
      <c r="F3786" t="b">
        <v>1</v>
      </c>
      <c r="G3786">
        <v>518871424</v>
      </c>
      <c r="H3786">
        <v>518871487</v>
      </c>
      <c r="I3786" t="s">
        <v>10004</v>
      </c>
      <c r="J3786" s="182" t="str">
        <f>IF(OR(IFERROR(SEARCH("DMZ",tblSegmentationZones[[#This Row],[comment]])&gt;0,FALSE),IFERROR(SEARCH("DMZ",tblSegmentationZones[[#This Row],[SegmentationZone]])&gt;0,FALSE)),"Yes","No")</f>
        <v>No</v>
      </c>
    </row>
    <row r="3787" spans="1:10" x14ac:dyDescent="0.3">
      <c r="A3787" t="s">
        <v>9543</v>
      </c>
      <c r="B3787" t="s">
        <v>10005</v>
      </c>
      <c r="C3787" t="s">
        <v>5294</v>
      </c>
      <c r="D3787" t="s">
        <v>1591</v>
      </c>
      <c r="E3787" t="s">
        <v>5075</v>
      </c>
      <c r="F3787" t="b">
        <v>1</v>
      </c>
      <c r="G3787">
        <v>518871488</v>
      </c>
      <c r="H3787">
        <v>518871551</v>
      </c>
      <c r="I3787" t="s">
        <v>10006</v>
      </c>
      <c r="J3787" s="182" t="str">
        <f>IF(OR(IFERROR(SEARCH("DMZ",tblSegmentationZones[[#This Row],[comment]])&gt;0,FALSE),IFERROR(SEARCH("DMZ",tblSegmentationZones[[#This Row],[SegmentationZone]])&gt;0,FALSE)),"Yes","No")</f>
        <v>No</v>
      </c>
    </row>
    <row r="3788" spans="1:10" x14ac:dyDescent="0.3">
      <c r="A3788" t="s">
        <v>9546</v>
      </c>
      <c r="B3788" t="s">
        <v>10007</v>
      </c>
      <c r="C3788" t="s">
        <v>5294</v>
      </c>
      <c r="D3788" t="s">
        <v>1591</v>
      </c>
      <c r="E3788" t="s">
        <v>5075</v>
      </c>
      <c r="F3788" t="b">
        <v>1</v>
      </c>
      <c r="G3788">
        <v>518871360</v>
      </c>
      <c r="H3788">
        <v>518871423</v>
      </c>
      <c r="I3788" t="s">
        <v>10008</v>
      </c>
      <c r="J3788" s="182" t="str">
        <f>IF(OR(IFERROR(SEARCH("DMZ",tblSegmentationZones[[#This Row],[comment]])&gt;0,FALSE),IFERROR(SEARCH("DMZ",tblSegmentationZones[[#This Row],[SegmentationZone]])&gt;0,FALSE)),"Yes","No")</f>
        <v>Yes</v>
      </c>
    </row>
    <row r="3789" spans="1:10" x14ac:dyDescent="0.3">
      <c r="A3789" t="s">
        <v>9549</v>
      </c>
      <c r="B3789" t="s">
        <v>10009</v>
      </c>
      <c r="C3789" t="s">
        <v>5294</v>
      </c>
      <c r="D3789" t="s">
        <v>1591</v>
      </c>
      <c r="E3789" t="s">
        <v>5075</v>
      </c>
      <c r="F3789" t="b">
        <v>1</v>
      </c>
      <c r="G3789">
        <v>518871552</v>
      </c>
      <c r="H3789">
        <v>518871615</v>
      </c>
      <c r="I3789" t="s">
        <v>10010</v>
      </c>
      <c r="J3789" s="182" t="str">
        <f>IF(OR(IFERROR(SEARCH("DMZ",tblSegmentationZones[[#This Row],[comment]])&gt;0,FALSE),IFERROR(SEARCH("DMZ",tblSegmentationZones[[#This Row],[SegmentationZone]])&gt;0,FALSE)),"Yes","No")</f>
        <v>No</v>
      </c>
    </row>
    <row r="3790" spans="1:10" x14ac:dyDescent="0.3">
      <c r="A3790" t="s">
        <v>9552</v>
      </c>
      <c r="B3790" t="s">
        <v>10011</v>
      </c>
      <c r="C3790" t="s">
        <v>5294</v>
      </c>
      <c r="D3790" t="s">
        <v>1591</v>
      </c>
      <c r="E3790" t="s">
        <v>5075</v>
      </c>
      <c r="F3790" t="b">
        <v>1</v>
      </c>
      <c r="G3790">
        <v>518871680</v>
      </c>
      <c r="H3790">
        <v>518871743</v>
      </c>
      <c r="I3790" t="s">
        <v>10012</v>
      </c>
      <c r="J3790" s="182" t="str">
        <f>IF(OR(IFERROR(SEARCH("DMZ",tblSegmentationZones[[#This Row],[comment]])&gt;0,FALSE),IFERROR(SEARCH("DMZ",tblSegmentationZones[[#This Row],[SegmentationZone]])&gt;0,FALSE)),"Yes","No")</f>
        <v>No</v>
      </c>
    </row>
    <row r="3791" spans="1:10" x14ac:dyDescent="0.3">
      <c r="A3791" t="s">
        <v>9555</v>
      </c>
      <c r="B3791" t="s">
        <v>10013</v>
      </c>
      <c r="C3791" t="s">
        <v>5294</v>
      </c>
      <c r="D3791" t="s">
        <v>1591</v>
      </c>
      <c r="E3791" t="s">
        <v>5075</v>
      </c>
      <c r="F3791" t="b">
        <v>1</v>
      </c>
      <c r="G3791">
        <v>518871616</v>
      </c>
      <c r="H3791">
        <v>518871679</v>
      </c>
      <c r="I3791" t="s">
        <v>10014</v>
      </c>
      <c r="J3791" s="182" t="str">
        <f>IF(OR(IFERROR(SEARCH("DMZ",tblSegmentationZones[[#This Row],[comment]])&gt;0,FALSE),IFERROR(SEARCH("DMZ",tblSegmentationZones[[#This Row],[SegmentationZone]])&gt;0,FALSE)),"Yes","No")</f>
        <v>Yes</v>
      </c>
    </row>
    <row r="3792" spans="1:10" x14ac:dyDescent="0.3">
      <c r="A3792" t="s">
        <v>9558</v>
      </c>
      <c r="B3792" t="s">
        <v>10015</v>
      </c>
      <c r="C3792" t="s">
        <v>5294</v>
      </c>
      <c r="D3792" t="s">
        <v>1591</v>
      </c>
      <c r="E3792" t="s">
        <v>5075</v>
      </c>
      <c r="F3792" t="b">
        <v>1</v>
      </c>
      <c r="G3792">
        <v>518872064</v>
      </c>
      <c r="H3792">
        <v>518872127</v>
      </c>
      <c r="I3792" t="s">
        <v>10016</v>
      </c>
      <c r="J3792" s="182" t="str">
        <f>IF(OR(IFERROR(SEARCH("DMZ",tblSegmentationZones[[#This Row],[comment]])&gt;0,FALSE),IFERROR(SEARCH("DMZ",tblSegmentationZones[[#This Row],[SegmentationZone]])&gt;0,FALSE)),"Yes","No")</f>
        <v>No</v>
      </c>
    </row>
    <row r="3793" spans="1:10" x14ac:dyDescent="0.3">
      <c r="A3793" t="s">
        <v>9561</v>
      </c>
      <c r="B3793" t="s">
        <v>10017</v>
      </c>
      <c r="C3793" t="s">
        <v>5294</v>
      </c>
      <c r="D3793" t="s">
        <v>1591</v>
      </c>
      <c r="E3793" t="s">
        <v>5075</v>
      </c>
      <c r="F3793" t="b">
        <v>1</v>
      </c>
      <c r="G3793">
        <v>518872192</v>
      </c>
      <c r="H3793">
        <v>518872255</v>
      </c>
      <c r="I3793" t="s">
        <v>10018</v>
      </c>
      <c r="J3793" s="182" t="str">
        <f>IF(OR(IFERROR(SEARCH("DMZ",tblSegmentationZones[[#This Row],[comment]])&gt;0,FALSE),IFERROR(SEARCH("DMZ",tblSegmentationZones[[#This Row],[SegmentationZone]])&gt;0,FALSE)),"Yes","No")</f>
        <v>Yes</v>
      </c>
    </row>
    <row r="3794" spans="1:10" x14ac:dyDescent="0.3">
      <c r="A3794" t="s">
        <v>9564</v>
      </c>
      <c r="B3794" t="s">
        <v>10019</v>
      </c>
      <c r="C3794" t="s">
        <v>5294</v>
      </c>
      <c r="D3794" t="s">
        <v>1591</v>
      </c>
      <c r="E3794" t="s">
        <v>5075</v>
      </c>
      <c r="F3794" t="b">
        <v>1</v>
      </c>
      <c r="G3794">
        <v>518872256</v>
      </c>
      <c r="H3794">
        <v>518872319</v>
      </c>
      <c r="I3794" t="s">
        <v>10020</v>
      </c>
      <c r="J3794" s="182" t="str">
        <f>IF(OR(IFERROR(SEARCH("DMZ",tblSegmentationZones[[#This Row],[comment]])&gt;0,FALSE),IFERROR(SEARCH("DMZ",tblSegmentationZones[[#This Row],[SegmentationZone]])&gt;0,FALSE)),"Yes","No")</f>
        <v>No</v>
      </c>
    </row>
    <row r="3795" spans="1:10" x14ac:dyDescent="0.3">
      <c r="A3795" t="s">
        <v>9567</v>
      </c>
      <c r="B3795" t="s">
        <v>10021</v>
      </c>
      <c r="C3795" t="s">
        <v>5294</v>
      </c>
      <c r="D3795" t="s">
        <v>1591</v>
      </c>
      <c r="E3795" t="s">
        <v>5075</v>
      </c>
      <c r="F3795" t="b">
        <v>1</v>
      </c>
      <c r="G3795">
        <v>518872128</v>
      </c>
      <c r="H3795">
        <v>518872191</v>
      </c>
      <c r="I3795" t="s">
        <v>10022</v>
      </c>
      <c r="J3795" s="182" t="str">
        <f>IF(OR(IFERROR(SEARCH("DMZ",tblSegmentationZones[[#This Row],[comment]])&gt;0,FALSE),IFERROR(SEARCH("DMZ",tblSegmentationZones[[#This Row],[SegmentationZone]])&gt;0,FALSE)),"Yes","No")</f>
        <v>No</v>
      </c>
    </row>
    <row r="3796" spans="1:10" x14ac:dyDescent="0.3">
      <c r="A3796" t="s">
        <v>9570</v>
      </c>
      <c r="B3796" t="s">
        <v>10023</v>
      </c>
      <c r="C3796" t="s">
        <v>5294</v>
      </c>
      <c r="D3796" t="s">
        <v>1591</v>
      </c>
      <c r="E3796" t="s">
        <v>5075</v>
      </c>
      <c r="F3796" t="b">
        <v>1</v>
      </c>
      <c r="G3796">
        <v>518872320</v>
      </c>
      <c r="H3796">
        <v>518872383</v>
      </c>
      <c r="I3796" t="s">
        <v>10024</v>
      </c>
      <c r="J3796" s="182" t="str">
        <f>IF(OR(IFERROR(SEARCH("DMZ",tblSegmentationZones[[#This Row],[comment]])&gt;0,FALSE),IFERROR(SEARCH("DMZ",tblSegmentationZones[[#This Row],[SegmentationZone]])&gt;0,FALSE)),"Yes","No")</f>
        <v>Yes</v>
      </c>
    </row>
    <row r="3797" spans="1:10" x14ac:dyDescent="0.3">
      <c r="A3797" t="s">
        <v>9573</v>
      </c>
      <c r="B3797" t="s">
        <v>10025</v>
      </c>
      <c r="C3797" t="s">
        <v>5294</v>
      </c>
      <c r="D3797" t="s">
        <v>1591</v>
      </c>
      <c r="E3797" t="s">
        <v>5075</v>
      </c>
      <c r="F3797" t="b">
        <v>1</v>
      </c>
      <c r="G3797">
        <v>518872448</v>
      </c>
      <c r="H3797">
        <v>518872511</v>
      </c>
      <c r="I3797" t="s">
        <v>10026</v>
      </c>
      <c r="J3797" s="182" t="str">
        <f>IF(OR(IFERROR(SEARCH("DMZ",tblSegmentationZones[[#This Row],[comment]])&gt;0,FALSE),IFERROR(SEARCH("DMZ",tblSegmentationZones[[#This Row],[SegmentationZone]])&gt;0,FALSE)),"Yes","No")</f>
        <v>No</v>
      </c>
    </row>
    <row r="3798" spans="1:10" x14ac:dyDescent="0.3">
      <c r="A3798" t="s">
        <v>9576</v>
      </c>
      <c r="B3798" t="s">
        <v>10027</v>
      </c>
      <c r="C3798" t="s">
        <v>5294</v>
      </c>
      <c r="D3798" t="s">
        <v>1591</v>
      </c>
      <c r="E3798" t="s">
        <v>5075</v>
      </c>
      <c r="F3798" t="b">
        <v>1</v>
      </c>
      <c r="G3798">
        <v>518872512</v>
      </c>
      <c r="H3798">
        <v>518872575</v>
      </c>
      <c r="I3798" t="s">
        <v>10028</v>
      </c>
      <c r="J3798" s="182" t="str">
        <f>IF(OR(IFERROR(SEARCH("DMZ",tblSegmentationZones[[#This Row],[comment]])&gt;0,FALSE),IFERROR(SEARCH("DMZ",tblSegmentationZones[[#This Row],[SegmentationZone]])&gt;0,FALSE)),"Yes","No")</f>
        <v>No</v>
      </c>
    </row>
    <row r="3799" spans="1:10" x14ac:dyDescent="0.3">
      <c r="A3799" t="s">
        <v>9579</v>
      </c>
      <c r="B3799" t="s">
        <v>10029</v>
      </c>
      <c r="C3799" t="s">
        <v>5294</v>
      </c>
      <c r="D3799" t="s">
        <v>1591</v>
      </c>
      <c r="E3799" t="s">
        <v>5075</v>
      </c>
      <c r="F3799" t="b">
        <v>1</v>
      </c>
      <c r="G3799">
        <v>518872384</v>
      </c>
      <c r="H3799">
        <v>518872447</v>
      </c>
      <c r="I3799" t="s">
        <v>10030</v>
      </c>
      <c r="J3799" s="182" t="str">
        <f>IF(OR(IFERROR(SEARCH("DMZ",tblSegmentationZones[[#This Row],[comment]])&gt;0,FALSE),IFERROR(SEARCH("DMZ",tblSegmentationZones[[#This Row],[SegmentationZone]])&gt;0,FALSE)),"Yes","No")</f>
        <v>No</v>
      </c>
    </row>
    <row r="3800" spans="1:10" x14ac:dyDescent="0.3">
      <c r="A3800" t="s">
        <v>9698</v>
      </c>
      <c r="B3800" t="s">
        <v>10031</v>
      </c>
      <c r="C3800" t="s">
        <v>464</v>
      </c>
      <c r="D3800" t="s">
        <v>1591</v>
      </c>
      <c r="E3800" t="s">
        <v>5075</v>
      </c>
      <c r="F3800" t="b">
        <v>1</v>
      </c>
      <c r="G3800">
        <v>518872576</v>
      </c>
      <c r="H3800">
        <v>518872639</v>
      </c>
      <c r="I3800" t="s">
        <v>10032</v>
      </c>
      <c r="J3800" s="182" t="str">
        <f>IF(OR(IFERROR(SEARCH("DMZ",tblSegmentationZones[[#This Row],[comment]])&gt;0,FALSE),IFERROR(SEARCH("DMZ",tblSegmentationZones[[#This Row],[SegmentationZone]])&gt;0,FALSE)),"Yes","No")</f>
        <v>No</v>
      </c>
    </row>
    <row r="3801" spans="1:10" x14ac:dyDescent="0.3">
      <c r="A3801" t="s">
        <v>9386</v>
      </c>
      <c r="B3801" t="s">
        <v>10033</v>
      </c>
      <c r="C3801" t="s">
        <v>5294</v>
      </c>
      <c r="D3801" t="s">
        <v>902</v>
      </c>
      <c r="E3801" t="s">
        <v>5099</v>
      </c>
      <c r="F3801" t="b">
        <v>1</v>
      </c>
      <c r="G3801">
        <v>518873088</v>
      </c>
      <c r="H3801">
        <v>518873151</v>
      </c>
      <c r="I3801" t="s">
        <v>10034</v>
      </c>
      <c r="J3801" s="182" t="str">
        <f>IF(OR(IFERROR(SEARCH("DMZ",tblSegmentationZones[[#This Row],[comment]])&gt;0,FALSE),IFERROR(SEARCH("DMZ",tblSegmentationZones[[#This Row],[SegmentationZone]])&gt;0,FALSE)),"Yes","No")</f>
        <v>No</v>
      </c>
    </row>
    <row r="3802" spans="1:10" x14ac:dyDescent="0.3">
      <c r="A3802" t="s">
        <v>9389</v>
      </c>
      <c r="B3802" t="s">
        <v>10035</v>
      </c>
      <c r="C3802" t="s">
        <v>5294</v>
      </c>
      <c r="D3802" t="s">
        <v>1591</v>
      </c>
      <c r="E3802" t="s">
        <v>5099</v>
      </c>
      <c r="F3802" t="b">
        <v>1</v>
      </c>
      <c r="G3802">
        <v>518873216</v>
      </c>
      <c r="H3802">
        <v>518873279</v>
      </c>
      <c r="I3802" t="s">
        <v>10036</v>
      </c>
      <c r="J3802" s="182" t="str">
        <f>IF(OR(IFERROR(SEARCH("DMZ",tblSegmentationZones[[#This Row],[comment]])&gt;0,FALSE),IFERROR(SEARCH("DMZ",tblSegmentationZones[[#This Row],[SegmentationZone]])&gt;0,FALSE)),"Yes","No")</f>
        <v>No</v>
      </c>
    </row>
    <row r="3803" spans="1:10" x14ac:dyDescent="0.3">
      <c r="A3803" t="s">
        <v>9392</v>
      </c>
      <c r="B3803" t="s">
        <v>10037</v>
      </c>
      <c r="C3803" t="s">
        <v>5294</v>
      </c>
      <c r="D3803" t="s">
        <v>1591</v>
      </c>
      <c r="E3803" t="s">
        <v>5099</v>
      </c>
      <c r="F3803" t="b">
        <v>1</v>
      </c>
      <c r="G3803">
        <v>518873280</v>
      </c>
      <c r="H3803">
        <v>518873343</v>
      </c>
      <c r="I3803" t="s">
        <v>10038</v>
      </c>
      <c r="J3803" s="182" t="str">
        <f>IF(OR(IFERROR(SEARCH("DMZ",tblSegmentationZones[[#This Row],[comment]])&gt;0,FALSE),IFERROR(SEARCH("DMZ",tblSegmentationZones[[#This Row],[SegmentationZone]])&gt;0,FALSE)),"Yes","No")</f>
        <v>No</v>
      </c>
    </row>
    <row r="3804" spans="1:10" x14ac:dyDescent="0.3">
      <c r="A3804" t="s">
        <v>9395</v>
      </c>
      <c r="B3804" t="s">
        <v>10039</v>
      </c>
      <c r="C3804" t="s">
        <v>5294</v>
      </c>
      <c r="D3804" t="s">
        <v>1591</v>
      </c>
      <c r="E3804" t="s">
        <v>5099</v>
      </c>
      <c r="F3804" t="b">
        <v>1</v>
      </c>
      <c r="G3804">
        <v>518873152</v>
      </c>
      <c r="H3804">
        <v>518873215</v>
      </c>
      <c r="I3804" t="s">
        <v>10040</v>
      </c>
      <c r="J3804" s="182" t="str">
        <f>IF(OR(IFERROR(SEARCH("DMZ",tblSegmentationZones[[#This Row],[comment]])&gt;0,FALSE),IFERROR(SEARCH("DMZ",tblSegmentationZones[[#This Row],[SegmentationZone]])&gt;0,FALSE)),"Yes","No")</f>
        <v>No</v>
      </c>
    </row>
    <row r="3805" spans="1:10" x14ac:dyDescent="0.3">
      <c r="A3805" t="s">
        <v>9398</v>
      </c>
      <c r="B3805" t="s">
        <v>10041</v>
      </c>
      <c r="C3805" t="s">
        <v>5294</v>
      </c>
      <c r="D3805" t="s">
        <v>1591</v>
      </c>
      <c r="E3805" t="s">
        <v>5099</v>
      </c>
      <c r="F3805" t="b">
        <v>1</v>
      </c>
      <c r="G3805">
        <v>518873344</v>
      </c>
      <c r="H3805">
        <v>518873407</v>
      </c>
      <c r="I3805" t="s">
        <v>10042</v>
      </c>
      <c r="J3805" s="182" t="str">
        <f>IF(OR(IFERROR(SEARCH("DMZ",tblSegmentationZones[[#This Row],[comment]])&gt;0,FALSE),IFERROR(SEARCH("DMZ",tblSegmentationZones[[#This Row],[SegmentationZone]])&gt;0,FALSE)),"Yes","No")</f>
        <v>No</v>
      </c>
    </row>
    <row r="3806" spans="1:10" x14ac:dyDescent="0.3">
      <c r="A3806" t="s">
        <v>9401</v>
      </c>
      <c r="B3806" t="s">
        <v>10043</v>
      </c>
      <c r="C3806" t="s">
        <v>5294</v>
      </c>
      <c r="D3806" t="s">
        <v>1591</v>
      </c>
      <c r="E3806" t="s">
        <v>5099</v>
      </c>
      <c r="F3806" t="b">
        <v>1</v>
      </c>
      <c r="G3806">
        <v>518873408</v>
      </c>
      <c r="H3806">
        <v>518873471</v>
      </c>
      <c r="I3806" t="s">
        <v>10044</v>
      </c>
      <c r="J3806" s="182" t="str">
        <f>IF(OR(IFERROR(SEARCH("DMZ",tblSegmentationZones[[#This Row],[comment]])&gt;0,FALSE),IFERROR(SEARCH("DMZ",tblSegmentationZones[[#This Row],[SegmentationZone]])&gt;0,FALSE)),"Yes","No")</f>
        <v>No</v>
      </c>
    </row>
    <row r="3807" spans="1:10" x14ac:dyDescent="0.3">
      <c r="A3807" t="s">
        <v>9619</v>
      </c>
      <c r="B3807" t="s">
        <v>10045</v>
      </c>
      <c r="C3807" t="s">
        <v>5294</v>
      </c>
      <c r="D3807" t="s">
        <v>1591</v>
      </c>
      <c r="E3807" t="s">
        <v>5099</v>
      </c>
      <c r="F3807" t="b">
        <v>1</v>
      </c>
      <c r="G3807">
        <v>518873600</v>
      </c>
      <c r="H3807">
        <v>518873663</v>
      </c>
      <c r="I3807" t="s">
        <v>10046</v>
      </c>
      <c r="J3807" s="182" t="str">
        <f>IF(OR(IFERROR(SEARCH("DMZ",tblSegmentationZones[[#This Row],[comment]])&gt;0,FALSE),IFERROR(SEARCH("DMZ",tblSegmentationZones[[#This Row],[SegmentationZone]])&gt;0,FALSE)),"Yes","No")</f>
        <v>No</v>
      </c>
    </row>
    <row r="3808" spans="1:10" x14ac:dyDescent="0.3">
      <c r="A3808" t="s">
        <v>9622</v>
      </c>
      <c r="B3808" t="s">
        <v>10047</v>
      </c>
      <c r="C3808" t="s">
        <v>5294</v>
      </c>
      <c r="D3808" t="s">
        <v>1591</v>
      </c>
      <c r="E3808" t="s">
        <v>5099</v>
      </c>
      <c r="F3808" t="b">
        <v>1</v>
      </c>
      <c r="G3808">
        <v>518873728</v>
      </c>
      <c r="H3808">
        <v>518873791</v>
      </c>
      <c r="I3808" t="s">
        <v>10048</v>
      </c>
      <c r="J3808" s="182" t="str">
        <f>IF(OR(IFERROR(SEARCH("DMZ",tblSegmentationZones[[#This Row],[comment]])&gt;0,FALSE),IFERROR(SEARCH("DMZ",tblSegmentationZones[[#This Row],[SegmentationZone]])&gt;0,FALSE)),"Yes","No")</f>
        <v>No</v>
      </c>
    </row>
    <row r="3809" spans="1:10" x14ac:dyDescent="0.3">
      <c r="A3809" t="s">
        <v>9625</v>
      </c>
      <c r="B3809" t="s">
        <v>10049</v>
      </c>
      <c r="C3809" t="s">
        <v>5294</v>
      </c>
      <c r="D3809" t="s">
        <v>1591</v>
      </c>
      <c r="E3809" t="s">
        <v>5099</v>
      </c>
      <c r="F3809" t="b">
        <v>1</v>
      </c>
      <c r="G3809">
        <v>518873792</v>
      </c>
      <c r="H3809">
        <v>518873855</v>
      </c>
      <c r="I3809" t="s">
        <v>10050</v>
      </c>
      <c r="J3809" s="182" t="str">
        <f>IF(OR(IFERROR(SEARCH("DMZ",tblSegmentationZones[[#This Row],[comment]])&gt;0,FALSE),IFERROR(SEARCH("DMZ",tblSegmentationZones[[#This Row],[SegmentationZone]])&gt;0,FALSE)),"Yes","No")</f>
        <v>No</v>
      </c>
    </row>
    <row r="3810" spans="1:10" x14ac:dyDescent="0.3">
      <c r="A3810" t="s">
        <v>9628</v>
      </c>
      <c r="B3810" t="s">
        <v>10051</v>
      </c>
      <c r="C3810" t="s">
        <v>5294</v>
      </c>
      <c r="D3810" t="s">
        <v>1591</v>
      </c>
      <c r="E3810" t="s">
        <v>5099</v>
      </c>
      <c r="F3810" t="b">
        <v>1</v>
      </c>
      <c r="G3810">
        <v>518873664</v>
      </c>
      <c r="H3810">
        <v>518873727</v>
      </c>
      <c r="I3810" t="s">
        <v>10052</v>
      </c>
      <c r="J3810" s="182" t="str">
        <f>IF(OR(IFERROR(SEARCH("DMZ",tblSegmentationZones[[#This Row],[comment]])&gt;0,FALSE),IFERROR(SEARCH("DMZ",tblSegmentationZones[[#This Row],[SegmentationZone]])&gt;0,FALSE)),"Yes","No")</f>
        <v>No</v>
      </c>
    </row>
    <row r="3811" spans="1:10" x14ac:dyDescent="0.3">
      <c r="A3811" t="s">
        <v>9690</v>
      </c>
      <c r="B3811" t="s">
        <v>10053</v>
      </c>
      <c r="C3811" t="s">
        <v>5294</v>
      </c>
      <c r="D3811" t="s">
        <v>1591</v>
      </c>
      <c r="E3811" t="s">
        <v>5099</v>
      </c>
      <c r="F3811" t="b">
        <v>1</v>
      </c>
      <c r="G3811">
        <v>518873856</v>
      </c>
      <c r="H3811">
        <v>518873919</v>
      </c>
      <c r="I3811" t="s">
        <v>10054</v>
      </c>
      <c r="J3811" s="182" t="str">
        <f>IF(OR(IFERROR(SEARCH("DMZ",tblSegmentationZones[[#This Row],[comment]])&gt;0,FALSE),IFERROR(SEARCH("DMZ",tblSegmentationZones[[#This Row],[SegmentationZone]])&gt;0,FALSE)),"Yes","No")</f>
        <v>No</v>
      </c>
    </row>
    <row r="3812" spans="1:10" x14ac:dyDescent="0.3">
      <c r="A3812" t="s">
        <v>9693</v>
      </c>
      <c r="B3812" t="s">
        <v>10055</v>
      </c>
      <c r="C3812" t="s">
        <v>464</v>
      </c>
      <c r="D3812" t="s">
        <v>1591</v>
      </c>
      <c r="E3812" t="s">
        <v>5099</v>
      </c>
      <c r="F3812" t="b">
        <v>1</v>
      </c>
      <c r="G3812">
        <v>518873984</v>
      </c>
      <c r="H3812">
        <v>518874047</v>
      </c>
      <c r="I3812" t="s">
        <v>10056</v>
      </c>
      <c r="J3812" s="182" t="str">
        <f>IF(OR(IFERROR(SEARCH("DMZ",tblSegmentationZones[[#This Row],[comment]])&gt;0,FALSE),IFERROR(SEARCH("DMZ",tblSegmentationZones[[#This Row],[SegmentationZone]])&gt;0,FALSE)),"Yes","No")</f>
        <v>No</v>
      </c>
    </row>
    <row r="3813" spans="1:10" x14ac:dyDescent="0.3">
      <c r="A3813" t="s">
        <v>9614</v>
      </c>
      <c r="B3813" t="s">
        <v>10057</v>
      </c>
      <c r="C3813" t="s">
        <v>464</v>
      </c>
      <c r="D3813" t="s">
        <v>1591</v>
      </c>
      <c r="E3813" t="s">
        <v>5099</v>
      </c>
      <c r="F3813" t="b">
        <v>1</v>
      </c>
      <c r="G3813">
        <v>518873920</v>
      </c>
      <c r="H3813">
        <v>518873983</v>
      </c>
      <c r="I3813" t="s">
        <v>10058</v>
      </c>
      <c r="J3813" s="182" t="str">
        <f>IF(OR(IFERROR(SEARCH("DMZ",tblSegmentationZones[[#This Row],[comment]])&gt;0,FALSE),IFERROR(SEARCH("DMZ",tblSegmentationZones[[#This Row],[SegmentationZone]])&gt;0,FALSE)),"Yes","No")</f>
        <v>No</v>
      </c>
    </row>
    <row r="3814" spans="1:10" x14ac:dyDescent="0.3">
      <c r="A3814" t="s">
        <v>10059</v>
      </c>
      <c r="B3814" t="s">
        <v>10060</v>
      </c>
      <c r="C3814" t="s">
        <v>464</v>
      </c>
      <c r="D3814" t="s">
        <v>10061</v>
      </c>
      <c r="E3814" t="s">
        <v>10062</v>
      </c>
      <c r="F3814" t="b">
        <v>1</v>
      </c>
      <c r="G3814">
        <v>519700480</v>
      </c>
      <c r="H3814">
        <v>519700735</v>
      </c>
      <c r="I3814" t="s">
        <v>10063</v>
      </c>
      <c r="J3814" s="182" t="str">
        <f>IF(OR(IFERROR(SEARCH("DMZ",tblSegmentationZones[[#This Row],[comment]])&gt;0,FALSE),IFERROR(SEARCH("DMZ",tblSegmentationZones[[#This Row],[SegmentationZone]])&gt;0,FALSE)),"Yes","No")</f>
        <v>No</v>
      </c>
    </row>
    <row r="3815" spans="1:10" x14ac:dyDescent="0.3">
      <c r="A3815" t="s">
        <v>10064</v>
      </c>
      <c r="B3815" t="s">
        <v>10065</v>
      </c>
      <c r="C3815" t="s">
        <v>464</v>
      </c>
      <c r="D3815" t="s">
        <v>10066</v>
      </c>
      <c r="E3815" t="s">
        <v>10062</v>
      </c>
      <c r="F3815" t="b">
        <v>1</v>
      </c>
      <c r="G3815">
        <v>519700736</v>
      </c>
      <c r="H3815">
        <v>519700991</v>
      </c>
      <c r="I3815" t="s">
        <v>10067</v>
      </c>
      <c r="J3815" s="182" t="str">
        <f>IF(OR(IFERROR(SEARCH("DMZ",tblSegmentationZones[[#This Row],[comment]])&gt;0,FALSE),IFERROR(SEARCH("DMZ",tblSegmentationZones[[#This Row],[SegmentationZone]])&gt;0,FALSE)),"Yes","No")</f>
        <v>No</v>
      </c>
    </row>
    <row r="3816" spans="1:10" x14ac:dyDescent="0.3">
      <c r="A3816" t="s">
        <v>10068</v>
      </c>
      <c r="B3816" t="s">
        <v>10069</v>
      </c>
      <c r="C3816" t="s">
        <v>464</v>
      </c>
      <c r="D3816" t="s">
        <v>10070</v>
      </c>
      <c r="E3816" t="s">
        <v>10062</v>
      </c>
      <c r="F3816" t="b">
        <v>1</v>
      </c>
      <c r="G3816">
        <v>519703040</v>
      </c>
      <c r="H3816">
        <v>519703295</v>
      </c>
      <c r="I3816" t="s">
        <v>10071</v>
      </c>
      <c r="J3816" s="182" t="str">
        <f>IF(OR(IFERROR(SEARCH("DMZ",tblSegmentationZones[[#This Row],[comment]])&gt;0,FALSE),IFERROR(SEARCH("DMZ",tblSegmentationZones[[#This Row],[SegmentationZone]])&gt;0,FALSE)),"Yes","No")</f>
        <v>No</v>
      </c>
    </row>
    <row r="3817" spans="1:10" x14ac:dyDescent="0.3">
      <c r="A3817" t="s">
        <v>10072</v>
      </c>
      <c r="B3817" t="s">
        <v>10073</v>
      </c>
      <c r="C3817" t="s">
        <v>464</v>
      </c>
      <c r="D3817" t="s">
        <v>10074</v>
      </c>
      <c r="E3817" t="s">
        <v>10062</v>
      </c>
      <c r="F3817" t="b">
        <v>1</v>
      </c>
      <c r="G3817">
        <v>519703296</v>
      </c>
      <c r="H3817">
        <v>519703551</v>
      </c>
      <c r="I3817" t="s">
        <v>10075</v>
      </c>
      <c r="J3817" s="182" t="str">
        <f>IF(OR(IFERROR(SEARCH("DMZ",tblSegmentationZones[[#This Row],[comment]])&gt;0,FALSE),IFERROR(SEARCH("DMZ",tblSegmentationZones[[#This Row],[SegmentationZone]])&gt;0,FALSE)),"Yes","No")</f>
        <v>No</v>
      </c>
    </row>
    <row r="3818" spans="1:10" x14ac:dyDescent="0.3">
      <c r="A3818" t="s">
        <v>10076</v>
      </c>
      <c r="B3818" t="s">
        <v>10077</v>
      </c>
      <c r="C3818" t="s">
        <v>464</v>
      </c>
      <c r="D3818" t="s">
        <v>10078</v>
      </c>
      <c r="E3818" t="s">
        <v>10062</v>
      </c>
      <c r="F3818" t="b">
        <v>1</v>
      </c>
      <c r="G3818">
        <v>519703552</v>
      </c>
      <c r="H3818">
        <v>519703807</v>
      </c>
      <c r="I3818" t="s">
        <v>10079</v>
      </c>
      <c r="J3818" s="182" t="str">
        <f>IF(OR(IFERROR(SEARCH("DMZ",tblSegmentationZones[[#This Row],[comment]])&gt;0,FALSE),IFERROR(SEARCH("DMZ",tblSegmentationZones[[#This Row],[SegmentationZone]])&gt;0,FALSE)),"Yes","No")</f>
        <v>No</v>
      </c>
    </row>
    <row r="3819" spans="1:10" x14ac:dyDescent="0.3">
      <c r="A3819" t="s">
        <v>10080</v>
      </c>
      <c r="B3819" t="s">
        <v>10081</v>
      </c>
      <c r="C3819" t="s">
        <v>464</v>
      </c>
      <c r="D3819" t="s">
        <v>10082</v>
      </c>
      <c r="E3819" t="s">
        <v>10083</v>
      </c>
      <c r="F3819" t="b">
        <v>1</v>
      </c>
      <c r="G3819">
        <v>519731200</v>
      </c>
      <c r="H3819">
        <v>519731455</v>
      </c>
      <c r="I3819" t="s">
        <v>10084</v>
      </c>
      <c r="J3819" s="182" t="str">
        <f>IF(OR(IFERROR(SEARCH("DMZ",tblSegmentationZones[[#This Row],[comment]])&gt;0,FALSE),IFERROR(SEARCH("DMZ",tblSegmentationZones[[#This Row],[SegmentationZone]])&gt;0,FALSE)),"Yes","No")</f>
        <v>Yes</v>
      </c>
    </row>
    <row r="3820" spans="1:10" x14ac:dyDescent="0.3">
      <c r="A3820" t="s">
        <v>10085</v>
      </c>
      <c r="B3820" t="s">
        <v>10086</v>
      </c>
      <c r="C3820" t="s">
        <v>464</v>
      </c>
      <c r="D3820" t="s">
        <v>10087</v>
      </c>
      <c r="E3820" t="s">
        <v>10083</v>
      </c>
      <c r="F3820" t="b">
        <v>1</v>
      </c>
      <c r="G3820">
        <v>519731456</v>
      </c>
      <c r="H3820">
        <v>519731711</v>
      </c>
      <c r="I3820" t="s">
        <v>10088</v>
      </c>
      <c r="J3820" s="182" t="str">
        <f>IF(OR(IFERROR(SEARCH("DMZ",tblSegmentationZones[[#This Row],[comment]])&gt;0,FALSE),IFERROR(SEARCH("DMZ",tblSegmentationZones[[#This Row],[SegmentationZone]])&gt;0,FALSE)),"Yes","No")</f>
        <v>Yes</v>
      </c>
    </row>
    <row r="3821" spans="1:10" x14ac:dyDescent="0.3">
      <c r="A3821" t="s">
        <v>10089</v>
      </c>
      <c r="B3821" t="s">
        <v>10090</v>
      </c>
      <c r="C3821" t="s">
        <v>464</v>
      </c>
      <c r="D3821" t="s">
        <v>10091</v>
      </c>
      <c r="E3821" t="s">
        <v>10083</v>
      </c>
      <c r="F3821" t="b">
        <v>1</v>
      </c>
      <c r="G3821">
        <v>519731712</v>
      </c>
      <c r="H3821">
        <v>519731967</v>
      </c>
      <c r="I3821" t="s">
        <v>10092</v>
      </c>
      <c r="J3821" s="182" t="str">
        <f>IF(OR(IFERROR(SEARCH("DMZ",tblSegmentationZones[[#This Row],[comment]])&gt;0,FALSE),IFERROR(SEARCH("DMZ",tblSegmentationZones[[#This Row],[SegmentationZone]])&gt;0,FALSE)),"Yes","No")</f>
        <v>Yes</v>
      </c>
    </row>
    <row r="3822" spans="1:10" x14ac:dyDescent="0.3">
      <c r="A3822" t="s">
        <v>10093</v>
      </c>
      <c r="B3822" t="s">
        <v>10094</v>
      </c>
      <c r="C3822" t="s">
        <v>464</v>
      </c>
      <c r="D3822" t="s">
        <v>10061</v>
      </c>
      <c r="E3822" t="s">
        <v>10095</v>
      </c>
      <c r="F3822" t="b">
        <v>1</v>
      </c>
      <c r="G3822">
        <v>519733248</v>
      </c>
      <c r="H3822">
        <v>519733503</v>
      </c>
      <c r="I3822" t="s">
        <v>10096</v>
      </c>
      <c r="J3822" s="182" t="str">
        <f>IF(OR(IFERROR(SEARCH("DMZ",tblSegmentationZones[[#This Row],[comment]])&gt;0,FALSE),IFERROR(SEARCH("DMZ",tblSegmentationZones[[#This Row],[SegmentationZone]])&gt;0,FALSE)),"Yes","No")</f>
        <v>No</v>
      </c>
    </row>
    <row r="3823" spans="1:10" x14ac:dyDescent="0.3">
      <c r="A3823" t="s">
        <v>10097</v>
      </c>
      <c r="B3823" t="s">
        <v>10098</v>
      </c>
      <c r="C3823" t="s">
        <v>464</v>
      </c>
      <c r="D3823" t="s">
        <v>10066</v>
      </c>
      <c r="E3823" t="s">
        <v>10095</v>
      </c>
      <c r="F3823" t="b">
        <v>1</v>
      </c>
      <c r="G3823">
        <v>519733504</v>
      </c>
      <c r="H3823">
        <v>519733759</v>
      </c>
      <c r="I3823" t="s">
        <v>10099</v>
      </c>
      <c r="J3823" s="182" t="str">
        <f>IF(OR(IFERROR(SEARCH("DMZ",tblSegmentationZones[[#This Row],[comment]])&gt;0,FALSE),IFERROR(SEARCH("DMZ",tblSegmentationZones[[#This Row],[SegmentationZone]])&gt;0,FALSE)),"Yes","No")</f>
        <v>No</v>
      </c>
    </row>
    <row r="3824" spans="1:10" x14ac:dyDescent="0.3">
      <c r="A3824" t="s">
        <v>10100</v>
      </c>
      <c r="B3824" t="s">
        <v>10101</v>
      </c>
      <c r="C3824" t="s">
        <v>464</v>
      </c>
      <c r="D3824" t="s">
        <v>10102</v>
      </c>
      <c r="E3824" t="s">
        <v>10062</v>
      </c>
      <c r="F3824" t="b">
        <v>1</v>
      </c>
      <c r="G3824">
        <v>519703808</v>
      </c>
      <c r="H3824">
        <v>519704063</v>
      </c>
      <c r="I3824" t="s">
        <v>10103</v>
      </c>
      <c r="J3824" s="182" t="str">
        <f>IF(OR(IFERROR(SEARCH("DMZ",tblSegmentationZones[[#This Row],[comment]])&gt;0,FALSE),IFERROR(SEARCH("DMZ",tblSegmentationZones[[#This Row],[SegmentationZone]])&gt;0,FALSE)),"Yes","No")</f>
        <v>No</v>
      </c>
    </row>
    <row r="3825" spans="1:10" x14ac:dyDescent="0.3">
      <c r="A3825" t="s">
        <v>10104</v>
      </c>
      <c r="B3825" t="s">
        <v>10105</v>
      </c>
      <c r="C3825" t="s">
        <v>464</v>
      </c>
      <c r="D3825" t="s">
        <v>10106</v>
      </c>
      <c r="E3825" t="s">
        <v>10095</v>
      </c>
      <c r="F3825" t="b">
        <v>1</v>
      </c>
      <c r="G3825">
        <v>519733760</v>
      </c>
      <c r="H3825">
        <v>519734015</v>
      </c>
      <c r="I3825" t="s">
        <v>10107</v>
      </c>
      <c r="J3825" s="182" t="str">
        <f>IF(OR(IFERROR(SEARCH("DMZ",tblSegmentationZones[[#This Row],[comment]])&gt;0,FALSE),IFERROR(SEARCH("DMZ",tblSegmentationZones[[#This Row],[SegmentationZone]])&gt;0,FALSE)),"Yes","No")</f>
        <v>No</v>
      </c>
    </row>
    <row r="3826" spans="1:10" x14ac:dyDescent="0.3">
      <c r="A3826" t="s">
        <v>10108</v>
      </c>
      <c r="B3826" t="s">
        <v>10109</v>
      </c>
      <c r="C3826" t="s">
        <v>464</v>
      </c>
      <c r="D3826" t="s">
        <v>10110</v>
      </c>
      <c r="E3826" t="s">
        <v>10095</v>
      </c>
      <c r="F3826" t="b">
        <v>1</v>
      </c>
      <c r="G3826">
        <v>519734016</v>
      </c>
      <c r="H3826">
        <v>519734271</v>
      </c>
      <c r="I3826" t="s">
        <v>10111</v>
      </c>
      <c r="J3826" s="182" t="str">
        <f>IF(OR(IFERROR(SEARCH("DMZ",tblSegmentationZones[[#This Row],[comment]])&gt;0,FALSE),IFERROR(SEARCH("DMZ",tblSegmentationZones[[#This Row],[SegmentationZone]])&gt;0,FALSE)),"Yes","No")</f>
        <v>No</v>
      </c>
    </row>
    <row r="3827" spans="1:10" x14ac:dyDescent="0.3">
      <c r="A3827" t="s">
        <v>10112</v>
      </c>
      <c r="B3827" t="s">
        <v>10113</v>
      </c>
      <c r="C3827" t="s">
        <v>464</v>
      </c>
      <c r="D3827" t="s">
        <v>10114</v>
      </c>
      <c r="E3827" t="s">
        <v>10095</v>
      </c>
      <c r="F3827" t="b">
        <v>1</v>
      </c>
      <c r="G3827">
        <v>519734272</v>
      </c>
      <c r="H3827">
        <v>519734527</v>
      </c>
      <c r="I3827" t="s">
        <v>10115</v>
      </c>
      <c r="J3827" s="182" t="str">
        <f>IF(OR(IFERROR(SEARCH("DMZ",tblSegmentationZones[[#This Row],[comment]])&gt;0,FALSE),IFERROR(SEARCH("DMZ",tblSegmentationZones[[#This Row],[SegmentationZone]])&gt;0,FALSE)),"Yes","No")</f>
        <v>No</v>
      </c>
    </row>
    <row r="3828" spans="1:10" x14ac:dyDescent="0.3">
      <c r="A3828" t="s">
        <v>10116</v>
      </c>
      <c r="B3828" t="s">
        <v>10117</v>
      </c>
      <c r="C3828" t="s">
        <v>464</v>
      </c>
      <c r="D3828" t="s">
        <v>10118</v>
      </c>
      <c r="E3828" t="s">
        <v>10095</v>
      </c>
      <c r="F3828" t="b">
        <v>1</v>
      </c>
      <c r="G3828">
        <v>519734528</v>
      </c>
      <c r="H3828">
        <v>519734783</v>
      </c>
      <c r="I3828" t="s">
        <v>10119</v>
      </c>
      <c r="J3828" s="182" t="str">
        <f>IF(OR(IFERROR(SEARCH("DMZ",tblSegmentationZones[[#This Row],[comment]])&gt;0,FALSE),IFERROR(SEARCH("DMZ",tblSegmentationZones[[#This Row],[SegmentationZone]])&gt;0,FALSE)),"Yes","No")</f>
        <v>No</v>
      </c>
    </row>
    <row r="3829" spans="1:10" x14ac:dyDescent="0.3">
      <c r="A3829" t="s">
        <v>10120</v>
      </c>
      <c r="B3829" t="s">
        <v>10121</v>
      </c>
      <c r="C3829" t="s">
        <v>464</v>
      </c>
      <c r="D3829" t="s">
        <v>10122</v>
      </c>
      <c r="E3829" t="s">
        <v>10095</v>
      </c>
      <c r="F3829" t="b">
        <v>1</v>
      </c>
      <c r="G3829">
        <v>519734784</v>
      </c>
      <c r="H3829">
        <v>519735039</v>
      </c>
      <c r="I3829" t="s">
        <v>10123</v>
      </c>
      <c r="J3829" s="182" t="str">
        <f>IF(OR(IFERROR(SEARCH("DMZ",tblSegmentationZones[[#This Row],[comment]])&gt;0,FALSE),IFERROR(SEARCH("DMZ",tblSegmentationZones[[#This Row],[SegmentationZone]])&gt;0,FALSE)),"Yes","No")</f>
        <v>No</v>
      </c>
    </row>
    <row r="3830" spans="1:10" x14ac:dyDescent="0.3">
      <c r="A3830" t="s">
        <v>10124</v>
      </c>
      <c r="B3830" t="s">
        <v>10125</v>
      </c>
      <c r="C3830" t="s">
        <v>464</v>
      </c>
      <c r="D3830" t="s">
        <v>10126</v>
      </c>
      <c r="E3830" t="s">
        <v>10095</v>
      </c>
      <c r="F3830" t="b">
        <v>1</v>
      </c>
      <c r="G3830">
        <v>519735040</v>
      </c>
      <c r="H3830">
        <v>519735295</v>
      </c>
      <c r="I3830" t="s">
        <v>10127</v>
      </c>
      <c r="J3830" s="182" t="str">
        <f>IF(OR(IFERROR(SEARCH("DMZ",tblSegmentationZones[[#This Row],[comment]])&gt;0,FALSE),IFERROR(SEARCH("DMZ",tblSegmentationZones[[#This Row],[SegmentationZone]])&gt;0,FALSE)),"Yes","No")</f>
        <v>No</v>
      </c>
    </row>
    <row r="3831" spans="1:10" x14ac:dyDescent="0.3">
      <c r="A3831" t="s">
        <v>10128</v>
      </c>
      <c r="B3831" t="s">
        <v>10129</v>
      </c>
      <c r="C3831" t="s">
        <v>464</v>
      </c>
      <c r="D3831" t="s">
        <v>10130</v>
      </c>
      <c r="E3831" t="s">
        <v>10095</v>
      </c>
      <c r="F3831" t="b">
        <v>1</v>
      </c>
      <c r="G3831">
        <v>519735296</v>
      </c>
      <c r="H3831">
        <v>519735551</v>
      </c>
      <c r="I3831" t="s">
        <v>10131</v>
      </c>
      <c r="J3831" s="182" t="str">
        <f>IF(OR(IFERROR(SEARCH("DMZ",tblSegmentationZones[[#This Row],[comment]])&gt;0,FALSE),IFERROR(SEARCH("DMZ",tblSegmentationZones[[#This Row],[SegmentationZone]])&gt;0,FALSE)),"Yes","No")</f>
        <v>No</v>
      </c>
    </row>
    <row r="3832" spans="1:10" x14ac:dyDescent="0.3">
      <c r="A3832" t="s">
        <v>10132</v>
      </c>
      <c r="B3832" t="s">
        <v>10133</v>
      </c>
      <c r="C3832" t="s">
        <v>464</v>
      </c>
      <c r="D3832" t="s">
        <v>10134</v>
      </c>
      <c r="E3832" t="s">
        <v>10095</v>
      </c>
      <c r="F3832" t="b">
        <v>1</v>
      </c>
      <c r="G3832">
        <v>519735552</v>
      </c>
      <c r="H3832">
        <v>519735807</v>
      </c>
      <c r="I3832" t="s">
        <v>10135</v>
      </c>
      <c r="J3832" s="182" t="str">
        <f>IF(OR(IFERROR(SEARCH("DMZ",tblSegmentationZones[[#This Row],[comment]])&gt;0,FALSE),IFERROR(SEARCH("DMZ",tblSegmentationZones[[#This Row],[SegmentationZone]])&gt;0,FALSE)),"Yes","No")</f>
        <v>No</v>
      </c>
    </row>
    <row r="3833" spans="1:10" x14ac:dyDescent="0.3">
      <c r="A3833" t="s">
        <v>10136</v>
      </c>
      <c r="B3833" t="s">
        <v>10137</v>
      </c>
      <c r="C3833" t="s">
        <v>464</v>
      </c>
      <c r="D3833" t="s">
        <v>10070</v>
      </c>
      <c r="E3833" t="s">
        <v>10095</v>
      </c>
      <c r="F3833" t="b">
        <v>1</v>
      </c>
      <c r="G3833">
        <v>519735808</v>
      </c>
      <c r="H3833">
        <v>519736063</v>
      </c>
      <c r="I3833" t="s">
        <v>10138</v>
      </c>
      <c r="J3833" s="182" t="str">
        <f>IF(OR(IFERROR(SEARCH("DMZ",tblSegmentationZones[[#This Row],[comment]])&gt;0,FALSE),IFERROR(SEARCH("DMZ",tblSegmentationZones[[#This Row],[SegmentationZone]])&gt;0,FALSE)),"Yes","No")</f>
        <v>No</v>
      </c>
    </row>
    <row r="3834" spans="1:10" x14ac:dyDescent="0.3">
      <c r="A3834" t="s">
        <v>10139</v>
      </c>
      <c r="B3834" t="s">
        <v>10140</v>
      </c>
      <c r="C3834" t="s">
        <v>464</v>
      </c>
      <c r="D3834" t="s">
        <v>10074</v>
      </c>
      <c r="E3834" t="s">
        <v>10095</v>
      </c>
      <c r="F3834" t="b">
        <v>1</v>
      </c>
      <c r="G3834">
        <v>519736064</v>
      </c>
      <c r="H3834">
        <v>519736319</v>
      </c>
      <c r="I3834" t="s">
        <v>10141</v>
      </c>
      <c r="J3834" s="182" t="str">
        <f>IF(OR(IFERROR(SEARCH("DMZ",tblSegmentationZones[[#This Row],[comment]])&gt;0,FALSE),IFERROR(SEARCH("DMZ",tblSegmentationZones[[#This Row],[SegmentationZone]])&gt;0,FALSE)),"Yes","No")</f>
        <v>No</v>
      </c>
    </row>
    <row r="3835" spans="1:10" x14ac:dyDescent="0.3">
      <c r="A3835" t="s">
        <v>10142</v>
      </c>
      <c r="B3835" t="s">
        <v>10143</v>
      </c>
      <c r="C3835" t="s">
        <v>464</v>
      </c>
      <c r="D3835" t="s">
        <v>10144</v>
      </c>
      <c r="E3835" t="s">
        <v>10062</v>
      </c>
      <c r="F3835" t="b">
        <v>1</v>
      </c>
      <c r="G3835">
        <v>519704064</v>
      </c>
      <c r="H3835">
        <v>519704319</v>
      </c>
      <c r="I3835" t="s">
        <v>10145</v>
      </c>
      <c r="J3835" s="182" t="str">
        <f>IF(OR(IFERROR(SEARCH("DMZ",tblSegmentationZones[[#This Row],[comment]])&gt;0,FALSE),IFERROR(SEARCH("DMZ",tblSegmentationZones[[#This Row],[SegmentationZone]])&gt;0,FALSE)),"Yes","No")</f>
        <v>No</v>
      </c>
    </row>
    <row r="3836" spans="1:10" x14ac:dyDescent="0.3">
      <c r="A3836" t="s">
        <v>10146</v>
      </c>
      <c r="B3836" t="s">
        <v>10147</v>
      </c>
      <c r="C3836" t="s">
        <v>464</v>
      </c>
      <c r="D3836" t="s">
        <v>10078</v>
      </c>
      <c r="E3836" t="s">
        <v>10095</v>
      </c>
      <c r="F3836" t="b">
        <v>1</v>
      </c>
      <c r="G3836">
        <v>519736320</v>
      </c>
      <c r="H3836">
        <v>519736575</v>
      </c>
      <c r="I3836" t="s">
        <v>10148</v>
      </c>
      <c r="J3836" s="182" t="str">
        <f>IF(OR(IFERROR(SEARCH("DMZ",tblSegmentationZones[[#This Row],[comment]])&gt;0,FALSE),IFERROR(SEARCH("DMZ",tblSegmentationZones[[#This Row],[SegmentationZone]])&gt;0,FALSE)),"Yes","No")</f>
        <v>No</v>
      </c>
    </row>
    <row r="3837" spans="1:10" x14ac:dyDescent="0.3">
      <c r="A3837" t="s">
        <v>10149</v>
      </c>
      <c r="B3837" t="s">
        <v>10150</v>
      </c>
      <c r="C3837" t="s">
        <v>464</v>
      </c>
      <c r="D3837" t="s">
        <v>10102</v>
      </c>
      <c r="E3837" t="s">
        <v>10095</v>
      </c>
      <c r="F3837" t="b">
        <v>1</v>
      </c>
      <c r="G3837">
        <v>519736576</v>
      </c>
      <c r="H3837">
        <v>519736831</v>
      </c>
      <c r="I3837" t="s">
        <v>10151</v>
      </c>
      <c r="J3837" s="182" t="str">
        <f>IF(OR(IFERROR(SEARCH("DMZ",tblSegmentationZones[[#This Row],[comment]])&gt;0,FALSE),IFERROR(SEARCH("DMZ",tblSegmentationZones[[#This Row],[SegmentationZone]])&gt;0,FALSE)),"Yes","No")</f>
        <v>No</v>
      </c>
    </row>
    <row r="3838" spans="1:10" x14ac:dyDescent="0.3">
      <c r="A3838" t="s">
        <v>10152</v>
      </c>
      <c r="B3838" t="s">
        <v>10153</v>
      </c>
      <c r="C3838" t="s">
        <v>464</v>
      </c>
      <c r="D3838" t="s">
        <v>10144</v>
      </c>
      <c r="E3838" t="s">
        <v>10095</v>
      </c>
      <c r="F3838" t="b">
        <v>1</v>
      </c>
      <c r="G3838">
        <v>519736832</v>
      </c>
      <c r="H3838">
        <v>519737087</v>
      </c>
      <c r="I3838" t="s">
        <v>10154</v>
      </c>
      <c r="J3838" s="182" t="str">
        <f>IF(OR(IFERROR(SEARCH("DMZ",tblSegmentationZones[[#This Row],[comment]])&gt;0,FALSE),IFERROR(SEARCH("DMZ",tblSegmentationZones[[#This Row],[SegmentationZone]])&gt;0,FALSE)),"Yes","No")</f>
        <v>No</v>
      </c>
    </row>
    <row r="3839" spans="1:10" x14ac:dyDescent="0.3">
      <c r="A3839" t="s">
        <v>10155</v>
      </c>
      <c r="B3839" t="s">
        <v>10156</v>
      </c>
      <c r="C3839" t="s">
        <v>464</v>
      </c>
      <c r="D3839" t="s">
        <v>10157</v>
      </c>
      <c r="E3839" t="s">
        <v>10095</v>
      </c>
      <c r="F3839" t="b">
        <v>1</v>
      </c>
      <c r="G3839">
        <v>519737088</v>
      </c>
      <c r="H3839">
        <v>519737343</v>
      </c>
      <c r="I3839" t="s">
        <v>10158</v>
      </c>
      <c r="J3839" s="182" t="str">
        <f>IF(OR(IFERROR(SEARCH("DMZ",tblSegmentationZones[[#This Row],[comment]])&gt;0,FALSE),IFERROR(SEARCH("DMZ",tblSegmentationZones[[#This Row],[SegmentationZone]])&gt;0,FALSE)),"Yes","No")</f>
        <v>No</v>
      </c>
    </row>
    <row r="3840" spans="1:10" x14ac:dyDescent="0.3">
      <c r="A3840" t="s">
        <v>10159</v>
      </c>
      <c r="B3840" t="s">
        <v>10160</v>
      </c>
      <c r="C3840" t="s">
        <v>464</v>
      </c>
      <c r="D3840" t="s">
        <v>10157</v>
      </c>
      <c r="E3840" t="s">
        <v>10062</v>
      </c>
      <c r="F3840" t="b">
        <v>1</v>
      </c>
      <c r="G3840">
        <v>519704320</v>
      </c>
      <c r="H3840">
        <v>519704575</v>
      </c>
      <c r="I3840" t="s">
        <v>10161</v>
      </c>
      <c r="J3840" s="182" t="str">
        <f>IF(OR(IFERROR(SEARCH("DMZ",tblSegmentationZones[[#This Row],[comment]])&gt;0,FALSE),IFERROR(SEARCH("DMZ",tblSegmentationZones[[#This Row],[SegmentationZone]])&gt;0,FALSE)),"Yes","No")</f>
        <v>No</v>
      </c>
    </row>
    <row r="3841" spans="1:10" x14ac:dyDescent="0.3">
      <c r="A3841" t="s">
        <v>10162</v>
      </c>
      <c r="B3841" t="s">
        <v>10163</v>
      </c>
      <c r="C3841" t="s">
        <v>464</v>
      </c>
      <c r="D3841" t="s">
        <v>10082</v>
      </c>
      <c r="E3841" t="s">
        <v>10095</v>
      </c>
      <c r="F3841" t="b">
        <v>1</v>
      </c>
      <c r="G3841">
        <v>519747584</v>
      </c>
      <c r="H3841">
        <v>519747839</v>
      </c>
      <c r="I3841" t="s">
        <v>10164</v>
      </c>
      <c r="J3841" s="182" t="str">
        <f>IF(OR(IFERROR(SEARCH("DMZ",tblSegmentationZones[[#This Row],[comment]])&gt;0,FALSE),IFERROR(SEARCH("DMZ",tblSegmentationZones[[#This Row],[SegmentationZone]])&gt;0,FALSE)),"Yes","No")</f>
        <v>Yes</v>
      </c>
    </row>
    <row r="3842" spans="1:10" x14ac:dyDescent="0.3">
      <c r="A3842" t="s">
        <v>10165</v>
      </c>
      <c r="B3842" t="s">
        <v>10166</v>
      </c>
      <c r="C3842" t="s">
        <v>464</v>
      </c>
      <c r="D3842" t="s">
        <v>10087</v>
      </c>
      <c r="E3842" t="s">
        <v>10095</v>
      </c>
      <c r="F3842" t="b">
        <v>1</v>
      </c>
      <c r="G3842">
        <v>519747840</v>
      </c>
      <c r="H3842">
        <v>519748095</v>
      </c>
      <c r="I3842" t="s">
        <v>10167</v>
      </c>
      <c r="J3842" s="182" t="str">
        <f>IF(OR(IFERROR(SEARCH("DMZ",tblSegmentationZones[[#This Row],[comment]])&gt;0,FALSE),IFERROR(SEARCH("DMZ",tblSegmentationZones[[#This Row],[SegmentationZone]])&gt;0,FALSE)),"Yes","No")</f>
        <v>Yes</v>
      </c>
    </row>
    <row r="3843" spans="1:10" x14ac:dyDescent="0.3">
      <c r="A3843" t="s">
        <v>10168</v>
      </c>
      <c r="B3843" t="s">
        <v>10169</v>
      </c>
      <c r="C3843" t="s">
        <v>464</v>
      </c>
      <c r="D3843" t="s">
        <v>10091</v>
      </c>
      <c r="E3843" t="s">
        <v>10095</v>
      </c>
      <c r="F3843" t="b">
        <v>1</v>
      </c>
      <c r="G3843">
        <v>519748096</v>
      </c>
      <c r="H3843">
        <v>519748351</v>
      </c>
      <c r="I3843" t="s">
        <v>10170</v>
      </c>
      <c r="J3843" s="182" t="str">
        <f>IF(OR(IFERROR(SEARCH("DMZ",tblSegmentationZones[[#This Row],[comment]])&gt;0,FALSE),IFERROR(SEARCH("DMZ",tblSegmentationZones[[#This Row],[SegmentationZone]])&gt;0,FALSE)),"Yes","No")</f>
        <v>Yes</v>
      </c>
    </row>
    <row r="3844" spans="1:10" x14ac:dyDescent="0.3">
      <c r="A3844" t="s">
        <v>10171</v>
      </c>
      <c r="B3844" t="s">
        <v>10172</v>
      </c>
      <c r="C3844" t="s">
        <v>464</v>
      </c>
      <c r="D3844" t="s">
        <v>10106</v>
      </c>
      <c r="E3844" t="s">
        <v>10062</v>
      </c>
      <c r="F3844" t="b">
        <v>1</v>
      </c>
      <c r="G3844">
        <v>519700992</v>
      </c>
      <c r="H3844">
        <v>519701247</v>
      </c>
      <c r="I3844" t="s">
        <v>10173</v>
      </c>
      <c r="J3844" s="182" t="str">
        <f>IF(OR(IFERROR(SEARCH("DMZ",tblSegmentationZones[[#This Row],[comment]])&gt;0,FALSE),IFERROR(SEARCH("DMZ",tblSegmentationZones[[#This Row],[SegmentationZone]])&gt;0,FALSE)),"Yes","No")</f>
        <v>No</v>
      </c>
    </row>
    <row r="3845" spans="1:10" x14ac:dyDescent="0.3">
      <c r="A3845" t="s">
        <v>10174</v>
      </c>
      <c r="B3845" t="s">
        <v>10175</v>
      </c>
      <c r="C3845" t="s">
        <v>464</v>
      </c>
      <c r="D3845" t="s">
        <v>10110</v>
      </c>
      <c r="E3845" t="s">
        <v>10062</v>
      </c>
      <c r="F3845" t="b">
        <v>1</v>
      </c>
      <c r="G3845">
        <v>519701248</v>
      </c>
      <c r="H3845">
        <v>519701503</v>
      </c>
      <c r="I3845" t="s">
        <v>10176</v>
      </c>
      <c r="J3845" s="182" t="str">
        <f>IF(OR(IFERROR(SEARCH("DMZ",tblSegmentationZones[[#This Row],[comment]])&gt;0,FALSE),IFERROR(SEARCH("DMZ",tblSegmentationZones[[#This Row],[SegmentationZone]])&gt;0,FALSE)),"Yes","No")</f>
        <v>No</v>
      </c>
    </row>
    <row r="3846" spans="1:10" x14ac:dyDescent="0.3">
      <c r="A3846" t="s">
        <v>10177</v>
      </c>
      <c r="B3846" t="s">
        <v>10178</v>
      </c>
      <c r="C3846" t="s">
        <v>464</v>
      </c>
      <c r="D3846" t="s">
        <v>10114</v>
      </c>
      <c r="E3846" t="s">
        <v>10062</v>
      </c>
      <c r="F3846" t="b">
        <v>1</v>
      </c>
      <c r="G3846">
        <v>519701504</v>
      </c>
      <c r="H3846">
        <v>519701759</v>
      </c>
      <c r="I3846" t="s">
        <v>10179</v>
      </c>
      <c r="J3846" s="182" t="str">
        <f>IF(OR(IFERROR(SEARCH("DMZ",tblSegmentationZones[[#This Row],[comment]])&gt;0,FALSE),IFERROR(SEARCH("DMZ",tblSegmentationZones[[#This Row],[SegmentationZone]])&gt;0,FALSE)),"Yes","No")</f>
        <v>No</v>
      </c>
    </row>
    <row r="3847" spans="1:10" x14ac:dyDescent="0.3">
      <c r="A3847" t="s">
        <v>10180</v>
      </c>
      <c r="B3847" t="s">
        <v>10181</v>
      </c>
      <c r="C3847" t="s">
        <v>464</v>
      </c>
      <c r="D3847" t="s">
        <v>10118</v>
      </c>
      <c r="E3847" t="s">
        <v>10062</v>
      </c>
      <c r="F3847" t="b">
        <v>1</v>
      </c>
      <c r="G3847">
        <v>519701760</v>
      </c>
      <c r="H3847">
        <v>519702015</v>
      </c>
      <c r="I3847" t="s">
        <v>10182</v>
      </c>
      <c r="J3847" s="182" t="str">
        <f>IF(OR(IFERROR(SEARCH("DMZ",tblSegmentationZones[[#This Row],[comment]])&gt;0,FALSE),IFERROR(SEARCH("DMZ",tblSegmentationZones[[#This Row],[SegmentationZone]])&gt;0,FALSE)),"Yes","No")</f>
        <v>No</v>
      </c>
    </row>
    <row r="3848" spans="1:10" x14ac:dyDescent="0.3">
      <c r="A3848" t="s">
        <v>10183</v>
      </c>
      <c r="B3848" t="s">
        <v>10184</v>
      </c>
      <c r="C3848">
        <v>104</v>
      </c>
      <c r="D3848" t="s">
        <v>10082</v>
      </c>
      <c r="E3848" t="s">
        <v>10062</v>
      </c>
      <c r="F3848" t="b">
        <v>1</v>
      </c>
      <c r="G3848">
        <v>519714816</v>
      </c>
      <c r="H3848">
        <v>519715071</v>
      </c>
      <c r="I3848" t="s">
        <v>10185</v>
      </c>
      <c r="J3848" s="182" t="str">
        <f>IF(OR(IFERROR(SEARCH("DMZ",tblSegmentationZones[[#This Row],[comment]])&gt;0,FALSE),IFERROR(SEARCH("DMZ",tblSegmentationZones[[#This Row],[SegmentationZone]])&gt;0,FALSE)),"Yes","No")</f>
        <v>Yes</v>
      </c>
    </row>
    <row r="3849" spans="1:10" x14ac:dyDescent="0.3">
      <c r="A3849" t="s">
        <v>10186</v>
      </c>
      <c r="B3849" t="s">
        <v>10187</v>
      </c>
      <c r="C3849">
        <v>105</v>
      </c>
      <c r="D3849" t="s">
        <v>10087</v>
      </c>
      <c r="E3849" t="s">
        <v>10062</v>
      </c>
      <c r="F3849" t="b">
        <v>1</v>
      </c>
      <c r="G3849">
        <v>519715072</v>
      </c>
      <c r="H3849">
        <v>519715327</v>
      </c>
      <c r="I3849" t="s">
        <v>10188</v>
      </c>
      <c r="J3849" s="182" t="str">
        <f>IF(OR(IFERROR(SEARCH("DMZ",tblSegmentationZones[[#This Row],[comment]])&gt;0,FALSE),IFERROR(SEARCH("DMZ",tblSegmentationZones[[#This Row],[SegmentationZone]])&gt;0,FALSE)),"Yes","No")</f>
        <v>Yes</v>
      </c>
    </row>
    <row r="3850" spans="1:10" x14ac:dyDescent="0.3">
      <c r="A3850" t="s">
        <v>10189</v>
      </c>
      <c r="B3850" t="s">
        <v>10190</v>
      </c>
      <c r="C3850">
        <v>106</v>
      </c>
      <c r="D3850" t="s">
        <v>10091</v>
      </c>
      <c r="E3850" t="s">
        <v>10062</v>
      </c>
      <c r="F3850" t="b">
        <v>1</v>
      </c>
      <c r="G3850">
        <v>519715328</v>
      </c>
      <c r="H3850">
        <v>519715583</v>
      </c>
      <c r="I3850" t="s">
        <v>10191</v>
      </c>
      <c r="J3850" s="182" t="str">
        <f>IF(OR(IFERROR(SEARCH("DMZ",tblSegmentationZones[[#This Row],[comment]])&gt;0,FALSE),IFERROR(SEARCH("DMZ",tblSegmentationZones[[#This Row],[SegmentationZone]])&gt;0,FALSE)),"Yes","No")</f>
        <v>Yes</v>
      </c>
    </row>
    <row r="3851" spans="1:10" x14ac:dyDescent="0.3">
      <c r="A3851" t="s">
        <v>10192</v>
      </c>
      <c r="B3851" t="s">
        <v>10193</v>
      </c>
      <c r="C3851" t="s">
        <v>464</v>
      </c>
      <c r="D3851" t="s">
        <v>10122</v>
      </c>
      <c r="E3851" t="s">
        <v>10062</v>
      </c>
      <c r="F3851" t="b">
        <v>1</v>
      </c>
      <c r="G3851">
        <v>519702016</v>
      </c>
      <c r="H3851">
        <v>519702271</v>
      </c>
      <c r="I3851" t="s">
        <v>10194</v>
      </c>
      <c r="J3851" s="182" t="str">
        <f>IF(OR(IFERROR(SEARCH("DMZ",tblSegmentationZones[[#This Row],[comment]])&gt;0,FALSE),IFERROR(SEARCH("DMZ",tblSegmentationZones[[#This Row],[SegmentationZone]])&gt;0,FALSE)),"Yes","No")</f>
        <v>No</v>
      </c>
    </row>
    <row r="3852" spans="1:10" x14ac:dyDescent="0.3">
      <c r="A3852" t="s">
        <v>10195</v>
      </c>
      <c r="B3852" t="s">
        <v>10196</v>
      </c>
      <c r="C3852" t="s">
        <v>464</v>
      </c>
      <c r="D3852" t="s">
        <v>10061</v>
      </c>
      <c r="E3852" t="s">
        <v>10083</v>
      </c>
      <c r="F3852" t="b">
        <v>1</v>
      </c>
      <c r="G3852">
        <v>519716864</v>
      </c>
      <c r="H3852">
        <v>519717119</v>
      </c>
      <c r="I3852" t="s">
        <v>10197</v>
      </c>
      <c r="J3852" s="182" t="str">
        <f>IF(OR(IFERROR(SEARCH("DMZ",tblSegmentationZones[[#This Row],[comment]])&gt;0,FALSE),IFERROR(SEARCH("DMZ",tblSegmentationZones[[#This Row],[SegmentationZone]])&gt;0,FALSE)),"Yes","No")</f>
        <v>No</v>
      </c>
    </row>
    <row r="3853" spans="1:10" x14ac:dyDescent="0.3">
      <c r="A3853" t="s">
        <v>10198</v>
      </c>
      <c r="B3853" t="s">
        <v>10199</v>
      </c>
      <c r="C3853" t="s">
        <v>464</v>
      </c>
      <c r="D3853" t="s">
        <v>10066</v>
      </c>
      <c r="E3853" t="s">
        <v>10083</v>
      </c>
      <c r="F3853" t="b">
        <v>1</v>
      </c>
      <c r="G3853">
        <v>519717120</v>
      </c>
      <c r="H3853">
        <v>519717375</v>
      </c>
      <c r="I3853" t="s">
        <v>10200</v>
      </c>
      <c r="J3853" s="182" t="str">
        <f>IF(OR(IFERROR(SEARCH("DMZ",tblSegmentationZones[[#This Row],[comment]])&gt;0,FALSE),IFERROR(SEARCH("DMZ",tblSegmentationZones[[#This Row],[SegmentationZone]])&gt;0,FALSE)),"Yes","No")</f>
        <v>No</v>
      </c>
    </row>
    <row r="3854" spans="1:10" x14ac:dyDescent="0.3">
      <c r="A3854" t="s">
        <v>10201</v>
      </c>
      <c r="B3854" t="s">
        <v>10202</v>
      </c>
      <c r="C3854" t="s">
        <v>464</v>
      </c>
      <c r="D3854" t="s">
        <v>10106</v>
      </c>
      <c r="E3854" t="s">
        <v>10083</v>
      </c>
      <c r="F3854" t="b">
        <v>1</v>
      </c>
      <c r="G3854">
        <v>519717376</v>
      </c>
      <c r="H3854">
        <v>519717631</v>
      </c>
      <c r="I3854" t="s">
        <v>10203</v>
      </c>
      <c r="J3854" s="182" t="str">
        <f>IF(OR(IFERROR(SEARCH("DMZ",tblSegmentationZones[[#This Row],[comment]])&gt;0,FALSE),IFERROR(SEARCH("DMZ",tblSegmentationZones[[#This Row],[SegmentationZone]])&gt;0,FALSE)),"Yes","No")</f>
        <v>No</v>
      </c>
    </row>
    <row r="3855" spans="1:10" x14ac:dyDescent="0.3">
      <c r="A3855" t="s">
        <v>10204</v>
      </c>
      <c r="B3855" t="s">
        <v>10205</v>
      </c>
      <c r="C3855" t="s">
        <v>464</v>
      </c>
      <c r="D3855" t="s">
        <v>10110</v>
      </c>
      <c r="E3855" t="s">
        <v>10083</v>
      </c>
      <c r="F3855" t="b">
        <v>1</v>
      </c>
      <c r="G3855">
        <v>519717632</v>
      </c>
      <c r="H3855">
        <v>519717887</v>
      </c>
      <c r="I3855" t="s">
        <v>10206</v>
      </c>
      <c r="J3855" s="182" t="str">
        <f>IF(OR(IFERROR(SEARCH("DMZ",tblSegmentationZones[[#This Row],[comment]])&gt;0,FALSE),IFERROR(SEARCH("DMZ",tblSegmentationZones[[#This Row],[SegmentationZone]])&gt;0,FALSE)),"Yes","No")</f>
        <v>No</v>
      </c>
    </row>
    <row r="3856" spans="1:10" x14ac:dyDescent="0.3">
      <c r="A3856" t="s">
        <v>10207</v>
      </c>
      <c r="B3856" t="s">
        <v>10208</v>
      </c>
      <c r="C3856" t="s">
        <v>464</v>
      </c>
      <c r="D3856" t="s">
        <v>10114</v>
      </c>
      <c r="E3856" t="s">
        <v>10083</v>
      </c>
      <c r="F3856" t="b">
        <v>1</v>
      </c>
      <c r="G3856">
        <v>519717888</v>
      </c>
      <c r="H3856">
        <v>519718143</v>
      </c>
      <c r="I3856" t="s">
        <v>10209</v>
      </c>
      <c r="J3856" s="182" t="str">
        <f>IF(OR(IFERROR(SEARCH("DMZ",tblSegmentationZones[[#This Row],[comment]])&gt;0,FALSE),IFERROR(SEARCH("DMZ",tblSegmentationZones[[#This Row],[SegmentationZone]])&gt;0,FALSE)),"Yes","No")</f>
        <v>No</v>
      </c>
    </row>
    <row r="3857" spans="1:10" x14ac:dyDescent="0.3">
      <c r="A3857" t="s">
        <v>10210</v>
      </c>
      <c r="B3857" t="s">
        <v>10211</v>
      </c>
      <c r="C3857" t="s">
        <v>464</v>
      </c>
      <c r="D3857" t="s">
        <v>10118</v>
      </c>
      <c r="E3857" t="s">
        <v>10083</v>
      </c>
      <c r="F3857" t="b">
        <v>1</v>
      </c>
      <c r="G3857">
        <v>519718144</v>
      </c>
      <c r="H3857">
        <v>519718399</v>
      </c>
      <c r="I3857" t="s">
        <v>10212</v>
      </c>
      <c r="J3857" s="182" t="str">
        <f>IF(OR(IFERROR(SEARCH("DMZ",tblSegmentationZones[[#This Row],[comment]])&gt;0,FALSE),IFERROR(SEARCH("DMZ",tblSegmentationZones[[#This Row],[SegmentationZone]])&gt;0,FALSE)),"Yes","No")</f>
        <v>No</v>
      </c>
    </row>
    <row r="3858" spans="1:10" x14ac:dyDescent="0.3">
      <c r="A3858" t="s">
        <v>10213</v>
      </c>
      <c r="B3858" t="s">
        <v>10214</v>
      </c>
      <c r="C3858" t="s">
        <v>464</v>
      </c>
      <c r="D3858" t="s">
        <v>10126</v>
      </c>
      <c r="E3858" t="s">
        <v>10062</v>
      </c>
      <c r="F3858" t="b">
        <v>1</v>
      </c>
      <c r="G3858">
        <v>519702272</v>
      </c>
      <c r="H3858">
        <v>519702527</v>
      </c>
      <c r="I3858" t="s">
        <v>10215</v>
      </c>
      <c r="J3858" s="182" t="str">
        <f>IF(OR(IFERROR(SEARCH("DMZ",tblSegmentationZones[[#This Row],[comment]])&gt;0,FALSE),IFERROR(SEARCH("DMZ",tblSegmentationZones[[#This Row],[SegmentationZone]])&gt;0,FALSE)),"Yes","No")</f>
        <v>No</v>
      </c>
    </row>
    <row r="3859" spans="1:10" x14ac:dyDescent="0.3">
      <c r="A3859" t="s">
        <v>10216</v>
      </c>
      <c r="B3859" t="s">
        <v>10217</v>
      </c>
      <c r="C3859" t="s">
        <v>464</v>
      </c>
      <c r="D3859" t="s">
        <v>10102</v>
      </c>
      <c r="E3859" t="s">
        <v>10083</v>
      </c>
      <c r="F3859" t="b">
        <v>1</v>
      </c>
      <c r="G3859">
        <v>519718400</v>
      </c>
      <c r="H3859">
        <v>519718655</v>
      </c>
      <c r="I3859" t="s">
        <v>10218</v>
      </c>
      <c r="J3859" s="182" t="str">
        <f>IF(OR(IFERROR(SEARCH("DMZ",tblSegmentationZones[[#This Row],[comment]])&gt;0,FALSE),IFERROR(SEARCH("DMZ",tblSegmentationZones[[#This Row],[SegmentationZone]])&gt;0,FALSE)),"Yes","No")</f>
        <v>No</v>
      </c>
    </row>
    <row r="3860" spans="1:10" x14ac:dyDescent="0.3">
      <c r="A3860" t="s">
        <v>10219</v>
      </c>
      <c r="B3860" t="s">
        <v>10220</v>
      </c>
      <c r="C3860" t="s">
        <v>464</v>
      </c>
      <c r="D3860" t="s">
        <v>10157</v>
      </c>
      <c r="E3860" t="s">
        <v>10083</v>
      </c>
      <c r="F3860" t="b">
        <v>1</v>
      </c>
      <c r="G3860">
        <v>519718656</v>
      </c>
      <c r="H3860">
        <v>519718911</v>
      </c>
      <c r="I3860" t="s">
        <v>10221</v>
      </c>
      <c r="J3860" s="182" t="str">
        <f>IF(OR(IFERROR(SEARCH("DMZ",tblSegmentationZones[[#This Row],[comment]])&gt;0,FALSE),IFERROR(SEARCH("DMZ",tblSegmentationZones[[#This Row],[SegmentationZone]])&gt;0,FALSE)),"Yes","No")</f>
        <v>No</v>
      </c>
    </row>
    <row r="3861" spans="1:10" x14ac:dyDescent="0.3">
      <c r="A3861" t="s">
        <v>10222</v>
      </c>
      <c r="B3861" t="s">
        <v>10223</v>
      </c>
      <c r="C3861" t="s">
        <v>464</v>
      </c>
      <c r="D3861" t="s">
        <v>10130</v>
      </c>
      <c r="E3861" t="s">
        <v>10062</v>
      </c>
      <c r="F3861" t="b">
        <v>1</v>
      </c>
      <c r="G3861">
        <v>519702528</v>
      </c>
      <c r="H3861">
        <v>519702783</v>
      </c>
      <c r="I3861" t="s">
        <v>10224</v>
      </c>
      <c r="J3861" s="182" t="str">
        <f>IF(OR(IFERROR(SEARCH("DMZ",tblSegmentationZones[[#This Row],[comment]])&gt;0,FALSE),IFERROR(SEARCH("DMZ",tblSegmentationZones[[#This Row],[SegmentationZone]])&gt;0,FALSE)),"Yes","No")</f>
        <v>No</v>
      </c>
    </row>
    <row r="3862" spans="1:10" x14ac:dyDescent="0.3">
      <c r="A3862" t="s">
        <v>10225</v>
      </c>
      <c r="B3862" t="s">
        <v>10226</v>
      </c>
      <c r="C3862" t="s">
        <v>464</v>
      </c>
      <c r="D3862" t="s">
        <v>10134</v>
      </c>
      <c r="E3862" t="s">
        <v>10062</v>
      </c>
      <c r="F3862" t="b">
        <v>1</v>
      </c>
      <c r="G3862">
        <v>519702784</v>
      </c>
      <c r="H3862">
        <v>519703039</v>
      </c>
      <c r="I3862" t="s">
        <v>10227</v>
      </c>
      <c r="J3862" s="182" t="str">
        <f>IF(OR(IFERROR(SEARCH("DMZ",tblSegmentationZones[[#This Row],[comment]])&gt;0,FALSE),IFERROR(SEARCH("DMZ",tblSegmentationZones[[#This Row],[SegmentationZone]])&gt;0,FALSE)),"Yes","No")</f>
        <v>No</v>
      </c>
    </row>
    <row r="3863" spans="1:10" x14ac:dyDescent="0.3">
      <c r="A3863" t="s">
        <v>10228</v>
      </c>
      <c r="B3863" t="s">
        <v>10229</v>
      </c>
      <c r="C3863" t="s">
        <v>464</v>
      </c>
      <c r="D3863" t="s">
        <v>4614</v>
      </c>
      <c r="E3863" t="s">
        <v>10230</v>
      </c>
      <c r="F3863" t="b">
        <v>1</v>
      </c>
      <c r="G3863">
        <v>519766016</v>
      </c>
      <c r="H3863">
        <v>519766271</v>
      </c>
      <c r="I3863" t="s">
        <v>10231</v>
      </c>
      <c r="J3863" s="182" t="str">
        <f>IF(OR(IFERROR(SEARCH("DMZ",tblSegmentationZones[[#This Row],[comment]])&gt;0,FALSE),IFERROR(SEARCH("DMZ",tblSegmentationZones[[#This Row],[SegmentationZone]])&gt;0,FALSE)),"Yes","No")</f>
        <v>No</v>
      </c>
    </row>
    <row r="3864" spans="1:10" x14ac:dyDescent="0.3">
      <c r="A3864" t="s">
        <v>10232</v>
      </c>
      <c r="B3864" t="s">
        <v>10233</v>
      </c>
      <c r="C3864" t="s">
        <v>464</v>
      </c>
      <c r="D3864" t="s">
        <v>4618</v>
      </c>
      <c r="E3864" t="s">
        <v>10230</v>
      </c>
      <c r="F3864" t="b">
        <v>1</v>
      </c>
      <c r="G3864">
        <v>519766272</v>
      </c>
      <c r="H3864">
        <v>519766527</v>
      </c>
      <c r="I3864" t="s">
        <v>10234</v>
      </c>
      <c r="J3864" s="182" t="str">
        <f>IF(OR(IFERROR(SEARCH("DMZ",tblSegmentationZones[[#This Row],[comment]])&gt;0,FALSE),IFERROR(SEARCH("DMZ",tblSegmentationZones[[#This Row],[SegmentationZone]])&gt;0,FALSE)),"Yes","No")</f>
        <v>No</v>
      </c>
    </row>
    <row r="3865" spans="1:10" x14ac:dyDescent="0.3">
      <c r="A3865" t="s">
        <v>10235</v>
      </c>
      <c r="B3865" t="s">
        <v>10236</v>
      </c>
      <c r="C3865" t="s">
        <v>464</v>
      </c>
      <c r="D3865" t="s">
        <v>4651</v>
      </c>
      <c r="E3865" t="s">
        <v>10230</v>
      </c>
      <c r="F3865" t="b">
        <v>1</v>
      </c>
      <c r="G3865">
        <v>519768576</v>
      </c>
      <c r="H3865">
        <v>519768831</v>
      </c>
      <c r="I3865" t="s">
        <v>10237</v>
      </c>
      <c r="J3865" s="182" t="str">
        <f>IF(OR(IFERROR(SEARCH("DMZ",tblSegmentationZones[[#This Row],[comment]])&gt;0,FALSE),IFERROR(SEARCH("DMZ",tblSegmentationZones[[#This Row],[SegmentationZone]])&gt;0,FALSE)),"Yes","No")</f>
        <v>No</v>
      </c>
    </row>
    <row r="3866" spans="1:10" x14ac:dyDescent="0.3">
      <c r="A3866" t="s">
        <v>10238</v>
      </c>
      <c r="B3866" t="s">
        <v>10239</v>
      </c>
      <c r="C3866" t="s">
        <v>464</v>
      </c>
      <c r="D3866" t="s">
        <v>4655</v>
      </c>
      <c r="E3866" t="s">
        <v>10230</v>
      </c>
      <c r="F3866" t="b">
        <v>1</v>
      </c>
      <c r="G3866">
        <v>519768832</v>
      </c>
      <c r="H3866">
        <v>519769087</v>
      </c>
      <c r="I3866" t="s">
        <v>10240</v>
      </c>
      <c r="J3866" s="182" t="str">
        <f>IF(OR(IFERROR(SEARCH("DMZ",tblSegmentationZones[[#This Row],[comment]])&gt;0,FALSE),IFERROR(SEARCH("DMZ",tblSegmentationZones[[#This Row],[SegmentationZone]])&gt;0,FALSE)),"Yes","No")</f>
        <v>No</v>
      </c>
    </row>
    <row r="3867" spans="1:10" x14ac:dyDescent="0.3">
      <c r="A3867" t="s">
        <v>10241</v>
      </c>
      <c r="B3867" t="s">
        <v>10242</v>
      </c>
      <c r="C3867" t="s">
        <v>464</v>
      </c>
      <c r="D3867" t="s">
        <v>4659</v>
      </c>
      <c r="E3867" t="s">
        <v>10230</v>
      </c>
      <c r="F3867" t="b">
        <v>1</v>
      </c>
      <c r="G3867">
        <v>519769088</v>
      </c>
      <c r="H3867">
        <v>519769343</v>
      </c>
      <c r="I3867" t="s">
        <v>10243</v>
      </c>
      <c r="J3867" s="182" t="str">
        <f>IF(OR(IFERROR(SEARCH("DMZ",tblSegmentationZones[[#This Row],[comment]])&gt;0,FALSE),IFERROR(SEARCH("DMZ",tblSegmentationZones[[#This Row],[SegmentationZone]])&gt;0,FALSE)),"Yes","No")</f>
        <v>No</v>
      </c>
    </row>
    <row r="3868" spans="1:10" x14ac:dyDescent="0.3">
      <c r="A3868" t="s">
        <v>10244</v>
      </c>
      <c r="B3868" t="s">
        <v>10245</v>
      </c>
      <c r="C3868" t="s">
        <v>464</v>
      </c>
      <c r="D3868" t="s">
        <v>3604</v>
      </c>
      <c r="E3868" t="s">
        <v>10246</v>
      </c>
      <c r="F3868" t="b">
        <v>1</v>
      </c>
      <c r="G3868">
        <v>519796736</v>
      </c>
      <c r="H3868">
        <v>519796991</v>
      </c>
      <c r="I3868" t="s">
        <v>10247</v>
      </c>
      <c r="J3868" s="182" t="str">
        <f>IF(OR(IFERROR(SEARCH("DMZ",tblSegmentationZones[[#This Row],[comment]])&gt;0,FALSE),IFERROR(SEARCH("DMZ",tblSegmentationZones[[#This Row],[SegmentationZone]])&gt;0,FALSE)),"Yes","No")</f>
        <v>Yes</v>
      </c>
    </row>
    <row r="3869" spans="1:10" x14ac:dyDescent="0.3">
      <c r="A3869" t="s">
        <v>10248</v>
      </c>
      <c r="B3869" t="s">
        <v>10249</v>
      </c>
      <c r="C3869" t="s">
        <v>464</v>
      </c>
      <c r="D3869" t="s">
        <v>3609</v>
      </c>
      <c r="E3869" t="s">
        <v>10246</v>
      </c>
      <c r="F3869" t="b">
        <v>1</v>
      </c>
      <c r="G3869">
        <v>519796992</v>
      </c>
      <c r="H3869">
        <v>519797247</v>
      </c>
      <c r="I3869" t="s">
        <v>10250</v>
      </c>
      <c r="J3869" s="182" t="str">
        <f>IF(OR(IFERROR(SEARCH("DMZ",tblSegmentationZones[[#This Row],[comment]])&gt;0,FALSE),IFERROR(SEARCH("DMZ",tblSegmentationZones[[#This Row],[SegmentationZone]])&gt;0,FALSE)),"Yes","No")</f>
        <v>Yes</v>
      </c>
    </row>
    <row r="3870" spans="1:10" x14ac:dyDescent="0.3">
      <c r="A3870" t="s">
        <v>10251</v>
      </c>
      <c r="B3870" t="s">
        <v>10252</v>
      </c>
      <c r="C3870" t="s">
        <v>464</v>
      </c>
      <c r="D3870" t="s">
        <v>3613</v>
      </c>
      <c r="E3870" t="s">
        <v>10246</v>
      </c>
      <c r="F3870" t="b">
        <v>1</v>
      </c>
      <c r="G3870">
        <v>519797248</v>
      </c>
      <c r="H3870">
        <v>519797503</v>
      </c>
      <c r="I3870" t="s">
        <v>10253</v>
      </c>
      <c r="J3870" s="182" t="str">
        <f>IF(OR(IFERROR(SEARCH("DMZ",tblSegmentationZones[[#This Row],[comment]])&gt;0,FALSE),IFERROR(SEARCH("DMZ",tblSegmentationZones[[#This Row],[SegmentationZone]])&gt;0,FALSE)),"Yes","No")</f>
        <v>Yes</v>
      </c>
    </row>
    <row r="3871" spans="1:10" x14ac:dyDescent="0.3">
      <c r="A3871" t="s">
        <v>10254</v>
      </c>
      <c r="B3871" t="s">
        <v>10255</v>
      </c>
      <c r="C3871" t="s">
        <v>464</v>
      </c>
      <c r="D3871" t="s">
        <v>4614</v>
      </c>
      <c r="E3871" t="s">
        <v>10256</v>
      </c>
      <c r="F3871" t="b">
        <v>1</v>
      </c>
      <c r="G3871">
        <v>519798784</v>
      </c>
      <c r="H3871">
        <v>519799039</v>
      </c>
      <c r="I3871" t="s">
        <v>10257</v>
      </c>
      <c r="J3871" s="182" t="str">
        <f>IF(OR(IFERROR(SEARCH("DMZ",tblSegmentationZones[[#This Row],[comment]])&gt;0,FALSE),IFERROR(SEARCH("DMZ",tblSegmentationZones[[#This Row],[SegmentationZone]])&gt;0,FALSE)),"Yes","No")</f>
        <v>No</v>
      </c>
    </row>
    <row r="3872" spans="1:10" x14ac:dyDescent="0.3">
      <c r="A3872" t="s">
        <v>10258</v>
      </c>
      <c r="B3872" t="s">
        <v>10259</v>
      </c>
      <c r="C3872" t="s">
        <v>464</v>
      </c>
      <c r="D3872" t="s">
        <v>4618</v>
      </c>
      <c r="E3872" t="s">
        <v>10256</v>
      </c>
      <c r="F3872" t="b">
        <v>1</v>
      </c>
      <c r="G3872">
        <v>519799040</v>
      </c>
      <c r="H3872">
        <v>519799295</v>
      </c>
      <c r="I3872" t="s">
        <v>10260</v>
      </c>
      <c r="J3872" s="182" t="str">
        <f>IF(OR(IFERROR(SEARCH("DMZ",tblSegmentationZones[[#This Row],[comment]])&gt;0,FALSE),IFERROR(SEARCH("DMZ",tblSegmentationZones[[#This Row],[SegmentationZone]])&gt;0,FALSE)),"Yes","No")</f>
        <v>No</v>
      </c>
    </row>
    <row r="3873" spans="1:10" x14ac:dyDescent="0.3">
      <c r="A3873" t="s">
        <v>10261</v>
      </c>
      <c r="B3873" t="s">
        <v>10262</v>
      </c>
      <c r="C3873" t="s">
        <v>464</v>
      </c>
      <c r="D3873" t="s">
        <v>4663</v>
      </c>
      <c r="E3873" t="s">
        <v>10230</v>
      </c>
      <c r="F3873" t="b">
        <v>1</v>
      </c>
      <c r="G3873">
        <v>519769344</v>
      </c>
      <c r="H3873">
        <v>519769599</v>
      </c>
      <c r="I3873" t="s">
        <v>10263</v>
      </c>
      <c r="J3873" s="182" t="str">
        <f>IF(OR(IFERROR(SEARCH("DMZ",tblSegmentationZones[[#This Row],[comment]])&gt;0,FALSE),IFERROR(SEARCH("DMZ",tblSegmentationZones[[#This Row],[SegmentationZone]])&gt;0,FALSE)),"Yes","No")</f>
        <v>No</v>
      </c>
    </row>
    <row r="3874" spans="1:10" x14ac:dyDescent="0.3">
      <c r="A3874" t="s">
        <v>10264</v>
      </c>
      <c r="B3874" t="s">
        <v>10265</v>
      </c>
      <c r="C3874" t="s">
        <v>464</v>
      </c>
      <c r="D3874" t="s">
        <v>3562</v>
      </c>
      <c r="E3874" t="s">
        <v>10256</v>
      </c>
      <c r="F3874" t="b">
        <v>1</v>
      </c>
      <c r="G3874">
        <v>519799296</v>
      </c>
      <c r="H3874">
        <v>519799551</v>
      </c>
      <c r="I3874" t="s">
        <v>10266</v>
      </c>
      <c r="J3874" s="182" t="str">
        <f>IF(OR(IFERROR(SEARCH("DMZ",tblSegmentationZones[[#This Row],[comment]])&gt;0,FALSE),IFERROR(SEARCH("DMZ",tblSegmentationZones[[#This Row],[SegmentationZone]])&gt;0,FALSE)),"Yes","No")</f>
        <v>No</v>
      </c>
    </row>
    <row r="3875" spans="1:10" x14ac:dyDescent="0.3">
      <c r="A3875" t="s">
        <v>10267</v>
      </c>
      <c r="B3875" t="s">
        <v>10268</v>
      </c>
      <c r="C3875" t="s">
        <v>464</v>
      </c>
      <c r="D3875" t="s">
        <v>3582</v>
      </c>
      <c r="E3875" t="s">
        <v>10256</v>
      </c>
      <c r="F3875" t="b">
        <v>1</v>
      </c>
      <c r="G3875">
        <v>519799552</v>
      </c>
      <c r="H3875">
        <v>519799807</v>
      </c>
      <c r="I3875" t="s">
        <v>10269</v>
      </c>
      <c r="J3875" s="182" t="str">
        <f>IF(OR(IFERROR(SEARCH("DMZ",tblSegmentationZones[[#This Row],[comment]])&gt;0,FALSE),IFERROR(SEARCH("DMZ",tblSegmentationZones[[#This Row],[SegmentationZone]])&gt;0,FALSE)),"Yes","No")</f>
        <v>No</v>
      </c>
    </row>
    <row r="3876" spans="1:10" x14ac:dyDescent="0.3">
      <c r="A3876" t="s">
        <v>10270</v>
      </c>
      <c r="B3876" t="s">
        <v>10271</v>
      </c>
      <c r="C3876" t="s">
        <v>464</v>
      </c>
      <c r="D3876" t="s">
        <v>4628</v>
      </c>
      <c r="E3876" t="s">
        <v>10256</v>
      </c>
      <c r="F3876" t="b">
        <v>1</v>
      </c>
      <c r="G3876">
        <v>519799808</v>
      </c>
      <c r="H3876">
        <v>519800063</v>
      </c>
      <c r="I3876" t="s">
        <v>10272</v>
      </c>
      <c r="J3876" s="182" t="str">
        <f>IF(OR(IFERROR(SEARCH("DMZ",tblSegmentationZones[[#This Row],[comment]])&gt;0,FALSE),IFERROR(SEARCH("DMZ",tblSegmentationZones[[#This Row],[SegmentationZone]])&gt;0,FALSE)),"Yes","No")</f>
        <v>No</v>
      </c>
    </row>
    <row r="3877" spans="1:10" x14ac:dyDescent="0.3">
      <c r="A3877" t="s">
        <v>10273</v>
      </c>
      <c r="B3877" t="s">
        <v>10274</v>
      </c>
      <c r="C3877" t="s">
        <v>464</v>
      </c>
      <c r="D3877" t="s">
        <v>3566</v>
      </c>
      <c r="E3877" t="s">
        <v>10256</v>
      </c>
      <c r="F3877" t="b">
        <v>1</v>
      </c>
      <c r="G3877">
        <v>519800064</v>
      </c>
      <c r="H3877">
        <v>519800319</v>
      </c>
      <c r="I3877" t="s">
        <v>10275</v>
      </c>
      <c r="J3877" s="182" t="str">
        <f>IF(OR(IFERROR(SEARCH("DMZ",tblSegmentationZones[[#This Row],[comment]])&gt;0,FALSE),IFERROR(SEARCH("DMZ",tblSegmentationZones[[#This Row],[SegmentationZone]])&gt;0,FALSE)),"Yes","No")</f>
        <v>No</v>
      </c>
    </row>
    <row r="3878" spans="1:10" x14ac:dyDescent="0.3">
      <c r="A3878" t="s">
        <v>10276</v>
      </c>
      <c r="B3878" t="s">
        <v>10277</v>
      </c>
      <c r="C3878" t="s">
        <v>464</v>
      </c>
      <c r="D3878" t="s">
        <v>4635</v>
      </c>
      <c r="E3878" t="s">
        <v>10256</v>
      </c>
      <c r="F3878" t="b">
        <v>1</v>
      </c>
      <c r="G3878">
        <v>519800320</v>
      </c>
      <c r="H3878">
        <v>519800575</v>
      </c>
      <c r="I3878" t="s">
        <v>10278</v>
      </c>
      <c r="J3878" s="182" t="str">
        <f>IF(OR(IFERROR(SEARCH("DMZ",tblSegmentationZones[[#This Row],[comment]])&gt;0,FALSE),IFERROR(SEARCH("DMZ",tblSegmentationZones[[#This Row],[SegmentationZone]])&gt;0,FALSE)),"Yes","No")</f>
        <v>No</v>
      </c>
    </row>
    <row r="3879" spans="1:10" x14ac:dyDescent="0.3">
      <c r="A3879" t="s">
        <v>10279</v>
      </c>
      <c r="B3879" t="s">
        <v>10280</v>
      </c>
      <c r="C3879" t="s">
        <v>464</v>
      </c>
      <c r="D3879" t="s">
        <v>4639</v>
      </c>
      <c r="E3879" t="s">
        <v>10256</v>
      </c>
      <c r="F3879" t="b">
        <v>1</v>
      </c>
      <c r="G3879">
        <v>519800576</v>
      </c>
      <c r="H3879">
        <v>519800831</v>
      </c>
      <c r="I3879" t="s">
        <v>10281</v>
      </c>
      <c r="J3879" s="182" t="str">
        <f>IF(OR(IFERROR(SEARCH("DMZ",tblSegmentationZones[[#This Row],[comment]])&gt;0,FALSE),IFERROR(SEARCH("DMZ",tblSegmentationZones[[#This Row],[SegmentationZone]])&gt;0,FALSE)),"Yes","No")</f>
        <v>No</v>
      </c>
    </row>
    <row r="3880" spans="1:10" x14ac:dyDescent="0.3">
      <c r="A3880" t="s">
        <v>10282</v>
      </c>
      <c r="B3880" t="s">
        <v>10283</v>
      </c>
      <c r="C3880" t="s">
        <v>464</v>
      </c>
      <c r="D3880" t="s">
        <v>4643</v>
      </c>
      <c r="E3880" t="s">
        <v>10256</v>
      </c>
      <c r="F3880" t="b">
        <v>1</v>
      </c>
      <c r="G3880">
        <v>519800832</v>
      </c>
      <c r="H3880">
        <v>519801087</v>
      </c>
      <c r="I3880" t="s">
        <v>10284</v>
      </c>
      <c r="J3880" s="182" t="str">
        <f>IF(OR(IFERROR(SEARCH("DMZ",tblSegmentationZones[[#This Row],[comment]])&gt;0,FALSE),IFERROR(SEARCH("DMZ",tblSegmentationZones[[#This Row],[SegmentationZone]])&gt;0,FALSE)),"Yes","No")</f>
        <v>No</v>
      </c>
    </row>
    <row r="3881" spans="1:10" x14ac:dyDescent="0.3">
      <c r="A3881" t="s">
        <v>10285</v>
      </c>
      <c r="B3881" t="s">
        <v>10286</v>
      </c>
      <c r="C3881" t="s">
        <v>464</v>
      </c>
      <c r="D3881" t="s">
        <v>4647</v>
      </c>
      <c r="E3881" t="s">
        <v>10256</v>
      </c>
      <c r="F3881" t="b">
        <v>1</v>
      </c>
      <c r="G3881">
        <v>519801088</v>
      </c>
      <c r="H3881">
        <v>519801343</v>
      </c>
      <c r="I3881" t="s">
        <v>10287</v>
      </c>
      <c r="J3881" s="182" t="str">
        <f>IF(OR(IFERROR(SEARCH("DMZ",tblSegmentationZones[[#This Row],[comment]])&gt;0,FALSE),IFERROR(SEARCH("DMZ",tblSegmentationZones[[#This Row],[SegmentationZone]])&gt;0,FALSE)),"Yes","No")</f>
        <v>No</v>
      </c>
    </row>
    <row r="3882" spans="1:10" x14ac:dyDescent="0.3">
      <c r="A3882" t="s">
        <v>10288</v>
      </c>
      <c r="B3882" t="s">
        <v>10289</v>
      </c>
      <c r="C3882" t="s">
        <v>464</v>
      </c>
      <c r="D3882" t="s">
        <v>4651</v>
      </c>
      <c r="E3882" t="s">
        <v>10256</v>
      </c>
      <c r="F3882" t="b">
        <v>1</v>
      </c>
      <c r="G3882">
        <v>519801344</v>
      </c>
      <c r="H3882">
        <v>519801599</v>
      </c>
      <c r="I3882" t="s">
        <v>10290</v>
      </c>
      <c r="J3882" s="182" t="str">
        <f>IF(OR(IFERROR(SEARCH("DMZ",tblSegmentationZones[[#This Row],[comment]])&gt;0,FALSE),IFERROR(SEARCH("DMZ",tblSegmentationZones[[#This Row],[SegmentationZone]])&gt;0,FALSE)),"Yes","No")</f>
        <v>No</v>
      </c>
    </row>
    <row r="3883" spans="1:10" x14ac:dyDescent="0.3">
      <c r="A3883" t="s">
        <v>10291</v>
      </c>
      <c r="B3883" t="s">
        <v>10292</v>
      </c>
      <c r="C3883" t="s">
        <v>464</v>
      </c>
      <c r="D3883" t="s">
        <v>4655</v>
      </c>
      <c r="E3883" t="s">
        <v>10256</v>
      </c>
      <c r="F3883" t="b">
        <v>1</v>
      </c>
      <c r="G3883">
        <v>519801600</v>
      </c>
      <c r="H3883">
        <v>519801855</v>
      </c>
      <c r="I3883" t="s">
        <v>10293</v>
      </c>
      <c r="J3883" s="182" t="str">
        <f>IF(OR(IFERROR(SEARCH("DMZ",tblSegmentationZones[[#This Row],[comment]])&gt;0,FALSE),IFERROR(SEARCH("DMZ",tblSegmentationZones[[#This Row],[SegmentationZone]])&gt;0,FALSE)),"Yes","No")</f>
        <v>No</v>
      </c>
    </row>
    <row r="3884" spans="1:10" x14ac:dyDescent="0.3">
      <c r="A3884" t="s">
        <v>10294</v>
      </c>
      <c r="B3884" t="s">
        <v>10295</v>
      </c>
      <c r="C3884" t="s">
        <v>464</v>
      </c>
      <c r="D3884" t="s">
        <v>4667</v>
      </c>
      <c r="E3884" t="s">
        <v>10230</v>
      </c>
      <c r="F3884" t="b">
        <v>1</v>
      </c>
      <c r="G3884">
        <v>519769600</v>
      </c>
      <c r="H3884">
        <v>519769855</v>
      </c>
      <c r="I3884" t="s">
        <v>10296</v>
      </c>
      <c r="J3884" s="182" t="str">
        <f>IF(OR(IFERROR(SEARCH("DMZ",tblSegmentationZones[[#This Row],[comment]])&gt;0,FALSE),IFERROR(SEARCH("DMZ",tblSegmentationZones[[#This Row],[SegmentationZone]])&gt;0,FALSE)),"Yes","No")</f>
        <v>No</v>
      </c>
    </row>
    <row r="3885" spans="1:10" x14ac:dyDescent="0.3">
      <c r="A3885" t="s">
        <v>10297</v>
      </c>
      <c r="B3885" t="s">
        <v>10298</v>
      </c>
      <c r="C3885" t="s">
        <v>464</v>
      </c>
      <c r="D3885" t="s">
        <v>4659</v>
      </c>
      <c r="E3885" t="s">
        <v>10256</v>
      </c>
      <c r="F3885" t="b">
        <v>1</v>
      </c>
      <c r="G3885">
        <v>519801856</v>
      </c>
      <c r="H3885">
        <v>519802111</v>
      </c>
      <c r="I3885" t="s">
        <v>10299</v>
      </c>
      <c r="J3885" s="182" t="str">
        <f>IF(OR(IFERROR(SEARCH("DMZ",tblSegmentationZones[[#This Row],[comment]])&gt;0,FALSE),IFERROR(SEARCH("DMZ",tblSegmentationZones[[#This Row],[SegmentationZone]])&gt;0,FALSE)),"Yes","No")</f>
        <v>No</v>
      </c>
    </row>
    <row r="3886" spans="1:10" x14ac:dyDescent="0.3">
      <c r="A3886" t="s">
        <v>10300</v>
      </c>
      <c r="B3886" t="s">
        <v>10301</v>
      </c>
      <c r="C3886" t="s">
        <v>464</v>
      </c>
      <c r="D3886" t="s">
        <v>4663</v>
      </c>
      <c r="E3886" t="s">
        <v>10256</v>
      </c>
      <c r="F3886" t="b">
        <v>1</v>
      </c>
      <c r="G3886">
        <v>519802112</v>
      </c>
      <c r="H3886">
        <v>519802367</v>
      </c>
      <c r="I3886" t="s">
        <v>10302</v>
      </c>
      <c r="J3886" s="182" t="str">
        <f>IF(OR(IFERROR(SEARCH("DMZ",tblSegmentationZones[[#This Row],[comment]])&gt;0,FALSE),IFERROR(SEARCH("DMZ",tblSegmentationZones[[#This Row],[SegmentationZone]])&gt;0,FALSE)),"Yes","No")</f>
        <v>No</v>
      </c>
    </row>
    <row r="3887" spans="1:10" x14ac:dyDescent="0.3">
      <c r="A3887" t="s">
        <v>10303</v>
      </c>
      <c r="B3887" t="s">
        <v>10304</v>
      </c>
      <c r="C3887" t="s">
        <v>464</v>
      </c>
      <c r="D3887" t="s">
        <v>4667</v>
      </c>
      <c r="E3887" t="s">
        <v>10256</v>
      </c>
      <c r="F3887" t="b">
        <v>1</v>
      </c>
      <c r="G3887">
        <v>519802368</v>
      </c>
      <c r="H3887">
        <v>519802623</v>
      </c>
      <c r="I3887" t="s">
        <v>10305</v>
      </c>
      <c r="J3887" s="182" t="str">
        <f>IF(OR(IFERROR(SEARCH("DMZ",tblSegmentationZones[[#This Row],[comment]])&gt;0,FALSE),IFERROR(SEARCH("DMZ",tblSegmentationZones[[#This Row],[SegmentationZone]])&gt;0,FALSE)),"Yes","No")</f>
        <v>No</v>
      </c>
    </row>
    <row r="3888" spans="1:10" x14ac:dyDescent="0.3">
      <c r="A3888" t="s">
        <v>10306</v>
      </c>
      <c r="B3888" t="s">
        <v>10307</v>
      </c>
      <c r="C3888" t="s">
        <v>464</v>
      </c>
      <c r="D3888" t="s">
        <v>4671</v>
      </c>
      <c r="E3888" t="s">
        <v>10256</v>
      </c>
      <c r="F3888" t="b">
        <v>1</v>
      </c>
      <c r="G3888">
        <v>519802624</v>
      </c>
      <c r="H3888">
        <v>519802879</v>
      </c>
      <c r="I3888" t="s">
        <v>10308</v>
      </c>
      <c r="J3888" s="182" t="str">
        <f>IF(OR(IFERROR(SEARCH("DMZ",tblSegmentationZones[[#This Row],[comment]])&gt;0,FALSE),IFERROR(SEARCH("DMZ",tblSegmentationZones[[#This Row],[SegmentationZone]])&gt;0,FALSE)),"Yes","No")</f>
        <v>No</v>
      </c>
    </row>
    <row r="3889" spans="1:10" x14ac:dyDescent="0.3">
      <c r="A3889" t="s">
        <v>10309</v>
      </c>
      <c r="B3889" t="s">
        <v>10310</v>
      </c>
      <c r="C3889" t="s">
        <v>464</v>
      </c>
      <c r="D3889" t="s">
        <v>4671</v>
      </c>
      <c r="E3889" t="s">
        <v>10230</v>
      </c>
      <c r="F3889" t="b">
        <v>1</v>
      </c>
      <c r="G3889">
        <v>519769856</v>
      </c>
      <c r="H3889">
        <v>519770111</v>
      </c>
      <c r="I3889" t="s">
        <v>10311</v>
      </c>
      <c r="J3889" s="182" t="str">
        <f>IF(OR(IFERROR(SEARCH("DMZ",tblSegmentationZones[[#This Row],[comment]])&gt;0,FALSE),IFERROR(SEARCH("DMZ",tblSegmentationZones[[#This Row],[SegmentationZone]])&gt;0,FALSE)),"Yes","No")</f>
        <v>No</v>
      </c>
    </row>
    <row r="3890" spans="1:10" x14ac:dyDescent="0.3">
      <c r="A3890" t="s">
        <v>10312</v>
      </c>
      <c r="B3890" t="s">
        <v>10313</v>
      </c>
      <c r="C3890" t="s">
        <v>464</v>
      </c>
      <c r="D3890" t="s">
        <v>3604</v>
      </c>
      <c r="E3890" t="s">
        <v>10256</v>
      </c>
      <c r="F3890" t="b">
        <v>1</v>
      </c>
      <c r="G3890">
        <v>519813120</v>
      </c>
      <c r="H3890">
        <v>519813375</v>
      </c>
      <c r="I3890" t="s">
        <v>10314</v>
      </c>
      <c r="J3890" s="182" t="str">
        <f>IF(OR(IFERROR(SEARCH("DMZ",tblSegmentationZones[[#This Row],[comment]])&gt;0,FALSE),IFERROR(SEARCH("DMZ",tblSegmentationZones[[#This Row],[SegmentationZone]])&gt;0,FALSE)),"Yes","No")</f>
        <v>Yes</v>
      </c>
    </row>
    <row r="3891" spans="1:10" x14ac:dyDescent="0.3">
      <c r="A3891" t="s">
        <v>10315</v>
      </c>
      <c r="B3891" t="s">
        <v>10316</v>
      </c>
      <c r="C3891" t="s">
        <v>464</v>
      </c>
      <c r="D3891" t="s">
        <v>3609</v>
      </c>
      <c r="E3891" t="s">
        <v>10256</v>
      </c>
      <c r="F3891" t="b">
        <v>1</v>
      </c>
      <c r="G3891">
        <v>519813376</v>
      </c>
      <c r="H3891">
        <v>519813631</v>
      </c>
      <c r="I3891" t="s">
        <v>10317</v>
      </c>
      <c r="J3891" s="182" t="str">
        <f>IF(OR(IFERROR(SEARCH("DMZ",tblSegmentationZones[[#This Row],[comment]])&gt;0,FALSE),IFERROR(SEARCH("DMZ",tblSegmentationZones[[#This Row],[SegmentationZone]])&gt;0,FALSE)),"Yes","No")</f>
        <v>Yes</v>
      </c>
    </row>
    <row r="3892" spans="1:10" x14ac:dyDescent="0.3">
      <c r="A3892" t="s">
        <v>10318</v>
      </c>
      <c r="B3892" t="s">
        <v>10319</v>
      </c>
      <c r="C3892" t="s">
        <v>464</v>
      </c>
      <c r="D3892" t="s">
        <v>3613</v>
      </c>
      <c r="E3892" t="s">
        <v>10256</v>
      </c>
      <c r="F3892" t="b">
        <v>1</v>
      </c>
      <c r="G3892">
        <v>519813632</v>
      </c>
      <c r="H3892">
        <v>519813887</v>
      </c>
      <c r="I3892" t="s">
        <v>10320</v>
      </c>
      <c r="J3892" s="182" t="str">
        <f>IF(OR(IFERROR(SEARCH("DMZ",tblSegmentationZones[[#This Row],[comment]])&gt;0,FALSE),IFERROR(SEARCH("DMZ",tblSegmentationZones[[#This Row],[SegmentationZone]])&gt;0,FALSE)),"Yes","No")</f>
        <v>Yes</v>
      </c>
    </row>
    <row r="3893" spans="1:10" x14ac:dyDescent="0.3">
      <c r="A3893" t="s">
        <v>10321</v>
      </c>
      <c r="B3893" t="s">
        <v>10322</v>
      </c>
      <c r="C3893" t="s">
        <v>464</v>
      </c>
      <c r="D3893" t="s">
        <v>3562</v>
      </c>
      <c r="E3893" t="s">
        <v>10230</v>
      </c>
      <c r="F3893" t="b">
        <v>1</v>
      </c>
      <c r="G3893">
        <v>519766528</v>
      </c>
      <c r="H3893">
        <v>519766783</v>
      </c>
      <c r="I3893" t="s">
        <v>10323</v>
      </c>
      <c r="J3893" s="182" t="str">
        <f>IF(OR(IFERROR(SEARCH("DMZ",tblSegmentationZones[[#This Row],[comment]])&gt;0,FALSE),IFERROR(SEARCH("DMZ",tblSegmentationZones[[#This Row],[SegmentationZone]])&gt;0,FALSE)),"Yes","No")</f>
        <v>No</v>
      </c>
    </row>
    <row r="3894" spans="1:10" x14ac:dyDescent="0.3">
      <c r="A3894" t="s">
        <v>10324</v>
      </c>
      <c r="B3894" t="s">
        <v>10325</v>
      </c>
      <c r="C3894" t="s">
        <v>464</v>
      </c>
      <c r="D3894" t="s">
        <v>3582</v>
      </c>
      <c r="E3894" t="s">
        <v>10230</v>
      </c>
      <c r="F3894" t="b">
        <v>1</v>
      </c>
      <c r="G3894">
        <v>519766784</v>
      </c>
      <c r="H3894">
        <v>519767039</v>
      </c>
      <c r="I3894" t="s">
        <v>10326</v>
      </c>
      <c r="J3894" s="182" t="str">
        <f>IF(OR(IFERROR(SEARCH("DMZ",tblSegmentationZones[[#This Row],[comment]])&gt;0,FALSE),IFERROR(SEARCH("DMZ",tblSegmentationZones[[#This Row],[SegmentationZone]])&gt;0,FALSE)),"Yes","No")</f>
        <v>No</v>
      </c>
    </row>
    <row r="3895" spans="1:10" x14ac:dyDescent="0.3">
      <c r="A3895" t="s">
        <v>10327</v>
      </c>
      <c r="B3895" t="s">
        <v>10328</v>
      </c>
      <c r="C3895" t="s">
        <v>464</v>
      </c>
      <c r="D3895" t="s">
        <v>4628</v>
      </c>
      <c r="E3895" t="s">
        <v>10230</v>
      </c>
      <c r="F3895" t="b">
        <v>1</v>
      </c>
      <c r="G3895">
        <v>519767040</v>
      </c>
      <c r="H3895">
        <v>519767295</v>
      </c>
      <c r="I3895" t="s">
        <v>10329</v>
      </c>
      <c r="J3895" s="182" t="str">
        <f>IF(OR(IFERROR(SEARCH("DMZ",tblSegmentationZones[[#This Row],[comment]])&gt;0,FALSE),IFERROR(SEARCH("DMZ",tblSegmentationZones[[#This Row],[SegmentationZone]])&gt;0,FALSE)),"Yes","No")</f>
        <v>No</v>
      </c>
    </row>
    <row r="3896" spans="1:10" x14ac:dyDescent="0.3">
      <c r="A3896" t="s">
        <v>10330</v>
      </c>
      <c r="B3896" t="s">
        <v>10331</v>
      </c>
      <c r="C3896" t="s">
        <v>464</v>
      </c>
      <c r="D3896" t="s">
        <v>3566</v>
      </c>
      <c r="E3896" t="s">
        <v>10230</v>
      </c>
      <c r="F3896" t="b">
        <v>1</v>
      </c>
      <c r="G3896">
        <v>519767296</v>
      </c>
      <c r="H3896">
        <v>519767551</v>
      </c>
      <c r="I3896" t="s">
        <v>10332</v>
      </c>
      <c r="J3896" s="182" t="str">
        <f>IF(OR(IFERROR(SEARCH("DMZ",tblSegmentationZones[[#This Row],[comment]])&gt;0,FALSE),IFERROR(SEARCH("DMZ",tblSegmentationZones[[#This Row],[SegmentationZone]])&gt;0,FALSE)),"Yes","No")</f>
        <v>No</v>
      </c>
    </row>
    <row r="3897" spans="1:10" x14ac:dyDescent="0.3">
      <c r="A3897" t="s">
        <v>10333</v>
      </c>
      <c r="B3897" t="s">
        <v>10334</v>
      </c>
      <c r="C3897" t="s">
        <v>464</v>
      </c>
      <c r="D3897" t="s">
        <v>3604</v>
      </c>
      <c r="E3897" t="s">
        <v>10230</v>
      </c>
      <c r="F3897" t="b">
        <v>1</v>
      </c>
      <c r="G3897">
        <v>519780352</v>
      </c>
      <c r="H3897">
        <v>519780607</v>
      </c>
      <c r="I3897" t="s">
        <v>10335</v>
      </c>
      <c r="J3897" s="182" t="str">
        <f>IF(OR(IFERROR(SEARCH("DMZ",tblSegmentationZones[[#This Row],[comment]])&gt;0,FALSE),IFERROR(SEARCH("DMZ",tblSegmentationZones[[#This Row],[SegmentationZone]])&gt;0,FALSE)),"Yes","No")</f>
        <v>Yes</v>
      </c>
    </row>
    <row r="3898" spans="1:10" x14ac:dyDescent="0.3">
      <c r="A3898" t="s">
        <v>10336</v>
      </c>
      <c r="B3898" t="s">
        <v>10337</v>
      </c>
      <c r="C3898" t="s">
        <v>464</v>
      </c>
      <c r="D3898" t="s">
        <v>3609</v>
      </c>
      <c r="E3898" t="s">
        <v>10230</v>
      </c>
      <c r="F3898" t="b">
        <v>1</v>
      </c>
      <c r="G3898">
        <v>519780608</v>
      </c>
      <c r="H3898">
        <v>519780863</v>
      </c>
      <c r="I3898" t="s">
        <v>10338</v>
      </c>
      <c r="J3898" s="182" t="str">
        <f>IF(OR(IFERROR(SEARCH("DMZ",tblSegmentationZones[[#This Row],[comment]])&gt;0,FALSE),IFERROR(SEARCH("DMZ",tblSegmentationZones[[#This Row],[SegmentationZone]])&gt;0,FALSE)),"Yes","No")</f>
        <v>Yes</v>
      </c>
    </row>
    <row r="3899" spans="1:10" x14ac:dyDescent="0.3">
      <c r="A3899" t="s">
        <v>10339</v>
      </c>
      <c r="B3899" t="s">
        <v>10340</v>
      </c>
      <c r="C3899" t="s">
        <v>464</v>
      </c>
      <c r="D3899" t="s">
        <v>3613</v>
      </c>
      <c r="E3899" t="s">
        <v>10230</v>
      </c>
      <c r="F3899" t="b">
        <v>1</v>
      </c>
      <c r="G3899">
        <v>519780864</v>
      </c>
      <c r="H3899">
        <v>519781119</v>
      </c>
      <c r="I3899" t="s">
        <v>10341</v>
      </c>
      <c r="J3899" s="182" t="str">
        <f>IF(OR(IFERROR(SEARCH("DMZ",tblSegmentationZones[[#This Row],[comment]])&gt;0,FALSE),IFERROR(SEARCH("DMZ",tblSegmentationZones[[#This Row],[SegmentationZone]])&gt;0,FALSE)),"Yes","No")</f>
        <v>Yes</v>
      </c>
    </row>
    <row r="3900" spans="1:10" x14ac:dyDescent="0.3">
      <c r="A3900" t="s">
        <v>10342</v>
      </c>
      <c r="B3900" t="s">
        <v>10343</v>
      </c>
      <c r="C3900" t="s">
        <v>464</v>
      </c>
      <c r="D3900" t="s">
        <v>4635</v>
      </c>
      <c r="E3900" t="s">
        <v>10230</v>
      </c>
      <c r="F3900" t="b">
        <v>1</v>
      </c>
      <c r="G3900">
        <v>519767552</v>
      </c>
      <c r="H3900">
        <v>519767807</v>
      </c>
      <c r="I3900" t="s">
        <v>10344</v>
      </c>
      <c r="J3900" s="182" t="str">
        <f>IF(OR(IFERROR(SEARCH("DMZ",tblSegmentationZones[[#This Row],[comment]])&gt;0,FALSE),IFERROR(SEARCH("DMZ",tblSegmentationZones[[#This Row],[SegmentationZone]])&gt;0,FALSE)),"Yes","No")</f>
        <v>No</v>
      </c>
    </row>
    <row r="3901" spans="1:10" x14ac:dyDescent="0.3">
      <c r="A3901" t="s">
        <v>10345</v>
      </c>
      <c r="B3901" t="s">
        <v>10346</v>
      </c>
      <c r="C3901" t="s">
        <v>464</v>
      </c>
      <c r="D3901" t="s">
        <v>4614</v>
      </c>
      <c r="E3901" t="s">
        <v>10246</v>
      </c>
      <c r="F3901" t="b">
        <v>1</v>
      </c>
      <c r="G3901">
        <v>519782400</v>
      </c>
      <c r="H3901">
        <v>519782655</v>
      </c>
      <c r="I3901" t="s">
        <v>10347</v>
      </c>
      <c r="J3901" s="182" t="str">
        <f>IF(OR(IFERROR(SEARCH("DMZ",tblSegmentationZones[[#This Row],[comment]])&gt;0,FALSE),IFERROR(SEARCH("DMZ",tblSegmentationZones[[#This Row],[SegmentationZone]])&gt;0,FALSE)),"Yes","No")</f>
        <v>No</v>
      </c>
    </row>
    <row r="3902" spans="1:10" x14ac:dyDescent="0.3">
      <c r="A3902" t="s">
        <v>10348</v>
      </c>
      <c r="B3902" t="s">
        <v>10349</v>
      </c>
      <c r="C3902" t="s">
        <v>464</v>
      </c>
      <c r="D3902" t="s">
        <v>4618</v>
      </c>
      <c r="E3902" t="s">
        <v>10246</v>
      </c>
      <c r="F3902" t="b">
        <v>1</v>
      </c>
      <c r="G3902">
        <v>519782656</v>
      </c>
      <c r="H3902">
        <v>519782911</v>
      </c>
      <c r="I3902" t="s">
        <v>10350</v>
      </c>
      <c r="J3902" s="182" t="str">
        <f>IF(OR(IFERROR(SEARCH("DMZ",tblSegmentationZones[[#This Row],[comment]])&gt;0,FALSE),IFERROR(SEARCH("DMZ",tblSegmentationZones[[#This Row],[SegmentationZone]])&gt;0,FALSE)),"Yes","No")</f>
        <v>No</v>
      </c>
    </row>
    <row r="3903" spans="1:10" x14ac:dyDescent="0.3">
      <c r="A3903" t="s">
        <v>10351</v>
      </c>
      <c r="B3903" t="s">
        <v>10352</v>
      </c>
      <c r="C3903" t="s">
        <v>464</v>
      </c>
      <c r="D3903" t="s">
        <v>3562</v>
      </c>
      <c r="E3903" t="s">
        <v>10246</v>
      </c>
      <c r="F3903" t="b">
        <v>1</v>
      </c>
      <c r="G3903">
        <v>519782912</v>
      </c>
      <c r="H3903">
        <v>519783167</v>
      </c>
      <c r="I3903" t="s">
        <v>10353</v>
      </c>
      <c r="J3903" s="182" t="str">
        <f>IF(OR(IFERROR(SEARCH("DMZ",tblSegmentationZones[[#This Row],[comment]])&gt;0,FALSE),IFERROR(SEARCH("DMZ",tblSegmentationZones[[#This Row],[SegmentationZone]])&gt;0,FALSE)),"Yes","No")</f>
        <v>No</v>
      </c>
    </row>
    <row r="3904" spans="1:10" x14ac:dyDescent="0.3">
      <c r="A3904" t="s">
        <v>10354</v>
      </c>
      <c r="B3904" t="s">
        <v>10355</v>
      </c>
      <c r="C3904" t="s">
        <v>464</v>
      </c>
      <c r="D3904" t="s">
        <v>3582</v>
      </c>
      <c r="E3904" t="s">
        <v>10246</v>
      </c>
      <c r="F3904" t="b">
        <v>1</v>
      </c>
      <c r="G3904">
        <v>519783168</v>
      </c>
      <c r="H3904">
        <v>519783423</v>
      </c>
      <c r="I3904" t="s">
        <v>10356</v>
      </c>
      <c r="J3904" s="182" t="str">
        <f>IF(OR(IFERROR(SEARCH("DMZ",tblSegmentationZones[[#This Row],[comment]])&gt;0,FALSE),IFERROR(SEARCH("DMZ",tblSegmentationZones[[#This Row],[SegmentationZone]])&gt;0,FALSE)),"Yes","No")</f>
        <v>No</v>
      </c>
    </row>
    <row r="3905" spans="1:10" x14ac:dyDescent="0.3">
      <c r="A3905" t="s">
        <v>10357</v>
      </c>
      <c r="B3905" t="s">
        <v>10358</v>
      </c>
      <c r="C3905" t="s">
        <v>464</v>
      </c>
      <c r="D3905" t="s">
        <v>4628</v>
      </c>
      <c r="E3905" t="s">
        <v>10246</v>
      </c>
      <c r="F3905" t="b">
        <v>1</v>
      </c>
      <c r="G3905">
        <v>519783424</v>
      </c>
      <c r="H3905">
        <v>519783679</v>
      </c>
      <c r="I3905" t="s">
        <v>10359</v>
      </c>
      <c r="J3905" s="182" t="str">
        <f>IF(OR(IFERROR(SEARCH("DMZ",tblSegmentationZones[[#This Row],[comment]])&gt;0,FALSE),IFERROR(SEARCH("DMZ",tblSegmentationZones[[#This Row],[SegmentationZone]])&gt;0,FALSE)),"Yes","No")</f>
        <v>No</v>
      </c>
    </row>
    <row r="3906" spans="1:10" x14ac:dyDescent="0.3">
      <c r="A3906" t="s">
        <v>10360</v>
      </c>
      <c r="B3906" t="s">
        <v>10361</v>
      </c>
      <c r="C3906" t="s">
        <v>464</v>
      </c>
      <c r="D3906" t="s">
        <v>3566</v>
      </c>
      <c r="E3906" t="s">
        <v>10246</v>
      </c>
      <c r="F3906" t="b">
        <v>1</v>
      </c>
      <c r="G3906">
        <v>519783680</v>
      </c>
      <c r="H3906">
        <v>519783935</v>
      </c>
      <c r="I3906" t="s">
        <v>10362</v>
      </c>
      <c r="J3906" s="182" t="str">
        <f>IF(OR(IFERROR(SEARCH("DMZ",tblSegmentationZones[[#This Row],[comment]])&gt;0,FALSE),IFERROR(SEARCH("DMZ",tblSegmentationZones[[#This Row],[SegmentationZone]])&gt;0,FALSE)),"Yes","No")</f>
        <v>No</v>
      </c>
    </row>
    <row r="3907" spans="1:10" x14ac:dyDescent="0.3">
      <c r="A3907" t="s">
        <v>10363</v>
      </c>
      <c r="B3907" t="s">
        <v>10364</v>
      </c>
      <c r="C3907" t="s">
        <v>464</v>
      </c>
      <c r="D3907" t="s">
        <v>4639</v>
      </c>
      <c r="E3907" t="s">
        <v>10230</v>
      </c>
      <c r="F3907" t="b">
        <v>1</v>
      </c>
      <c r="G3907">
        <v>519767808</v>
      </c>
      <c r="H3907">
        <v>519768063</v>
      </c>
      <c r="I3907" t="s">
        <v>10365</v>
      </c>
      <c r="J3907" s="182" t="str">
        <f>IF(OR(IFERROR(SEARCH("DMZ",tblSegmentationZones[[#This Row],[comment]])&gt;0,FALSE),IFERROR(SEARCH("DMZ",tblSegmentationZones[[#This Row],[SegmentationZone]])&gt;0,FALSE)),"Yes","No")</f>
        <v>No</v>
      </c>
    </row>
    <row r="3908" spans="1:10" x14ac:dyDescent="0.3">
      <c r="A3908" t="s">
        <v>10366</v>
      </c>
      <c r="B3908" t="s">
        <v>10367</v>
      </c>
      <c r="C3908" t="s">
        <v>464</v>
      </c>
      <c r="D3908" t="s">
        <v>4667</v>
      </c>
      <c r="E3908" t="s">
        <v>10246</v>
      </c>
      <c r="F3908" t="b">
        <v>1</v>
      </c>
      <c r="G3908">
        <v>519783936</v>
      </c>
      <c r="H3908">
        <v>519784191</v>
      </c>
      <c r="I3908" t="s">
        <v>10368</v>
      </c>
      <c r="J3908" s="182" t="str">
        <f>IF(OR(IFERROR(SEARCH("DMZ",tblSegmentationZones[[#This Row],[comment]])&gt;0,FALSE),IFERROR(SEARCH("DMZ",tblSegmentationZones[[#This Row],[SegmentationZone]])&gt;0,FALSE)),"Yes","No")</f>
        <v>No</v>
      </c>
    </row>
    <row r="3909" spans="1:10" x14ac:dyDescent="0.3">
      <c r="A3909" t="s">
        <v>10369</v>
      </c>
      <c r="B3909" t="s">
        <v>10370</v>
      </c>
      <c r="C3909" t="s">
        <v>464</v>
      </c>
      <c r="D3909" t="s">
        <v>4671</v>
      </c>
      <c r="E3909" t="s">
        <v>10246</v>
      </c>
      <c r="F3909" t="b">
        <v>1</v>
      </c>
      <c r="G3909">
        <v>519784192</v>
      </c>
      <c r="H3909">
        <v>519784447</v>
      </c>
      <c r="I3909" t="s">
        <v>10371</v>
      </c>
      <c r="J3909" s="182" t="str">
        <f>IF(OR(IFERROR(SEARCH("DMZ",tblSegmentationZones[[#This Row],[comment]])&gt;0,FALSE),IFERROR(SEARCH("DMZ",tblSegmentationZones[[#This Row],[SegmentationZone]])&gt;0,FALSE)),"Yes","No")</f>
        <v>No</v>
      </c>
    </row>
    <row r="3910" spans="1:10" x14ac:dyDescent="0.3">
      <c r="A3910" t="s">
        <v>10372</v>
      </c>
      <c r="B3910" t="s">
        <v>10373</v>
      </c>
      <c r="C3910" t="s">
        <v>464</v>
      </c>
      <c r="D3910" t="s">
        <v>4643</v>
      </c>
      <c r="E3910" t="s">
        <v>10230</v>
      </c>
      <c r="F3910" t="b">
        <v>1</v>
      </c>
      <c r="G3910">
        <v>519768064</v>
      </c>
      <c r="H3910">
        <v>519768319</v>
      </c>
      <c r="I3910" t="s">
        <v>10374</v>
      </c>
      <c r="J3910" s="182" t="str">
        <f>IF(OR(IFERROR(SEARCH("DMZ",tblSegmentationZones[[#This Row],[comment]])&gt;0,FALSE),IFERROR(SEARCH("DMZ",tblSegmentationZones[[#This Row],[SegmentationZone]])&gt;0,FALSE)),"Yes","No")</f>
        <v>No</v>
      </c>
    </row>
    <row r="3911" spans="1:10" x14ac:dyDescent="0.3">
      <c r="A3911" t="s">
        <v>10375</v>
      </c>
      <c r="B3911" t="s">
        <v>10376</v>
      </c>
      <c r="C3911" t="s">
        <v>464</v>
      </c>
      <c r="D3911" t="s">
        <v>4647</v>
      </c>
      <c r="E3911" t="s">
        <v>10230</v>
      </c>
      <c r="F3911" t="b">
        <v>1</v>
      </c>
      <c r="G3911">
        <v>519768320</v>
      </c>
      <c r="H3911">
        <v>519768575</v>
      </c>
      <c r="I3911" t="s">
        <v>10377</v>
      </c>
      <c r="J3911" s="182" t="str">
        <f>IF(OR(IFERROR(SEARCH("DMZ",tblSegmentationZones[[#This Row],[comment]])&gt;0,FALSE),IFERROR(SEARCH("DMZ",tblSegmentationZones[[#This Row],[SegmentationZone]])&gt;0,FALSE)),"Yes","No")</f>
        <v>No</v>
      </c>
    </row>
    <row r="3912" spans="1:10" x14ac:dyDescent="0.3">
      <c r="A3912" t="s">
        <v>5450</v>
      </c>
      <c r="B3912" t="s">
        <v>10378</v>
      </c>
      <c r="C3912" t="s">
        <v>464</v>
      </c>
      <c r="D3912" t="s">
        <v>902</v>
      </c>
      <c r="E3912" t="s">
        <v>452</v>
      </c>
      <c r="F3912" t="b">
        <v>0</v>
      </c>
      <c r="G3912">
        <v>509083648</v>
      </c>
      <c r="H3912">
        <v>509083711</v>
      </c>
      <c r="I3912" t="s">
        <v>10379</v>
      </c>
      <c r="J3912" s="182" t="str">
        <f>IF(OR(IFERROR(SEARCH("DMZ",tblSegmentationZones[[#This Row],[comment]])&gt;0,FALSE),IFERROR(SEARCH("DMZ",tblSegmentationZones[[#This Row],[SegmentationZone]])&gt;0,FALSE)),"Yes","No")</f>
        <v>No</v>
      </c>
    </row>
    <row r="3913" spans="1:10" x14ac:dyDescent="0.3">
      <c r="A3913" t="s">
        <v>7231</v>
      </c>
      <c r="B3913" t="s">
        <v>10380</v>
      </c>
      <c r="C3913" t="s">
        <v>464</v>
      </c>
      <c r="D3913" t="s">
        <v>902</v>
      </c>
      <c r="E3913" t="s">
        <v>452</v>
      </c>
      <c r="F3913" t="b">
        <v>0</v>
      </c>
      <c r="G3913">
        <v>509083776</v>
      </c>
      <c r="H3913">
        <v>509083839</v>
      </c>
      <c r="I3913" t="s">
        <v>10381</v>
      </c>
      <c r="J3913" s="182" t="str">
        <f>IF(OR(IFERROR(SEARCH("DMZ",tblSegmentationZones[[#This Row],[comment]])&gt;0,FALSE),IFERROR(SEARCH("DMZ",tblSegmentationZones[[#This Row],[SegmentationZone]])&gt;0,FALSE)),"Yes","No")</f>
        <v>No</v>
      </c>
    </row>
    <row r="3914" spans="1:10" x14ac:dyDescent="0.3">
      <c r="A3914" t="s">
        <v>10382</v>
      </c>
      <c r="B3914" t="s">
        <v>10383</v>
      </c>
      <c r="C3914" t="s">
        <v>464</v>
      </c>
      <c r="D3914" t="s">
        <v>902</v>
      </c>
      <c r="E3914" t="s">
        <v>452</v>
      </c>
      <c r="F3914" t="b">
        <v>0</v>
      </c>
      <c r="G3914">
        <v>509083840</v>
      </c>
      <c r="H3914">
        <v>509083903</v>
      </c>
      <c r="I3914" t="s">
        <v>10384</v>
      </c>
      <c r="J3914" s="182" t="str">
        <f>IF(OR(IFERROR(SEARCH("DMZ",tblSegmentationZones[[#This Row],[comment]])&gt;0,FALSE),IFERROR(SEARCH("DMZ",tblSegmentationZones[[#This Row],[SegmentationZone]])&gt;0,FALSE)),"Yes","No")</f>
        <v>No</v>
      </c>
    </row>
    <row r="3915" spans="1:10" x14ac:dyDescent="0.3">
      <c r="A3915" t="s">
        <v>5440</v>
      </c>
      <c r="B3915" t="s">
        <v>10385</v>
      </c>
      <c r="C3915" t="s">
        <v>464</v>
      </c>
      <c r="D3915" t="s">
        <v>902</v>
      </c>
      <c r="E3915" t="s">
        <v>452</v>
      </c>
      <c r="F3915" t="b">
        <v>0</v>
      </c>
      <c r="G3915">
        <v>509083712</v>
      </c>
      <c r="H3915">
        <v>509083775</v>
      </c>
      <c r="I3915" t="s">
        <v>10386</v>
      </c>
      <c r="J3915" s="182" t="str">
        <f>IF(OR(IFERROR(SEARCH("DMZ",tblSegmentationZones[[#This Row],[comment]])&gt;0,FALSE),IFERROR(SEARCH("DMZ",tblSegmentationZones[[#This Row],[SegmentationZone]])&gt;0,FALSE)),"Yes","No")</f>
        <v>No</v>
      </c>
    </row>
    <row r="3916" spans="1:10" x14ac:dyDescent="0.3">
      <c r="A3916" t="s">
        <v>10387</v>
      </c>
      <c r="B3916" t="s">
        <v>10388</v>
      </c>
      <c r="C3916" t="s">
        <v>464</v>
      </c>
      <c r="D3916" t="s">
        <v>902</v>
      </c>
      <c r="E3916" t="s">
        <v>452</v>
      </c>
      <c r="F3916" t="b">
        <v>0</v>
      </c>
      <c r="G3916">
        <v>509083904</v>
      </c>
      <c r="H3916">
        <v>509083967</v>
      </c>
      <c r="I3916" t="s">
        <v>10389</v>
      </c>
      <c r="J3916" s="182" t="str">
        <f>IF(OR(IFERROR(SEARCH("DMZ",tblSegmentationZones[[#This Row],[comment]])&gt;0,FALSE),IFERROR(SEARCH("DMZ",tblSegmentationZones[[#This Row],[SegmentationZone]])&gt;0,FALSE)),"Yes","No")</f>
        <v>No</v>
      </c>
    </row>
    <row r="3917" spans="1:10" x14ac:dyDescent="0.3">
      <c r="A3917" t="s">
        <v>7035</v>
      </c>
      <c r="B3917" t="s">
        <v>10390</v>
      </c>
      <c r="C3917" t="s">
        <v>464</v>
      </c>
      <c r="D3917" t="s">
        <v>902</v>
      </c>
      <c r="E3917" t="s">
        <v>452</v>
      </c>
      <c r="F3917" t="b">
        <v>0</v>
      </c>
      <c r="G3917">
        <v>509083968</v>
      </c>
      <c r="H3917">
        <v>509084031</v>
      </c>
      <c r="I3917" t="s">
        <v>10391</v>
      </c>
      <c r="J3917" s="182" t="str">
        <f>IF(OR(IFERROR(SEARCH("DMZ",tblSegmentationZones[[#This Row],[comment]])&gt;0,FALSE),IFERROR(SEARCH("DMZ",tblSegmentationZones[[#This Row],[SegmentationZone]])&gt;0,FALSE)),"Yes","No")</f>
        <v>No</v>
      </c>
    </row>
    <row r="3918" spans="1:10" x14ac:dyDescent="0.3">
      <c r="A3918" t="s">
        <v>5450</v>
      </c>
      <c r="B3918" t="s">
        <v>10392</v>
      </c>
      <c r="C3918" t="s">
        <v>464</v>
      </c>
      <c r="D3918" t="s">
        <v>902</v>
      </c>
      <c r="E3918" t="s">
        <v>448</v>
      </c>
      <c r="F3918" t="b">
        <v>0</v>
      </c>
      <c r="G3918">
        <v>509116416</v>
      </c>
      <c r="H3918">
        <v>509116479</v>
      </c>
      <c r="I3918" t="s">
        <v>10393</v>
      </c>
      <c r="J3918" s="182" t="str">
        <f>IF(OR(IFERROR(SEARCH("DMZ",tblSegmentationZones[[#This Row],[comment]])&gt;0,FALSE),IFERROR(SEARCH("DMZ",tblSegmentationZones[[#This Row],[SegmentationZone]])&gt;0,FALSE)),"Yes","No")</f>
        <v>No</v>
      </c>
    </row>
    <row r="3919" spans="1:10" x14ac:dyDescent="0.3">
      <c r="A3919" t="s">
        <v>7231</v>
      </c>
      <c r="B3919" t="s">
        <v>10394</v>
      </c>
      <c r="C3919" t="s">
        <v>464</v>
      </c>
      <c r="D3919" t="s">
        <v>902</v>
      </c>
      <c r="E3919" t="s">
        <v>448</v>
      </c>
      <c r="F3919" t="b">
        <v>0</v>
      </c>
      <c r="G3919">
        <v>509116544</v>
      </c>
      <c r="H3919">
        <v>509116607</v>
      </c>
      <c r="I3919" t="s">
        <v>10395</v>
      </c>
      <c r="J3919" s="182" t="str">
        <f>IF(OR(IFERROR(SEARCH("DMZ",tblSegmentationZones[[#This Row],[comment]])&gt;0,FALSE),IFERROR(SEARCH("DMZ",tblSegmentationZones[[#This Row],[SegmentationZone]])&gt;0,FALSE)),"Yes","No")</f>
        <v>No</v>
      </c>
    </row>
    <row r="3920" spans="1:10" x14ac:dyDescent="0.3">
      <c r="A3920" t="s">
        <v>10382</v>
      </c>
      <c r="B3920" t="s">
        <v>10396</v>
      </c>
      <c r="C3920" t="s">
        <v>464</v>
      </c>
      <c r="D3920" t="s">
        <v>902</v>
      </c>
      <c r="E3920" t="s">
        <v>448</v>
      </c>
      <c r="F3920" t="b">
        <v>0</v>
      </c>
      <c r="G3920">
        <v>509116608</v>
      </c>
      <c r="H3920">
        <v>509116671</v>
      </c>
      <c r="I3920" t="s">
        <v>10397</v>
      </c>
      <c r="J3920" s="182" t="str">
        <f>IF(OR(IFERROR(SEARCH("DMZ",tblSegmentationZones[[#This Row],[comment]])&gt;0,FALSE),IFERROR(SEARCH("DMZ",tblSegmentationZones[[#This Row],[SegmentationZone]])&gt;0,FALSE)),"Yes","No")</f>
        <v>No</v>
      </c>
    </row>
    <row r="3921" spans="1:10" x14ac:dyDescent="0.3">
      <c r="A3921" t="s">
        <v>5440</v>
      </c>
      <c r="B3921" t="s">
        <v>10398</v>
      </c>
      <c r="C3921" t="s">
        <v>464</v>
      </c>
      <c r="D3921" t="s">
        <v>902</v>
      </c>
      <c r="E3921" t="s">
        <v>448</v>
      </c>
      <c r="F3921" t="b">
        <v>0</v>
      </c>
      <c r="G3921">
        <v>509116480</v>
      </c>
      <c r="H3921">
        <v>509116543</v>
      </c>
      <c r="I3921" t="s">
        <v>10399</v>
      </c>
      <c r="J3921" s="182" t="str">
        <f>IF(OR(IFERROR(SEARCH("DMZ",tblSegmentationZones[[#This Row],[comment]])&gt;0,FALSE),IFERROR(SEARCH("DMZ",tblSegmentationZones[[#This Row],[SegmentationZone]])&gt;0,FALSE)),"Yes","No")</f>
        <v>No</v>
      </c>
    </row>
    <row r="3922" spans="1:10" x14ac:dyDescent="0.3">
      <c r="A3922" t="s">
        <v>10387</v>
      </c>
      <c r="B3922" t="s">
        <v>10400</v>
      </c>
      <c r="C3922" t="s">
        <v>464</v>
      </c>
      <c r="D3922" t="s">
        <v>902</v>
      </c>
      <c r="E3922" t="s">
        <v>448</v>
      </c>
      <c r="F3922" t="b">
        <v>0</v>
      </c>
      <c r="G3922">
        <v>509116672</v>
      </c>
      <c r="H3922">
        <v>509116735</v>
      </c>
      <c r="I3922" t="s">
        <v>10401</v>
      </c>
      <c r="J3922" s="182" t="str">
        <f>IF(OR(IFERROR(SEARCH("DMZ",tblSegmentationZones[[#This Row],[comment]])&gt;0,FALSE),IFERROR(SEARCH("DMZ",tblSegmentationZones[[#This Row],[SegmentationZone]])&gt;0,FALSE)),"Yes","No")</f>
        <v>No</v>
      </c>
    </row>
    <row r="3923" spans="1:10" x14ac:dyDescent="0.3">
      <c r="A3923" t="s">
        <v>7035</v>
      </c>
      <c r="B3923" t="s">
        <v>10402</v>
      </c>
      <c r="C3923" t="s">
        <v>464</v>
      </c>
      <c r="D3923" t="s">
        <v>902</v>
      </c>
      <c r="E3923" t="s">
        <v>448</v>
      </c>
      <c r="F3923" t="b">
        <v>0</v>
      </c>
      <c r="G3923">
        <v>509116736</v>
      </c>
      <c r="H3923">
        <v>509116799</v>
      </c>
      <c r="I3923" t="s">
        <v>10403</v>
      </c>
      <c r="J3923" s="182" t="str">
        <f>IF(OR(IFERROR(SEARCH("DMZ",tblSegmentationZones[[#This Row],[comment]])&gt;0,FALSE),IFERROR(SEARCH("DMZ",tblSegmentationZones[[#This Row],[SegmentationZone]])&gt;0,FALSE)),"Yes","No")</f>
        <v>No</v>
      </c>
    </row>
    <row r="3924" spans="1:10" x14ac:dyDescent="0.3">
      <c r="A3924" t="s">
        <v>470</v>
      </c>
      <c r="B3924" t="s">
        <v>10404</v>
      </c>
      <c r="C3924" t="s">
        <v>464</v>
      </c>
      <c r="D3924" t="s">
        <v>902</v>
      </c>
      <c r="E3924" t="s">
        <v>448</v>
      </c>
      <c r="F3924" t="b">
        <v>0</v>
      </c>
      <c r="G3924">
        <v>509116928</v>
      </c>
      <c r="H3924">
        <v>509116991</v>
      </c>
      <c r="I3924" t="s">
        <v>10405</v>
      </c>
      <c r="J3924" s="182" t="str">
        <f>IF(OR(IFERROR(SEARCH("DMZ",tblSegmentationZones[[#This Row],[comment]])&gt;0,FALSE),IFERROR(SEARCH("DMZ",tblSegmentationZones[[#This Row],[SegmentationZone]])&gt;0,FALSE)),"Yes","No")</f>
        <v>No</v>
      </c>
    </row>
    <row r="3925" spans="1:10" x14ac:dyDescent="0.3">
      <c r="A3925" t="s">
        <v>690</v>
      </c>
      <c r="B3925" t="s">
        <v>10406</v>
      </c>
      <c r="C3925" t="s">
        <v>464</v>
      </c>
      <c r="D3925" t="s">
        <v>902</v>
      </c>
      <c r="E3925" t="s">
        <v>448</v>
      </c>
      <c r="F3925" t="b">
        <v>0</v>
      </c>
      <c r="G3925">
        <v>509117056</v>
      </c>
      <c r="H3925">
        <v>509117119</v>
      </c>
      <c r="I3925" t="s">
        <v>10407</v>
      </c>
      <c r="J3925" s="182" t="str">
        <f>IF(OR(IFERROR(SEARCH("DMZ",tblSegmentationZones[[#This Row],[comment]])&gt;0,FALSE),IFERROR(SEARCH("DMZ",tblSegmentationZones[[#This Row],[SegmentationZone]])&gt;0,FALSE)),"Yes","No")</f>
        <v>No</v>
      </c>
    </row>
    <row r="3926" spans="1:10" x14ac:dyDescent="0.3">
      <c r="A3926" t="s">
        <v>6006</v>
      </c>
      <c r="B3926" t="s">
        <v>10408</v>
      </c>
      <c r="C3926" t="s">
        <v>464</v>
      </c>
      <c r="D3926" t="s">
        <v>902</v>
      </c>
      <c r="E3926" t="s">
        <v>448</v>
      </c>
      <c r="F3926" t="b">
        <v>0</v>
      </c>
      <c r="G3926">
        <v>509117120</v>
      </c>
      <c r="H3926">
        <v>509117183</v>
      </c>
      <c r="I3926" t="s">
        <v>10409</v>
      </c>
      <c r="J3926" s="182" t="str">
        <f>IF(OR(IFERROR(SEARCH("DMZ",tblSegmentationZones[[#This Row],[comment]])&gt;0,FALSE),IFERROR(SEARCH("DMZ",tblSegmentationZones[[#This Row],[SegmentationZone]])&gt;0,FALSE)),"Yes","No")</f>
        <v>No</v>
      </c>
    </row>
    <row r="3927" spans="1:10" x14ac:dyDescent="0.3">
      <c r="A3927" t="s">
        <v>664</v>
      </c>
      <c r="B3927" t="s">
        <v>10410</v>
      </c>
      <c r="C3927" t="s">
        <v>464</v>
      </c>
      <c r="D3927" t="s">
        <v>902</v>
      </c>
      <c r="E3927" t="s">
        <v>448</v>
      </c>
      <c r="F3927" t="b">
        <v>0</v>
      </c>
      <c r="G3927">
        <v>509116992</v>
      </c>
      <c r="H3927">
        <v>509117055</v>
      </c>
      <c r="I3927" t="s">
        <v>10411</v>
      </c>
      <c r="J3927" s="182" t="str">
        <f>IF(OR(IFERROR(SEARCH("DMZ",tblSegmentationZones[[#This Row],[comment]])&gt;0,FALSE),IFERROR(SEARCH("DMZ",tblSegmentationZones[[#This Row],[SegmentationZone]])&gt;0,FALSE)),"Yes","No")</f>
        <v>No</v>
      </c>
    </row>
    <row r="3928" spans="1:10" x14ac:dyDescent="0.3">
      <c r="A3928" t="s">
        <v>6273</v>
      </c>
      <c r="B3928" t="s">
        <v>10412</v>
      </c>
      <c r="C3928" t="s">
        <v>464</v>
      </c>
      <c r="D3928" t="s">
        <v>902</v>
      </c>
      <c r="E3928" t="s">
        <v>448</v>
      </c>
      <c r="F3928" t="b">
        <v>0</v>
      </c>
      <c r="G3928">
        <v>509117184</v>
      </c>
      <c r="H3928">
        <v>509117247</v>
      </c>
      <c r="I3928" t="s">
        <v>10413</v>
      </c>
      <c r="J3928" s="182" t="str">
        <f>IF(OR(IFERROR(SEARCH("DMZ",tblSegmentationZones[[#This Row],[comment]])&gt;0,FALSE),IFERROR(SEARCH("DMZ",tblSegmentationZones[[#This Row],[SegmentationZone]])&gt;0,FALSE)),"Yes","No")</f>
        <v>No</v>
      </c>
    </row>
    <row r="3929" spans="1:10" x14ac:dyDescent="0.3">
      <c r="A3929" t="s">
        <v>686</v>
      </c>
      <c r="B3929" t="s">
        <v>10414</v>
      </c>
      <c r="C3929" t="s">
        <v>464</v>
      </c>
      <c r="D3929" t="s">
        <v>902</v>
      </c>
      <c r="E3929" t="s">
        <v>448</v>
      </c>
      <c r="F3929" t="b">
        <v>0</v>
      </c>
      <c r="G3929">
        <v>509117312</v>
      </c>
      <c r="H3929">
        <v>509117375</v>
      </c>
      <c r="I3929" t="s">
        <v>10415</v>
      </c>
      <c r="J3929" s="182" t="str">
        <f>IF(OR(IFERROR(SEARCH("DMZ",tblSegmentationZones[[#This Row],[comment]])&gt;0,FALSE),IFERROR(SEARCH("DMZ",tblSegmentationZones[[#This Row],[SegmentationZone]])&gt;0,FALSE)),"Yes","No")</f>
        <v>No</v>
      </c>
    </row>
    <row r="3930" spans="1:10" x14ac:dyDescent="0.3">
      <c r="A3930" t="s">
        <v>555</v>
      </c>
      <c r="B3930" t="s">
        <v>10416</v>
      </c>
      <c r="C3930" t="s">
        <v>464</v>
      </c>
      <c r="D3930" t="s">
        <v>902</v>
      </c>
      <c r="E3930" t="s">
        <v>448</v>
      </c>
      <c r="F3930" t="b">
        <v>0</v>
      </c>
      <c r="G3930">
        <v>509117248</v>
      </c>
      <c r="H3930">
        <v>509117311</v>
      </c>
      <c r="I3930" t="s">
        <v>10417</v>
      </c>
      <c r="J3930" s="182" t="str">
        <f>IF(OR(IFERROR(SEARCH("DMZ",tblSegmentationZones[[#This Row],[comment]])&gt;0,FALSE),IFERROR(SEARCH("DMZ",tblSegmentationZones[[#This Row],[SegmentationZone]])&gt;0,FALSE)),"Yes","No")</f>
        <v>No</v>
      </c>
    </row>
    <row r="3931" spans="1:10" x14ac:dyDescent="0.3">
      <c r="A3931" t="s">
        <v>620</v>
      </c>
      <c r="B3931" t="s">
        <v>10418</v>
      </c>
      <c r="C3931" t="s">
        <v>464</v>
      </c>
      <c r="D3931" t="s">
        <v>902</v>
      </c>
      <c r="E3931" t="s">
        <v>448</v>
      </c>
      <c r="F3931" t="b">
        <v>0</v>
      </c>
      <c r="G3931">
        <v>509117440</v>
      </c>
      <c r="H3931">
        <v>509117503</v>
      </c>
      <c r="I3931" t="s">
        <v>10419</v>
      </c>
      <c r="J3931" s="182" t="str">
        <f>IF(OR(IFERROR(SEARCH("DMZ",tblSegmentationZones[[#This Row],[comment]])&gt;0,FALSE),IFERROR(SEARCH("DMZ",tblSegmentationZones[[#This Row],[SegmentationZone]])&gt;0,FALSE)),"Yes","No")</f>
        <v>No</v>
      </c>
    </row>
    <row r="3932" spans="1:10" x14ac:dyDescent="0.3">
      <c r="A3932" t="s">
        <v>668</v>
      </c>
      <c r="B3932" t="s">
        <v>10420</v>
      </c>
      <c r="C3932" t="s">
        <v>464</v>
      </c>
      <c r="D3932" t="s">
        <v>902</v>
      </c>
      <c r="E3932" t="s">
        <v>448</v>
      </c>
      <c r="F3932" t="b">
        <v>0</v>
      </c>
      <c r="G3932">
        <v>509117568</v>
      </c>
      <c r="H3932">
        <v>509117631</v>
      </c>
      <c r="I3932" t="s">
        <v>10421</v>
      </c>
      <c r="J3932" s="182" t="str">
        <f>IF(OR(IFERROR(SEARCH("DMZ",tblSegmentationZones[[#This Row],[comment]])&gt;0,FALSE),IFERROR(SEARCH("DMZ",tblSegmentationZones[[#This Row],[SegmentationZone]])&gt;0,FALSE)),"Yes","No")</f>
        <v>No</v>
      </c>
    </row>
    <row r="3933" spans="1:10" x14ac:dyDescent="0.3">
      <c r="A3933" t="s">
        <v>624</v>
      </c>
      <c r="B3933" t="s">
        <v>10422</v>
      </c>
      <c r="C3933" t="s">
        <v>464</v>
      </c>
      <c r="D3933" t="s">
        <v>902</v>
      </c>
      <c r="E3933" t="s">
        <v>448</v>
      </c>
      <c r="F3933" t="b">
        <v>0</v>
      </c>
      <c r="G3933">
        <v>509117632</v>
      </c>
      <c r="H3933">
        <v>509117695</v>
      </c>
      <c r="I3933" t="s">
        <v>10423</v>
      </c>
      <c r="J3933" s="182" t="str">
        <f>IF(OR(IFERROR(SEARCH("DMZ",tblSegmentationZones[[#This Row],[comment]])&gt;0,FALSE),IFERROR(SEARCH("DMZ",tblSegmentationZones[[#This Row],[SegmentationZone]])&gt;0,FALSE)),"Yes","No")</f>
        <v>No</v>
      </c>
    </row>
    <row r="3934" spans="1:10" x14ac:dyDescent="0.3">
      <c r="A3934" t="s">
        <v>5905</v>
      </c>
      <c r="B3934" t="s">
        <v>10424</v>
      </c>
      <c r="C3934" t="s">
        <v>464</v>
      </c>
      <c r="D3934" t="s">
        <v>902</v>
      </c>
      <c r="E3934" t="s">
        <v>448</v>
      </c>
      <c r="F3934" t="b">
        <v>0</v>
      </c>
      <c r="G3934">
        <v>509117504</v>
      </c>
      <c r="H3934">
        <v>509117567</v>
      </c>
      <c r="I3934" t="s">
        <v>10425</v>
      </c>
      <c r="J3934" s="182" t="str">
        <f>IF(OR(IFERROR(SEARCH("DMZ",tblSegmentationZones[[#This Row],[comment]])&gt;0,FALSE),IFERROR(SEARCH("DMZ",tblSegmentationZones[[#This Row],[SegmentationZone]])&gt;0,FALSE)),"Yes","No")</f>
        <v>No</v>
      </c>
    </row>
    <row r="3935" spans="1:10" x14ac:dyDescent="0.3">
      <c r="A3935" t="s">
        <v>7261</v>
      </c>
      <c r="B3935" t="s">
        <v>10426</v>
      </c>
      <c r="C3935" t="s">
        <v>464</v>
      </c>
      <c r="D3935" t="s">
        <v>902</v>
      </c>
      <c r="E3935" t="s">
        <v>448</v>
      </c>
      <c r="F3935" t="b">
        <v>0</v>
      </c>
      <c r="G3935">
        <v>509117696</v>
      </c>
      <c r="H3935">
        <v>509117759</v>
      </c>
      <c r="I3935" t="s">
        <v>10427</v>
      </c>
      <c r="J3935" s="182" t="str">
        <f>IF(OR(IFERROR(SEARCH("DMZ",tblSegmentationZones[[#This Row],[comment]])&gt;0,FALSE),IFERROR(SEARCH("DMZ",tblSegmentationZones[[#This Row],[SegmentationZone]])&gt;0,FALSE)),"Yes","No")</f>
        <v>No</v>
      </c>
    </row>
    <row r="3936" spans="1:10" x14ac:dyDescent="0.3">
      <c r="A3936" t="s">
        <v>719</v>
      </c>
      <c r="B3936" t="s">
        <v>10428</v>
      </c>
      <c r="C3936" t="s">
        <v>464</v>
      </c>
      <c r="D3936" t="s">
        <v>902</v>
      </c>
      <c r="E3936" t="s">
        <v>448</v>
      </c>
      <c r="F3936" t="b">
        <v>0</v>
      </c>
      <c r="G3936">
        <v>509117760</v>
      </c>
      <c r="H3936">
        <v>509117823</v>
      </c>
      <c r="I3936" t="s">
        <v>10429</v>
      </c>
      <c r="J3936" s="182" t="str">
        <f>IF(OR(IFERROR(SEARCH("DMZ",tblSegmentationZones[[#This Row],[comment]])&gt;0,FALSE),IFERROR(SEARCH("DMZ",tblSegmentationZones[[#This Row],[SegmentationZone]])&gt;0,FALSE)),"Yes","No")</f>
        <v>No</v>
      </c>
    </row>
    <row r="3937" spans="1:10" x14ac:dyDescent="0.3">
      <c r="A3937" t="s">
        <v>536</v>
      </c>
      <c r="B3937" t="s">
        <v>10430</v>
      </c>
      <c r="C3937" t="s">
        <v>464</v>
      </c>
      <c r="D3937" t="s">
        <v>902</v>
      </c>
      <c r="E3937" t="s">
        <v>448</v>
      </c>
      <c r="F3937" t="b">
        <v>0</v>
      </c>
      <c r="G3937">
        <v>509117952</v>
      </c>
      <c r="H3937">
        <v>509118015</v>
      </c>
      <c r="I3937" t="s">
        <v>10431</v>
      </c>
      <c r="J3937" s="182" t="str">
        <f>IF(OR(IFERROR(SEARCH("DMZ",tblSegmentationZones[[#This Row],[comment]])&gt;0,FALSE),IFERROR(SEARCH("DMZ",tblSegmentationZones[[#This Row],[SegmentationZone]])&gt;0,FALSE)),"Yes","No")</f>
        <v>No</v>
      </c>
    </row>
    <row r="3938" spans="1:10" x14ac:dyDescent="0.3">
      <c r="A3938" t="s">
        <v>548</v>
      </c>
      <c r="B3938" t="s">
        <v>10432</v>
      </c>
      <c r="C3938" t="s">
        <v>464</v>
      </c>
      <c r="D3938" t="s">
        <v>902</v>
      </c>
      <c r="E3938" t="s">
        <v>448</v>
      </c>
      <c r="F3938" t="b">
        <v>0</v>
      </c>
      <c r="G3938">
        <v>509118080</v>
      </c>
      <c r="H3938">
        <v>509118143</v>
      </c>
      <c r="I3938" t="s">
        <v>10433</v>
      </c>
      <c r="J3938" s="182" t="str">
        <f>IF(OR(IFERROR(SEARCH("DMZ",tblSegmentationZones[[#This Row],[comment]])&gt;0,FALSE),IFERROR(SEARCH("DMZ",tblSegmentationZones[[#This Row],[SegmentationZone]])&gt;0,FALSE)),"Yes","No")</f>
        <v>No</v>
      </c>
    </row>
    <row r="3939" spans="1:10" x14ac:dyDescent="0.3">
      <c r="A3939" t="s">
        <v>532</v>
      </c>
      <c r="B3939" t="s">
        <v>10434</v>
      </c>
      <c r="C3939" t="s">
        <v>464</v>
      </c>
      <c r="D3939" t="s">
        <v>902</v>
      </c>
      <c r="E3939" t="s">
        <v>448</v>
      </c>
      <c r="F3939" t="b">
        <v>0</v>
      </c>
      <c r="G3939">
        <v>509118016</v>
      </c>
      <c r="H3939">
        <v>509118079</v>
      </c>
      <c r="I3939" t="s">
        <v>10435</v>
      </c>
      <c r="J3939" s="182" t="str">
        <f>IF(OR(IFERROR(SEARCH("DMZ",tblSegmentationZones[[#This Row],[comment]])&gt;0,FALSE),IFERROR(SEARCH("DMZ",tblSegmentationZones[[#This Row],[SegmentationZone]])&gt;0,FALSE)),"Yes","No")</f>
        <v>No</v>
      </c>
    </row>
    <row r="3940" spans="1:10" x14ac:dyDescent="0.3">
      <c r="A3940" t="s">
        <v>569</v>
      </c>
      <c r="B3940" t="s">
        <v>10436</v>
      </c>
      <c r="C3940" t="s">
        <v>464</v>
      </c>
      <c r="D3940" t="s">
        <v>902</v>
      </c>
      <c r="E3940" t="s">
        <v>448</v>
      </c>
      <c r="F3940" t="b">
        <v>0</v>
      </c>
      <c r="G3940">
        <v>509118464</v>
      </c>
      <c r="H3940">
        <v>509118527</v>
      </c>
      <c r="I3940" t="s">
        <v>10437</v>
      </c>
      <c r="J3940" s="182" t="str">
        <f>IF(OR(IFERROR(SEARCH("DMZ",tblSegmentationZones[[#This Row],[comment]])&gt;0,FALSE),IFERROR(SEARCH("DMZ",tblSegmentationZones[[#This Row],[SegmentationZone]])&gt;0,FALSE)),"Yes","No")</f>
        <v>No</v>
      </c>
    </row>
    <row r="3941" spans="1:10" x14ac:dyDescent="0.3">
      <c r="A3941" t="s">
        <v>6016</v>
      </c>
      <c r="B3941" t="s">
        <v>10438</v>
      </c>
      <c r="C3941" t="s">
        <v>464</v>
      </c>
      <c r="D3941" t="s">
        <v>902</v>
      </c>
      <c r="E3941" t="s">
        <v>448</v>
      </c>
      <c r="F3941" t="b">
        <v>0</v>
      </c>
      <c r="G3941">
        <v>509118592</v>
      </c>
      <c r="H3941">
        <v>509118655</v>
      </c>
      <c r="I3941" t="s">
        <v>10439</v>
      </c>
      <c r="J3941" s="182" t="str">
        <f>IF(OR(IFERROR(SEARCH("DMZ",tblSegmentationZones[[#This Row],[comment]])&gt;0,FALSE),IFERROR(SEARCH("DMZ",tblSegmentationZones[[#This Row],[SegmentationZone]])&gt;0,FALSE)),"Yes","No")</f>
        <v>No</v>
      </c>
    </row>
    <row r="3942" spans="1:10" x14ac:dyDescent="0.3">
      <c r="A3942" t="s">
        <v>672</v>
      </c>
      <c r="B3942" t="s">
        <v>10440</v>
      </c>
      <c r="C3942" t="s">
        <v>464</v>
      </c>
      <c r="D3942" t="s">
        <v>902</v>
      </c>
      <c r="E3942" t="s">
        <v>448</v>
      </c>
      <c r="F3942" t="b">
        <v>0</v>
      </c>
      <c r="G3942">
        <v>509118656</v>
      </c>
      <c r="H3942">
        <v>509118719</v>
      </c>
      <c r="I3942" t="s">
        <v>10441</v>
      </c>
      <c r="J3942" s="182" t="str">
        <f>IF(OR(IFERROR(SEARCH("DMZ",tblSegmentationZones[[#This Row],[comment]])&gt;0,FALSE),IFERROR(SEARCH("DMZ",tblSegmentationZones[[#This Row],[SegmentationZone]])&gt;0,FALSE)),"Yes","No")</f>
        <v>No</v>
      </c>
    </row>
    <row r="3943" spans="1:10" x14ac:dyDescent="0.3">
      <c r="A3943" t="s">
        <v>573</v>
      </c>
      <c r="B3943" t="s">
        <v>10442</v>
      </c>
      <c r="C3943" t="s">
        <v>464</v>
      </c>
      <c r="D3943" t="s">
        <v>902</v>
      </c>
      <c r="E3943" t="s">
        <v>448</v>
      </c>
      <c r="F3943" t="b">
        <v>0</v>
      </c>
      <c r="G3943">
        <v>509118528</v>
      </c>
      <c r="H3943">
        <v>509118591</v>
      </c>
      <c r="I3943" t="s">
        <v>10443</v>
      </c>
      <c r="J3943" s="182" t="str">
        <f>IF(OR(IFERROR(SEARCH("DMZ",tblSegmentationZones[[#This Row],[comment]])&gt;0,FALSE),IFERROR(SEARCH("DMZ",tblSegmentationZones[[#This Row],[SegmentationZone]])&gt;0,FALSE)),"Yes","No")</f>
        <v>No</v>
      </c>
    </row>
    <row r="3944" spans="1:10" x14ac:dyDescent="0.3">
      <c r="A3944" t="s">
        <v>565</v>
      </c>
      <c r="B3944" t="s">
        <v>10444</v>
      </c>
      <c r="C3944" t="s">
        <v>464</v>
      </c>
      <c r="D3944" t="s">
        <v>902</v>
      </c>
      <c r="E3944" t="s">
        <v>448</v>
      </c>
      <c r="F3944" t="b">
        <v>0</v>
      </c>
      <c r="G3944">
        <v>509118976</v>
      </c>
      <c r="H3944">
        <v>509119039</v>
      </c>
      <c r="I3944" t="s">
        <v>10445</v>
      </c>
      <c r="J3944" s="182" t="str">
        <f>IF(OR(IFERROR(SEARCH("DMZ",tblSegmentationZones[[#This Row],[comment]])&gt;0,FALSE),IFERROR(SEARCH("DMZ",tblSegmentationZones[[#This Row],[SegmentationZone]])&gt;0,FALSE)),"Yes","No")</f>
        <v>No</v>
      </c>
    </row>
    <row r="3945" spans="1:10" x14ac:dyDescent="0.3">
      <c r="A3945" t="s">
        <v>7246</v>
      </c>
      <c r="B3945" t="s">
        <v>10446</v>
      </c>
      <c r="C3945" t="s">
        <v>464</v>
      </c>
      <c r="D3945" t="s">
        <v>902</v>
      </c>
      <c r="E3945" t="s">
        <v>448</v>
      </c>
      <c r="F3945" t="b">
        <v>0</v>
      </c>
      <c r="G3945">
        <v>509119040</v>
      </c>
      <c r="H3945">
        <v>509119103</v>
      </c>
      <c r="I3945" t="s">
        <v>10447</v>
      </c>
      <c r="J3945" s="182" t="str">
        <f>IF(OR(IFERROR(SEARCH("DMZ",tblSegmentationZones[[#This Row],[comment]])&gt;0,FALSE),IFERROR(SEARCH("DMZ",tblSegmentationZones[[#This Row],[SegmentationZone]])&gt;0,FALSE)),"Yes","No")</f>
        <v>No</v>
      </c>
    </row>
    <row r="3946" spans="1:10" x14ac:dyDescent="0.3">
      <c r="A3946" t="s">
        <v>540</v>
      </c>
      <c r="B3946" t="s">
        <v>10448</v>
      </c>
      <c r="C3946" t="s">
        <v>464</v>
      </c>
      <c r="D3946" t="s">
        <v>902</v>
      </c>
      <c r="E3946" t="s">
        <v>448</v>
      </c>
      <c r="F3946" t="b">
        <v>0</v>
      </c>
      <c r="G3946">
        <v>509120512</v>
      </c>
      <c r="H3946">
        <v>509120575</v>
      </c>
      <c r="I3946" t="s">
        <v>10449</v>
      </c>
      <c r="J3946" s="182" t="str">
        <f>IF(OR(IFERROR(SEARCH("DMZ",tblSegmentationZones[[#This Row],[comment]])&gt;0,FALSE),IFERROR(SEARCH("DMZ",tblSegmentationZones[[#This Row],[SegmentationZone]])&gt;0,FALSE)),"Yes","No")</f>
        <v>No</v>
      </c>
    </row>
    <row r="3947" spans="1:10" x14ac:dyDescent="0.3">
      <c r="A3947" t="s">
        <v>479</v>
      </c>
      <c r="B3947" t="s">
        <v>10450</v>
      </c>
      <c r="C3947" t="s">
        <v>464</v>
      </c>
      <c r="D3947" t="s">
        <v>902</v>
      </c>
      <c r="E3947" t="s">
        <v>448</v>
      </c>
      <c r="F3947" t="b">
        <v>0</v>
      </c>
      <c r="G3947">
        <v>509120640</v>
      </c>
      <c r="H3947">
        <v>509120703</v>
      </c>
      <c r="I3947" t="s">
        <v>10451</v>
      </c>
      <c r="J3947" s="182" t="str">
        <f>IF(OR(IFERROR(SEARCH("DMZ",tblSegmentationZones[[#This Row],[comment]])&gt;0,FALSE),IFERROR(SEARCH("DMZ",tblSegmentationZones[[#This Row],[SegmentationZone]])&gt;0,FALSE)),"Yes","No")</f>
        <v>No</v>
      </c>
    </row>
    <row r="3948" spans="1:10" x14ac:dyDescent="0.3">
      <c r="A3948" t="s">
        <v>6112</v>
      </c>
      <c r="B3948" t="s">
        <v>10452</v>
      </c>
      <c r="C3948" t="s">
        <v>464</v>
      </c>
      <c r="D3948" t="s">
        <v>902</v>
      </c>
      <c r="E3948" t="s">
        <v>448</v>
      </c>
      <c r="F3948" t="b">
        <v>0</v>
      </c>
      <c r="G3948">
        <v>509120704</v>
      </c>
      <c r="H3948">
        <v>509120767</v>
      </c>
      <c r="I3948" t="s">
        <v>10453</v>
      </c>
      <c r="J3948" s="182" t="str">
        <f>IF(OR(IFERROR(SEARCH("DMZ",tblSegmentationZones[[#This Row],[comment]])&gt;0,FALSE),IFERROR(SEARCH("DMZ",tblSegmentationZones[[#This Row],[SegmentationZone]])&gt;0,FALSE)),"Yes","No")</f>
        <v>No</v>
      </c>
    </row>
    <row r="3949" spans="1:10" x14ac:dyDescent="0.3">
      <c r="A3949" t="s">
        <v>6119</v>
      </c>
      <c r="B3949" t="s">
        <v>10454</v>
      </c>
      <c r="C3949" t="s">
        <v>464</v>
      </c>
      <c r="D3949" t="s">
        <v>902</v>
      </c>
      <c r="E3949" t="s">
        <v>448</v>
      </c>
      <c r="F3949" t="b">
        <v>0</v>
      </c>
      <c r="G3949">
        <v>509120576</v>
      </c>
      <c r="H3949">
        <v>509120639</v>
      </c>
      <c r="I3949" t="s">
        <v>10455</v>
      </c>
      <c r="J3949" s="182" t="str">
        <f>IF(OR(IFERROR(SEARCH("DMZ",tblSegmentationZones[[#This Row],[comment]])&gt;0,FALSE),IFERROR(SEARCH("DMZ",tblSegmentationZones[[#This Row],[SegmentationZone]])&gt;0,FALSE)),"Yes","No")</f>
        <v>No</v>
      </c>
    </row>
    <row r="3950" spans="1:10" x14ac:dyDescent="0.3">
      <c r="A3950" t="s">
        <v>524</v>
      </c>
      <c r="B3950" t="s">
        <v>10456</v>
      </c>
      <c r="C3950" t="s">
        <v>464</v>
      </c>
      <c r="D3950" t="s">
        <v>902</v>
      </c>
      <c r="E3950" t="s">
        <v>448</v>
      </c>
      <c r="F3950" t="b">
        <v>0</v>
      </c>
      <c r="G3950">
        <v>509120768</v>
      </c>
      <c r="H3950">
        <v>509120831</v>
      </c>
      <c r="I3950" t="s">
        <v>10457</v>
      </c>
      <c r="J3950" s="182" t="str">
        <f>IF(OR(IFERROR(SEARCH("DMZ",tblSegmentationZones[[#This Row],[comment]])&gt;0,FALSE),IFERROR(SEARCH("DMZ",tblSegmentationZones[[#This Row],[SegmentationZone]])&gt;0,FALSE)),"Yes","No")</f>
        <v>No</v>
      </c>
    </row>
    <row r="3951" spans="1:10" x14ac:dyDescent="0.3">
      <c r="A3951" t="s">
        <v>589</v>
      </c>
      <c r="B3951" t="s">
        <v>10458</v>
      </c>
      <c r="C3951" t="s">
        <v>464</v>
      </c>
      <c r="D3951" t="s">
        <v>902</v>
      </c>
      <c r="E3951" t="s">
        <v>448</v>
      </c>
      <c r="F3951" t="b">
        <v>0</v>
      </c>
      <c r="G3951">
        <v>509120896</v>
      </c>
      <c r="H3951">
        <v>509120959</v>
      </c>
      <c r="I3951" t="s">
        <v>10459</v>
      </c>
      <c r="J3951" s="182" t="str">
        <f>IF(OR(IFERROR(SEARCH("DMZ",tblSegmentationZones[[#This Row],[comment]])&gt;0,FALSE),IFERROR(SEARCH("DMZ",tblSegmentationZones[[#This Row],[SegmentationZone]])&gt;0,FALSE)),"Yes","No")</f>
        <v>No</v>
      </c>
    </row>
    <row r="3952" spans="1:10" x14ac:dyDescent="0.3">
      <c r="A3952" t="s">
        <v>6145</v>
      </c>
      <c r="B3952" t="s">
        <v>10460</v>
      </c>
      <c r="C3952" t="s">
        <v>464</v>
      </c>
      <c r="D3952" t="s">
        <v>902</v>
      </c>
      <c r="E3952" t="s">
        <v>448</v>
      </c>
      <c r="F3952" t="b">
        <v>0</v>
      </c>
      <c r="G3952">
        <v>509120960</v>
      </c>
      <c r="H3952">
        <v>509121023</v>
      </c>
      <c r="I3952" t="s">
        <v>10461</v>
      </c>
      <c r="J3952" s="182" t="str">
        <f>IF(OR(IFERROR(SEARCH("DMZ",tblSegmentationZones[[#This Row],[comment]])&gt;0,FALSE),IFERROR(SEARCH("DMZ",tblSegmentationZones[[#This Row],[SegmentationZone]])&gt;0,FALSE)),"Yes","No")</f>
        <v>No</v>
      </c>
    </row>
    <row r="3953" spans="1:10" x14ac:dyDescent="0.3">
      <c r="A3953" t="s">
        <v>6132</v>
      </c>
      <c r="B3953" t="s">
        <v>10462</v>
      </c>
      <c r="C3953" t="s">
        <v>464</v>
      </c>
      <c r="D3953" t="s">
        <v>902</v>
      </c>
      <c r="E3953" t="s">
        <v>448</v>
      </c>
      <c r="F3953" t="b">
        <v>0</v>
      </c>
      <c r="G3953">
        <v>509120832</v>
      </c>
      <c r="H3953">
        <v>509120895</v>
      </c>
      <c r="I3953" t="s">
        <v>10463</v>
      </c>
      <c r="J3953" s="182" t="str">
        <f>IF(OR(IFERROR(SEARCH("DMZ",tblSegmentationZones[[#This Row],[comment]])&gt;0,FALSE),IFERROR(SEARCH("DMZ",tblSegmentationZones[[#This Row],[SegmentationZone]])&gt;0,FALSE)),"Yes","No")</f>
        <v>No</v>
      </c>
    </row>
    <row r="3954" spans="1:10" x14ac:dyDescent="0.3">
      <c r="A3954" t="s">
        <v>657</v>
      </c>
      <c r="B3954" t="s">
        <v>10464</v>
      </c>
      <c r="C3954" t="s">
        <v>464</v>
      </c>
      <c r="D3954" t="s">
        <v>902</v>
      </c>
      <c r="E3954" t="s">
        <v>448</v>
      </c>
      <c r="F3954" t="b">
        <v>0</v>
      </c>
      <c r="G3954">
        <v>509121024</v>
      </c>
      <c r="H3954">
        <v>509121087</v>
      </c>
      <c r="I3954" t="s">
        <v>10465</v>
      </c>
      <c r="J3954" s="182" t="str">
        <f>IF(OR(IFERROR(SEARCH("DMZ",tblSegmentationZones[[#This Row],[comment]])&gt;0,FALSE),IFERROR(SEARCH("DMZ",tblSegmentationZones[[#This Row],[SegmentationZone]])&gt;0,FALSE)),"Yes","No")</f>
        <v>No</v>
      </c>
    </row>
    <row r="3955" spans="1:10" x14ac:dyDescent="0.3">
      <c r="A3955" t="s">
        <v>679</v>
      </c>
      <c r="B3955" t="s">
        <v>10466</v>
      </c>
      <c r="C3955" t="s">
        <v>464</v>
      </c>
      <c r="D3955" t="s">
        <v>902</v>
      </c>
      <c r="E3955" t="s">
        <v>448</v>
      </c>
      <c r="F3955" t="b">
        <v>0</v>
      </c>
      <c r="G3955">
        <v>509121152</v>
      </c>
      <c r="H3955">
        <v>509121215</v>
      </c>
      <c r="I3955" t="s">
        <v>10467</v>
      </c>
      <c r="J3955" s="182" t="str">
        <f>IF(OR(IFERROR(SEARCH("DMZ",tblSegmentationZones[[#This Row],[comment]])&gt;0,FALSE),IFERROR(SEARCH("DMZ",tblSegmentationZones[[#This Row],[SegmentationZone]])&gt;0,FALSE)),"Yes","No")</f>
        <v>No</v>
      </c>
    </row>
    <row r="3956" spans="1:10" x14ac:dyDescent="0.3">
      <c r="A3956" t="s">
        <v>6168</v>
      </c>
      <c r="B3956" t="s">
        <v>10468</v>
      </c>
      <c r="C3956" t="s">
        <v>464</v>
      </c>
      <c r="D3956" t="s">
        <v>902</v>
      </c>
      <c r="E3956" t="s">
        <v>448</v>
      </c>
      <c r="F3956" t="b">
        <v>0</v>
      </c>
      <c r="G3956">
        <v>509121216</v>
      </c>
      <c r="H3956">
        <v>509121279</v>
      </c>
      <c r="I3956" t="s">
        <v>10469</v>
      </c>
      <c r="J3956" s="182" t="str">
        <f>IF(OR(IFERROR(SEARCH("DMZ",tblSegmentationZones[[#This Row],[comment]])&gt;0,FALSE),IFERROR(SEARCH("DMZ",tblSegmentationZones[[#This Row],[SegmentationZone]])&gt;0,FALSE)),"Yes","No")</f>
        <v>No</v>
      </c>
    </row>
    <row r="3957" spans="1:10" x14ac:dyDescent="0.3">
      <c r="A3957" t="s">
        <v>6158</v>
      </c>
      <c r="B3957" t="s">
        <v>10470</v>
      </c>
      <c r="C3957" t="s">
        <v>464</v>
      </c>
      <c r="D3957" t="s">
        <v>902</v>
      </c>
      <c r="E3957" t="s">
        <v>448</v>
      </c>
      <c r="F3957" t="b">
        <v>0</v>
      </c>
      <c r="G3957">
        <v>509121088</v>
      </c>
      <c r="H3957">
        <v>509121151</v>
      </c>
      <c r="I3957" t="s">
        <v>10471</v>
      </c>
      <c r="J3957" s="182" t="str">
        <f>IF(OR(IFERROR(SEARCH("DMZ",tblSegmentationZones[[#This Row],[comment]])&gt;0,FALSE),IFERROR(SEARCH("DMZ",tblSegmentationZones[[#This Row],[SegmentationZone]])&gt;0,FALSE)),"Yes","No")</f>
        <v>No</v>
      </c>
    </row>
    <row r="3958" spans="1:10" x14ac:dyDescent="0.3">
      <c r="A3958" t="s">
        <v>6172</v>
      </c>
      <c r="B3958" t="s">
        <v>10472</v>
      </c>
      <c r="C3958" t="s">
        <v>464</v>
      </c>
      <c r="D3958" t="s">
        <v>902</v>
      </c>
      <c r="E3958" t="s">
        <v>448</v>
      </c>
      <c r="F3958" t="b">
        <v>0</v>
      </c>
      <c r="G3958">
        <v>509121280</v>
      </c>
      <c r="H3958">
        <v>509121343</v>
      </c>
      <c r="I3958" t="s">
        <v>10473</v>
      </c>
      <c r="J3958" s="182" t="str">
        <f>IF(OR(IFERROR(SEARCH("DMZ",tblSegmentationZones[[#This Row],[comment]])&gt;0,FALSE),IFERROR(SEARCH("DMZ",tblSegmentationZones[[#This Row],[SegmentationZone]])&gt;0,FALSE)),"Yes","No")</f>
        <v>No</v>
      </c>
    </row>
    <row r="3959" spans="1:10" x14ac:dyDescent="0.3">
      <c r="A3959" t="s">
        <v>6179</v>
      </c>
      <c r="B3959" t="s">
        <v>10474</v>
      </c>
      <c r="C3959" t="s">
        <v>464</v>
      </c>
      <c r="D3959" t="s">
        <v>902</v>
      </c>
      <c r="E3959" t="s">
        <v>448</v>
      </c>
      <c r="F3959" t="b">
        <v>0</v>
      </c>
      <c r="G3959">
        <v>509121408</v>
      </c>
      <c r="H3959">
        <v>509121471</v>
      </c>
      <c r="I3959" t="s">
        <v>10475</v>
      </c>
      <c r="J3959" s="182" t="str">
        <f>IF(OR(IFERROR(SEARCH("DMZ",tblSegmentationZones[[#This Row],[comment]])&gt;0,FALSE),IFERROR(SEARCH("DMZ",tblSegmentationZones[[#This Row],[SegmentationZone]])&gt;0,FALSE)),"Yes","No")</f>
        <v>No</v>
      </c>
    </row>
    <row r="3960" spans="1:10" x14ac:dyDescent="0.3">
      <c r="A3960" t="s">
        <v>6183</v>
      </c>
      <c r="B3960" t="s">
        <v>10476</v>
      </c>
      <c r="C3960" t="s">
        <v>464</v>
      </c>
      <c r="D3960" t="s">
        <v>902</v>
      </c>
      <c r="E3960" t="s">
        <v>448</v>
      </c>
      <c r="F3960" t="b">
        <v>0</v>
      </c>
      <c r="G3960">
        <v>509121472</v>
      </c>
      <c r="H3960">
        <v>509121535</v>
      </c>
      <c r="I3960" t="s">
        <v>10477</v>
      </c>
      <c r="J3960" s="182" t="str">
        <f>IF(OR(IFERROR(SEARCH("DMZ",tblSegmentationZones[[#This Row],[comment]])&gt;0,FALSE),IFERROR(SEARCH("DMZ",tblSegmentationZones[[#This Row],[SegmentationZone]])&gt;0,FALSE)),"Yes","No")</f>
        <v>No</v>
      </c>
    </row>
    <row r="3961" spans="1:10" x14ac:dyDescent="0.3">
      <c r="A3961" t="s">
        <v>7335</v>
      </c>
      <c r="B3961" t="s">
        <v>10478</v>
      </c>
      <c r="C3961" t="s">
        <v>464</v>
      </c>
      <c r="D3961" t="s">
        <v>902</v>
      </c>
      <c r="E3961" t="s">
        <v>448</v>
      </c>
      <c r="F3961" t="b">
        <v>0</v>
      </c>
      <c r="G3961">
        <v>509121344</v>
      </c>
      <c r="H3961">
        <v>509121407</v>
      </c>
      <c r="I3961" t="s">
        <v>10479</v>
      </c>
      <c r="J3961" s="182" t="str">
        <f>IF(OR(IFERROR(SEARCH("DMZ",tblSegmentationZones[[#This Row],[comment]])&gt;0,FALSE),IFERROR(SEARCH("DMZ",tblSegmentationZones[[#This Row],[SegmentationZone]])&gt;0,FALSE)),"Yes","No")</f>
        <v>No</v>
      </c>
    </row>
    <row r="3962" spans="1:10" x14ac:dyDescent="0.3">
      <c r="A3962" t="s">
        <v>6187</v>
      </c>
      <c r="B3962" t="s">
        <v>10480</v>
      </c>
      <c r="C3962" t="s">
        <v>464</v>
      </c>
      <c r="D3962" t="s">
        <v>902</v>
      </c>
      <c r="E3962" t="s">
        <v>448</v>
      </c>
      <c r="F3962" t="b">
        <v>0</v>
      </c>
      <c r="G3962">
        <v>509121536</v>
      </c>
      <c r="H3962">
        <v>509121599</v>
      </c>
      <c r="I3962" t="s">
        <v>10481</v>
      </c>
      <c r="J3962" s="182" t="str">
        <f>IF(OR(IFERROR(SEARCH("DMZ",tblSegmentationZones[[#This Row],[comment]])&gt;0,FALSE),IFERROR(SEARCH("DMZ",tblSegmentationZones[[#This Row],[SegmentationZone]])&gt;0,FALSE)),"Yes","No")</f>
        <v>No</v>
      </c>
    </row>
    <row r="3963" spans="1:10" x14ac:dyDescent="0.3">
      <c r="A3963" t="s">
        <v>6193</v>
      </c>
      <c r="B3963" t="s">
        <v>10482</v>
      </c>
      <c r="C3963" t="s">
        <v>464</v>
      </c>
      <c r="D3963" t="s">
        <v>902</v>
      </c>
      <c r="E3963" t="s">
        <v>448</v>
      </c>
      <c r="F3963" t="b">
        <v>0</v>
      </c>
      <c r="G3963">
        <v>509121664</v>
      </c>
      <c r="H3963">
        <v>509121727</v>
      </c>
      <c r="I3963" t="s">
        <v>10483</v>
      </c>
      <c r="J3963" s="182" t="str">
        <f>IF(OR(IFERROR(SEARCH("DMZ",tblSegmentationZones[[#This Row],[comment]])&gt;0,FALSE),IFERROR(SEARCH("DMZ",tblSegmentationZones[[#This Row],[SegmentationZone]])&gt;0,FALSE)),"Yes","No")</f>
        <v>No</v>
      </c>
    </row>
    <row r="3964" spans="1:10" x14ac:dyDescent="0.3">
      <c r="A3964" t="s">
        <v>6072</v>
      </c>
      <c r="B3964" t="s">
        <v>10484</v>
      </c>
      <c r="C3964" t="s">
        <v>464</v>
      </c>
      <c r="D3964" t="s">
        <v>902</v>
      </c>
      <c r="E3964" t="s">
        <v>448</v>
      </c>
      <c r="F3964" t="b">
        <v>0</v>
      </c>
      <c r="G3964">
        <v>509121600</v>
      </c>
      <c r="H3964">
        <v>509121663</v>
      </c>
      <c r="I3964" t="s">
        <v>10485</v>
      </c>
      <c r="J3964" s="182" t="str">
        <f>IF(OR(IFERROR(SEARCH("DMZ",tblSegmentationZones[[#This Row],[comment]])&gt;0,FALSE),IFERROR(SEARCH("DMZ",tblSegmentationZones[[#This Row],[SegmentationZone]])&gt;0,FALSE)),"Yes","No")</f>
        <v>No</v>
      </c>
    </row>
    <row r="3965" spans="1:10" x14ac:dyDescent="0.3">
      <c r="A3965" t="s">
        <v>593</v>
      </c>
      <c r="B3965" t="s">
        <v>10486</v>
      </c>
      <c r="C3965" t="s">
        <v>464</v>
      </c>
      <c r="D3965" t="s">
        <v>902</v>
      </c>
      <c r="E3965" t="s">
        <v>448</v>
      </c>
      <c r="F3965" t="b">
        <v>0</v>
      </c>
      <c r="G3965">
        <v>509122240</v>
      </c>
      <c r="H3965">
        <v>509122303</v>
      </c>
      <c r="I3965" t="s">
        <v>10487</v>
      </c>
      <c r="J3965" s="182" t="str">
        <f>IF(OR(IFERROR(SEARCH("DMZ",tblSegmentationZones[[#This Row],[comment]])&gt;0,FALSE),IFERROR(SEARCH("DMZ",tblSegmentationZones[[#This Row],[SegmentationZone]])&gt;0,FALSE)),"Yes","No")</f>
        <v>No</v>
      </c>
    </row>
    <row r="3966" spans="1:10" x14ac:dyDescent="0.3">
      <c r="A3966" t="s">
        <v>6222</v>
      </c>
      <c r="B3966" t="s">
        <v>10488</v>
      </c>
      <c r="C3966" t="s">
        <v>464</v>
      </c>
      <c r="D3966" t="s">
        <v>902</v>
      </c>
      <c r="E3966" t="s">
        <v>448</v>
      </c>
      <c r="F3966" t="b">
        <v>0</v>
      </c>
      <c r="G3966">
        <v>509122304</v>
      </c>
      <c r="H3966">
        <v>509122367</v>
      </c>
      <c r="I3966" t="s">
        <v>10489</v>
      </c>
      <c r="J3966" s="182" t="str">
        <f>IF(OR(IFERROR(SEARCH("DMZ",tblSegmentationZones[[#This Row],[comment]])&gt;0,FALSE),IFERROR(SEARCH("DMZ",tblSegmentationZones[[#This Row],[SegmentationZone]])&gt;0,FALSE)),"Yes","No")</f>
        <v>No</v>
      </c>
    </row>
    <row r="3967" spans="1:10" x14ac:dyDescent="0.3">
      <c r="A3967" t="s">
        <v>733</v>
      </c>
      <c r="B3967" t="s">
        <v>10490</v>
      </c>
      <c r="C3967" t="s">
        <v>464</v>
      </c>
      <c r="D3967" t="s">
        <v>902</v>
      </c>
      <c r="E3967" t="s">
        <v>448</v>
      </c>
      <c r="F3967" t="b">
        <v>0</v>
      </c>
      <c r="G3967">
        <v>509122432</v>
      </c>
      <c r="H3967">
        <v>509122495</v>
      </c>
      <c r="I3967" t="s">
        <v>10491</v>
      </c>
      <c r="J3967" s="182" t="str">
        <f>IF(OR(IFERROR(SEARCH("DMZ",tblSegmentationZones[[#This Row],[comment]])&gt;0,FALSE),IFERROR(SEARCH("DMZ",tblSegmentationZones[[#This Row],[SegmentationZone]])&gt;0,FALSE)),"Yes","No")</f>
        <v>No</v>
      </c>
    </row>
    <row r="3968" spans="1:10" x14ac:dyDescent="0.3">
      <c r="A3968" t="s">
        <v>5521</v>
      </c>
      <c r="B3968" t="s">
        <v>10492</v>
      </c>
      <c r="C3968" t="s">
        <v>464</v>
      </c>
      <c r="D3968" t="s">
        <v>902</v>
      </c>
      <c r="E3968" t="s">
        <v>448</v>
      </c>
      <c r="F3968" t="b">
        <v>0</v>
      </c>
      <c r="G3968">
        <v>509122496</v>
      </c>
      <c r="H3968">
        <v>509122559</v>
      </c>
      <c r="I3968" t="s">
        <v>10493</v>
      </c>
      <c r="J3968" s="182" t="str">
        <f>IF(OR(IFERROR(SEARCH("DMZ",tblSegmentationZones[[#This Row],[comment]])&gt;0,FALSE),IFERROR(SEARCH("DMZ",tblSegmentationZones[[#This Row],[SegmentationZone]])&gt;0,FALSE)),"Yes","No")</f>
        <v>No</v>
      </c>
    </row>
    <row r="3969" spans="1:10" x14ac:dyDescent="0.3">
      <c r="A3969" t="s">
        <v>6218</v>
      </c>
      <c r="B3969" t="s">
        <v>10494</v>
      </c>
      <c r="C3969" t="s">
        <v>464</v>
      </c>
      <c r="D3969" t="s">
        <v>902</v>
      </c>
      <c r="E3969" t="s">
        <v>448</v>
      </c>
      <c r="F3969" t="b">
        <v>0</v>
      </c>
      <c r="G3969">
        <v>509122368</v>
      </c>
      <c r="H3969">
        <v>509122431</v>
      </c>
      <c r="I3969" t="s">
        <v>10495</v>
      </c>
      <c r="J3969" s="182" t="str">
        <f>IF(OR(IFERROR(SEARCH("DMZ",tblSegmentationZones[[#This Row],[comment]])&gt;0,FALSE),IFERROR(SEARCH("DMZ",tblSegmentationZones[[#This Row],[SegmentationZone]])&gt;0,FALSE)),"Yes","No")</f>
        <v>No</v>
      </c>
    </row>
    <row r="3970" spans="1:10" x14ac:dyDescent="0.3">
      <c r="A3970" t="s">
        <v>5771</v>
      </c>
      <c r="B3970" t="s">
        <v>10496</v>
      </c>
      <c r="C3970" t="s">
        <v>464</v>
      </c>
      <c r="D3970" t="s">
        <v>902</v>
      </c>
      <c r="E3970" t="s">
        <v>448</v>
      </c>
      <c r="F3970" t="b">
        <v>0</v>
      </c>
      <c r="G3970">
        <v>509122560</v>
      </c>
      <c r="H3970">
        <v>509122623</v>
      </c>
      <c r="I3970" t="s">
        <v>10497</v>
      </c>
      <c r="J3970" s="182" t="str">
        <f>IF(OR(IFERROR(SEARCH("DMZ",tblSegmentationZones[[#This Row],[comment]])&gt;0,FALSE),IFERROR(SEARCH("DMZ",tblSegmentationZones[[#This Row],[SegmentationZone]])&gt;0,FALSE)),"Yes","No")</f>
        <v>No</v>
      </c>
    </row>
    <row r="3971" spans="1:10" x14ac:dyDescent="0.3">
      <c r="A3971" t="s">
        <v>5690</v>
      </c>
      <c r="B3971" t="s">
        <v>10498</v>
      </c>
      <c r="C3971" t="s">
        <v>464</v>
      </c>
      <c r="D3971" t="s">
        <v>902</v>
      </c>
      <c r="E3971" t="s">
        <v>448</v>
      </c>
      <c r="F3971" t="b">
        <v>0</v>
      </c>
      <c r="G3971">
        <v>509122688</v>
      </c>
      <c r="H3971">
        <v>509122751</v>
      </c>
      <c r="I3971" t="s">
        <v>10499</v>
      </c>
      <c r="J3971" s="182" t="str">
        <f>IF(OR(IFERROR(SEARCH("DMZ",tblSegmentationZones[[#This Row],[comment]])&gt;0,FALSE),IFERROR(SEARCH("DMZ",tblSegmentationZones[[#This Row],[SegmentationZone]])&gt;0,FALSE)),"Yes","No")</f>
        <v>No</v>
      </c>
    </row>
    <row r="3972" spans="1:10" x14ac:dyDescent="0.3">
      <c r="A3972" t="s">
        <v>5709</v>
      </c>
      <c r="B3972" t="s">
        <v>10500</v>
      </c>
      <c r="C3972" t="s">
        <v>464</v>
      </c>
      <c r="D3972" t="s">
        <v>902</v>
      </c>
      <c r="E3972" t="s">
        <v>448</v>
      </c>
      <c r="F3972" t="b">
        <v>0</v>
      </c>
      <c r="G3972">
        <v>509122752</v>
      </c>
      <c r="H3972">
        <v>509122815</v>
      </c>
      <c r="I3972" t="s">
        <v>10501</v>
      </c>
      <c r="J3972" s="182" t="str">
        <f>IF(OR(IFERROR(SEARCH("DMZ",tblSegmentationZones[[#This Row],[comment]])&gt;0,FALSE),IFERROR(SEARCH("DMZ",tblSegmentationZones[[#This Row],[SegmentationZone]])&gt;0,FALSE)),"Yes","No")</f>
        <v>Yes</v>
      </c>
    </row>
    <row r="3973" spans="1:10" x14ac:dyDescent="0.3">
      <c r="A3973" t="s">
        <v>5768</v>
      </c>
      <c r="B3973" t="s">
        <v>10502</v>
      </c>
      <c r="C3973" t="s">
        <v>464</v>
      </c>
      <c r="D3973" t="s">
        <v>902</v>
      </c>
      <c r="E3973" t="s">
        <v>448</v>
      </c>
      <c r="F3973" t="b">
        <v>0</v>
      </c>
      <c r="G3973">
        <v>509122624</v>
      </c>
      <c r="H3973">
        <v>509122687</v>
      </c>
      <c r="I3973" t="s">
        <v>10503</v>
      </c>
      <c r="J3973" s="182" t="str">
        <f>IF(OR(IFERROR(SEARCH("DMZ",tblSegmentationZones[[#This Row],[comment]])&gt;0,FALSE),IFERROR(SEARCH("DMZ",tblSegmentationZones[[#This Row],[SegmentationZone]])&gt;0,FALSE)),"Yes","No")</f>
        <v>Yes</v>
      </c>
    </row>
    <row r="3974" spans="1:10" x14ac:dyDescent="0.3">
      <c r="A3974" t="s">
        <v>475</v>
      </c>
      <c r="B3974" t="s">
        <v>10504</v>
      </c>
      <c r="C3974" t="s">
        <v>464</v>
      </c>
      <c r="D3974" t="s">
        <v>902</v>
      </c>
      <c r="E3974" t="s">
        <v>448</v>
      </c>
      <c r="F3974" t="b">
        <v>0</v>
      </c>
      <c r="G3974">
        <v>509122816</v>
      </c>
      <c r="H3974">
        <v>509122879</v>
      </c>
      <c r="I3974" t="s">
        <v>10505</v>
      </c>
      <c r="J3974" s="182" t="str">
        <f>IF(OR(IFERROR(SEARCH("DMZ",tblSegmentationZones[[#This Row],[comment]])&gt;0,FALSE),IFERROR(SEARCH("DMZ",tblSegmentationZones[[#This Row],[SegmentationZone]])&gt;0,FALSE)),"Yes","No")</f>
        <v>No</v>
      </c>
    </row>
    <row r="3975" spans="1:10" x14ac:dyDescent="0.3">
      <c r="A3975" t="s">
        <v>5726</v>
      </c>
      <c r="B3975" t="s">
        <v>10506</v>
      </c>
      <c r="C3975" t="s">
        <v>464</v>
      </c>
      <c r="D3975" t="s">
        <v>902</v>
      </c>
      <c r="E3975" t="s">
        <v>448</v>
      </c>
      <c r="F3975" t="b">
        <v>0</v>
      </c>
      <c r="G3975">
        <v>509122944</v>
      </c>
      <c r="H3975">
        <v>509123007</v>
      </c>
      <c r="I3975" t="s">
        <v>10507</v>
      </c>
      <c r="J3975" s="182" t="str">
        <f>IF(OR(IFERROR(SEARCH("DMZ",tblSegmentationZones[[#This Row],[comment]])&gt;0,FALSE),IFERROR(SEARCH("DMZ",tblSegmentationZones[[#This Row],[SegmentationZone]])&gt;0,FALSE)),"Yes","No")</f>
        <v>No</v>
      </c>
    </row>
    <row r="3976" spans="1:10" x14ac:dyDescent="0.3">
      <c r="A3976" t="s">
        <v>5706</v>
      </c>
      <c r="B3976" t="s">
        <v>10508</v>
      </c>
      <c r="C3976" t="s">
        <v>464</v>
      </c>
      <c r="D3976" t="s">
        <v>902</v>
      </c>
      <c r="E3976" t="s">
        <v>448</v>
      </c>
      <c r="F3976" t="b">
        <v>0</v>
      </c>
      <c r="G3976">
        <v>509123008</v>
      </c>
      <c r="H3976">
        <v>509123071</v>
      </c>
      <c r="I3976" t="s">
        <v>10509</v>
      </c>
      <c r="J3976" s="182" t="str">
        <f>IF(OR(IFERROR(SEARCH("DMZ",tblSegmentationZones[[#This Row],[comment]])&gt;0,FALSE),IFERROR(SEARCH("DMZ",tblSegmentationZones[[#This Row],[SegmentationZone]])&gt;0,FALSE)),"Yes","No")</f>
        <v>No</v>
      </c>
    </row>
    <row r="3977" spans="1:10" x14ac:dyDescent="0.3">
      <c r="A3977" t="s">
        <v>5783</v>
      </c>
      <c r="B3977" t="s">
        <v>10510</v>
      </c>
      <c r="C3977" t="s">
        <v>464</v>
      </c>
      <c r="D3977" t="s">
        <v>902</v>
      </c>
      <c r="E3977" t="s">
        <v>448</v>
      </c>
      <c r="F3977" t="b">
        <v>0</v>
      </c>
      <c r="G3977">
        <v>509122880</v>
      </c>
      <c r="H3977">
        <v>509122943</v>
      </c>
      <c r="I3977" t="s">
        <v>10511</v>
      </c>
      <c r="J3977" s="182" t="str">
        <f>IF(OR(IFERROR(SEARCH("DMZ",tblSegmentationZones[[#This Row],[comment]])&gt;0,FALSE),IFERROR(SEARCH("DMZ",tblSegmentationZones[[#This Row],[SegmentationZone]])&gt;0,FALSE)),"Yes","No")</f>
        <v>Yes</v>
      </c>
    </row>
    <row r="3978" spans="1:10" x14ac:dyDescent="0.3">
      <c r="A3978" t="s">
        <v>5757</v>
      </c>
      <c r="B3978" t="s">
        <v>10512</v>
      </c>
      <c r="C3978" t="s">
        <v>464</v>
      </c>
      <c r="D3978" t="s">
        <v>902</v>
      </c>
      <c r="E3978" t="s">
        <v>448</v>
      </c>
      <c r="F3978" t="b">
        <v>0</v>
      </c>
      <c r="G3978">
        <v>509123072</v>
      </c>
      <c r="H3978">
        <v>509123135</v>
      </c>
      <c r="I3978" t="s">
        <v>10513</v>
      </c>
      <c r="J3978" s="182" t="str">
        <f>IF(OR(IFERROR(SEARCH("DMZ",tblSegmentationZones[[#This Row],[comment]])&gt;0,FALSE),IFERROR(SEARCH("DMZ",tblSegmentationZones[[#This Row],[SegmentationZone]])&gt;0,FALSE)),"Yes","No")</f>
        <v>No</v>
      </c>
    </row>
    <row r="3979" spans="1:10" x14ac:dyDescent="0.3">
      <c r="A3979" t="s">
        <v>5703</v>
      </c>
      <c r="B3979" t="s">
        <v>10514</v>
      </c>
      <c r="C3979" t="s">
        <v>464</v>
      </c>
      <c r="D3979" t="s">
        <v>902</v>
      </c>
      <c r="E3979" t="s">
        <v>448</v>
      </c>
      <c r="F3979" t="b">
        <v>0</v>
      </c>
      <c r="G3979">
        <v>509123200</v>
      </c>
      <c r="H3979">
        <v>509123263</v>
      </c>
      <c r="I3979" t="s">
        <v>10515</v>
      </c>
      <c r="J3979" s="182" t="str">
        <f>IF(OR(IFERROR(SEARCH("DMZ",tblSegmentationZones[[#This Row],[comment]])&gt;0,FALSE),IFERROR(SEARCH("DMZ",tblSegmentationZones[[#This Row],[SegmentationZone]])&gt;0,FALSE)),"Yes","No")</f>
        <v>No</v>
      </c>
    </row>
    <row r="3980" spans="1:10" x14ac:dyDescent="0.3">
      <c r="A3980" t="s">
        <v>5754</v>
      </c>
      <c r="B3980" t="s">
        <v>10516</v>
      </c>
      <c r="C3980" t="s">
        <v>464</v>
      </c>
      <c r="D3980" t="s">
        <v>902</v>
      </c>
      <c r="E3980" t="s">
        <v>448</v>
      </c>
      <c r="F3980" t="b">
        <v>0</v>
      </c>
      <c r="G3980">
        <v>509123136</v>
      </c>
      <c r="H3980">
        <v>509123199</v>
      </c>
      <c r="I3980" t="s">
        <v>10517</v>
      </c>
      <c r="J3980" s="182" t="str">
        <f>IF(OR(IFERROR(SEARCH("DMZ",tblSegmentationZones[[#This Row],[comment]])&gt;0,FALSE),IFERROR(SEARCH("DMZ",tblSegmentationZones[[#This Row],[SegmentationZone]])&gt;0,FALSE)),"Yes","No")</f>
        <v>Yes</v>
      </c>
    </row>
    <row r="3981" spans="1:10" x14ac:dyDescent="0.3">
      <c r="A3981" t="s">
        <v>5700</v>
      </c>
      <c r="B3981" t="s">
        <v>10518</v>
      </c>
      <c r="C3981" t="s">
        <v>464</v>
      </c>
      <c r="D3981" t="s">
        <v>902</v>
      </c>
      <c r="E3981" t="s">
        <v>448</v>
      </c>
      <c r="F3981" t="b">
        <v>0</v>
      </c>
      <c r="G3981">
        <v>509123584</v>
      </c>
      <c r="H3981">
        <v>509123647</v>
      </c>
      <c r="I3981" t="s">
        <v>10519</v>
      </c>
      <c r="J3981" s="182" t="str">
        <f>IF(OR(IFERROR(SEARCH("DMZ",tblSegmentationZones[[#This Row],[comment]])&gt;0,FALSE),IFERROR(SEARCH("DMZ",tblSegmentationZones[[#This Row],[SegmentationZone]])&gt;0,FALSE)),"Yes","No")</f>
        <v>No</v>
      </c>
    </row>
    <row r="3982" spans="1:10" x14ac:dyDescent="0.3">
      <c r="A3982" t="s">
        <v>5695</v>
      </c>
      <c r="B3982" t="s">
        <v>10520</v>
      </c>
      <c r="C3982" t="s">
        <v>464</v>
      </c>
      <c r="D3982" t="s">
        <v>902</v>
      </c>
      <c r="E3982" t="s">
        <v>448</v>
      </c>
      <c r="F3982" t="b">
        <v>0</v>
      </c>
      <c r="G3982">
        <v>509123712</v>
      </c>
      <c r="H3982">
        <v>509123775</v>
      </c>
      <c r="I3982" t="s">
        <v>10521</v>
      </c>
      <c r="J3982" s="182" t="str">
        <f>IF(OR(IFERROR(SEARCH("DMZ",tblSegmentationZones[[#This Row],[comment]])&gt;0,FALSE),IFERROR(SEARCH("DMZ",tblSegmentationZones[[#This Row],[SegmentationZone]])&gt;0,FALSE)),"Yes","No")</f>
        <v>Yes</v>
      </c>
    </row>
    <row r="3983" spans="1:10" x14ac:dyDescent="0.3">
      <c r="A3983" t="s">
        <v>5686</v>
      </c>
      <c r="B3983" t="s">
        <v>10522</v>
      </c>
      <c r="C3983" t="s">
        <v>464</v>
      </c>
      <c r="D3983" t="s">
        <v>902</v>
      </c>
      <c r="E3983" t="s">
        <v>448</v>
      </c>
      <c r="F3983" t="b">
        <v>0</v>
      </c>
      <c r="G3983">
        <v>509123776</v>
      </c>
      <c r="H3983">
        <v>509123839</v>
      </c>
      <c r="I3983" t="s">
        <v>10523</v>
      </c>
      <c r="J3983" s="182" t="str">
        <f>IF(OR(IFERROR(SEARCH("DMZ",tblSegmentationZones[[#This Row],[comment]])&gt;0,FALSE),IFERROR(SEARCH("DMZ",tblSegmentationZones[[#This Row],[SegmentationZone]])&gt;0,FALSE)),"Yes","No")</f>
        <v>No</v>
      </c>
    </row>
    <row r="3984" spans="1:10" x14ac:dyDescent="0.3">
      <c r="A3984" t="s">
        <v>4106</v>
      </c>
      <c r="B3984" t="s">
        <v>10524</v>
      </c>
      <c r="C3984" t="s">
        <v>464</v>
      </c>
      <c r="D3984" t="s">
        <v>902</v>
      </c>
      <c r="E3984" t="s">
        <v>448</v>
      </c>
      <c r="F3984" t="b">
        <v>0</v>
      </c>
      <c r="G3984">
        <v>509123648</v>
      </c>
      <c r="H3984">
        <v>509123711</v>
      </c>
      <c r="I3984" t="s">
        <v>10525</v>
      </c>
      <c r="J3984" s="182" t="str">
        <f>IF(OR(IFERROR(SEARCH("DMZ",tblSegmentationZones[[#This Row],[comment]])&gt;0,FALSE),IFERROR(SEARCH("DMZ",tblSegmentationZones[[#This Row],[SegmentationZone]])&gt;0,FALSE)),"Yes","No")</f>
        <v>No</v>
      </c>
    </row>
    <row r="3985" spans="1:10" x14ac:dyDescent="0.3">
      <c r="A3985" t="s">
        <v>5738</v>
      </c>
      <c r="B3985" t="s">
        <v>10526</v>
      </c>
      <c r="C3985" t="s">
        <v>464</v>
      </c>
      <c r="D3985" t="s">
        <v>902</v>
      </c>
      <c r="E3985" t="s">
        <v>448</v>
      </c>
      <c r="F3985" t="b">
        <v>0</v>
      </c>
      <c r="G3985">
        <v>509123840</v>
      </c>
      <c r="H3985">
        <v>509123903</v>
      </c>
      <c r="I3985" t="s">
        <v>10527</v>
      </c>
      <c r="J3985" s="182" t="str">
        <f>IF(OR(IFERROR(SEARCH("DMZ",tblSegmentationZones[[#This Row],[comment]])&gt;0,FALSE),IFERROR(SEARCH("DMZ",tblSegmentationZones[[#This Row],[SegmentationZone]])&gt;0,FALSE)),"Yes","No")</f>
        <v>Yes</v>
      </c>
    </row>
    <row r="3986" spans="1:10" x14ac:dyDescent="0.3">
      <c r="A3986" t="s">
        <v>5745</v>
      </c>
      <c r="B3986" t="s">
        <v>10528</v>
      </c>
      <c r="C3986" t="s">
        <v>464</v>
      </c>
      <c r="D3986" t="s">
        <v>902</v>
      </c>
      <c r="E3986" t="s">
        <v>448</v>
      </c>
      <c r="F3986" t="b">
        <v>0</v>
      </c>
      <c r="G3986">
        <v>509123968</v>
      </c>
      <c r="H3986">
        <v>509124031</v>
      </c>
      <c r="I3986" t="s">
        <v>10529</v>
      </c>
      <c r="J3986" s="182" t="str">
        <f>IF(OR(IFERROR(SEARCH("DMZ",tblSegmentationZones[[#This Row],[comment]])&gt;0,FALSE),IFERROR(SEARCH("DMZ",tblSegmentationZones[[#This Row],[SegmentationZone]])&gt;0,FALSE)),"Yes","No")</f>
        <v>No</v>
      </c>
    </row>
    <row r="3987" spans="1:10" x14ac:dyDescent="0.3">
      <c r="A3987" t="s">
        <v>5728</v>
      </c>
      <c r="B3987" t="s">
        <v>10530</v>
      </c>
      <c r="C3987" t="s">
        <v>464</v>
      </c>
      <c r="D3987" t="s">
        <v>902</v>
      </c>
      <c r="E3987" t="s">
        <v>448</v>
      </c>
      <c r="F3987" t="b">
        <v>0</v>
      </c>
      <c r="G3987">
        <v>509124032</v>
      </c>
      <c r="H3987">
        <v>509124095</v>
      </c>
      <c r="I3987" t="s">
        <v>10531</v>
      </c>
      <c r="J3987" s="182" t="str">
        <f>IF(OR(IFERROR(SEARCH("DMZ",tblSegmentationZones[[#This Row],[comment]])&gt;0,FALSE),IFERROR(SEARCH("DMZ",tblSegmentationZones[[#This Row],[SegmentationZone]])&gt;0,FALSE)),"Yes","No")</f>
        <v>No</v>
      </c>
    </row>
    <row r="3988" spans="1:10" x14ac:dyDescent="0.3">
      <c r="A3988" t="s">
        <v>5424</v>
      </c>
      <c r="B3988" t="s">
        <v>10532</v>
      </c>
      <c r="C3988" t="s">
        <v>464</v>
      </c>
      <c r="D3988" t="s">
        <v>902</v>
      </c>
      <c r="E3988" t="s">
        <v>448</v>
      </c>
      <c r="F3988" t="b">
        <v>0</v>
      </c>
      <c r="G3988">
        <v>509123904</v>
      </c>
      <c r="H3988">
        <v>509123967</v>
      </c>
      <c r="I3988" t="s">
        <v>10533</v>
      </c>
      <c r="J3988" s="182" t="str">
        <f>IF(OR(IFERROR(SEARCH("DMZ",tblSegmentationZones[[#This Row],[comment]])&gt;0,FALSE),IFERROR(SEARCH("DMZ",tblSegmentationZones[[#This Row],[SegmentationZone]])&gt;0,FALSE)),"Yes","No")</f>
        <v>No</v>
      </c>
    </row>
    <row r="3989" spans="1:10" x14ac:dyDescent="0.3">
      <c r="A3989" t="s">
        <v>540</v>
      </c>
      <c r="B3989" t="s">
        <v>10534</v>
      </c>
      <c r="C3989" t="s">
        <v>464</v>
      </c>
      <c r="D3989" t="s">
        <v>902</v>
      </c>
      <c r="E3989" t="s">
        <v>452</v>
      </c>
      <c r="F3989" t="b">
        <v>0</v>
      </c>
      <c r="G3989">
        <v>509087744</v>
      </c>
      <c r="H3989">
        <v>509087807</v>
      </c>
      <c r="I3989" t="s">
        <v>10535</v>
      </c>
      <c r="J3989" s="182" t="str">
        <f>IF(OR(IFERROR(SEARCH("DMZ",tblSegmentationZones[[#This Row],[comment]])&gt;0,FALSE),IFERROR(SEARCH("DMZ",tblSegmentationZones[[#This Row],[SegmentationZone]])&gt;0,FALSE)),"Yes","No")</f>
        <v>No</v>
      </c>
    </row>
    <row r="3990" spans="1:10" x14ac:dyDescent="0.3">
      <c r="A3990" t="s">
        <v>479</v>
      </c>
      <c r="B3990" t="s">
        <v>10536</v>
      </c>
      <c r="C3990" t="s">
        <v>464</v>
      </c>
      <c r="D3990" t="s">
        <v>902</v>
      </c>
      <c r="E3990" t="s">
        <v>452</v>
      </c>
      <c r="F3990" t="b">
        <v>0</v>
      </c>
      <c r="G3990">
        <v>509087872</v>
      </c>
      <c r="H3990">
        <v>509087935</v>
      </c>
      <c r="I3990" t="s">
        <v>10537</v>
      </c>
      <c r="J3990" s="182" t="str">
        <f>IF(OR(IFERROR(SEARCH("DMZ",tblSegmentationZones[[#This Row],[comment]])&gt;0,FALSE),IFERROR(SEARCH("DMZ",tblSegmentationZones[[#This Row],[SegmentationZone]])&gt;0,FALSE)),"Yes","No")</f>
        <v>No</v>
      </c>
    </row>
    <row r="3991" spans="1:10" x14ac:dyDescent="0.3">
      <c r="A3991" t="s">
        <v>6112</v>
      </c>
      <c r="B3991" t="s">
        <v>10538</v>
      </c>
      <c r="C3991" t="s">
        <v>464</v>
      </c>
      <c r="D3991" t="s">
        <v>902</v>
      </c>
      <c r="E3991" t="s">
        <v>452</v>
      </c>
      <c r="F3991" t="b">
        <v>0</v>
      </c>
      <c r="G3991">
        <v>509087936</v>
      </c>
      <c r="H3991">
        <v>509087999</v>
      </c>
      <c r="I3991" t="s">
        <v>10539</v>
      </c>
      <c r="J3991" s="182" t="str">
        <f>IF(OR(IFERROR(SEARCH("DMZ",tblSegmentationZones[[#This Row],[comment]])&gt;0,FALSE),IFERROR(SEARCH("DMZ",tblSegmentationZones[[#This Row],[SegmentationZone]])&gt;0,FALSE)),"Yes","No")</f>
        <v>No</v>
      </c>
    </row>
    <row r="3992" spans="1:10" x14ac:dyDescent="0.3">
      <c r="A3992" t="s">
        <v>6119</v>
      </c>
      <c r="B3992" t="s">
        <v>10540</v>
      </c>
      <c r="C3992" t="s">
        <v>464</v>
      </c>
      <c r="D3992" t="s">
        <v>902</v>
      </c>
      <c r="E3992" t="s">
        <v>452</v>
      </c>
      <c r="F3992" t="b">
        <v>0</v>
      </c>
      <c r="G3992">
        <v>509087808</v>
      </c>
      <c r="H3992">
        <v>509087871</v>
      </c>
      <c r="I3992" t="s">
        <v>10541</v>
      </c>
      <c r="J3992" s="182" t="str">
        <f>IF(OR(IFERROR(SEARCH("DMZ",tblSegmentationZones[[#This Row],[comment]])&gt;0,FALSE),IFERROR(SEARCH("DMZ",tblSegmentationZones[[#This Row],[SegmentationZone]])&gt;0,FALSE)),"Yes","No")</f>
        <v>No</v>
      </c>
    </row>
    <row r="3993" spans="1:10" x14ac:dyDescent="0.3">
      <c r="A3993" t="s">
        <v>524</v>
      </c>
      <c r="B3993" t="s">
        <v>10542</v>
      </c>
      <c r="C3993" t="s">
        <v>464</v>
      </c>
      <c r="D3993" t="s">
        <v>902</v>
      </c>
      <c r="E3993" t="s">
        <v>452</v>
      </c>
      <c r="F3993" t="b">
        <v>0</v>
      </c>
      <c r="G3993">
        <v>509088000</v>
      </c>
      <c r="H3993">
        <v>509088063</v>
      </c>
      <c r="I3993" t="s">
        <v>10543</v>
      </c>
      <c r="J3993" s="182" t="str">
        <f>IF(OR(IFERROR(SEARCH("DMZ",tblSegmentationZones[[#This Row],[comment]])&gt;0,FALSE),IFERROR(SEARCH("DMZ",tblSegmentationZones[[#This Row],[SegmentationZone]])&gt;0,FALSE)),"Yes","No")</f>
        <v>No</v>
      </c>
    </row>
    <row r="3994" spans="1:10" x14ac:dyDescent="0.3">
      <c r="A3994" t="s">
        <v>589</v>
      </c>
      <c r="B3994" t="s">
        <v>10544</v>
      </c>
      <c r="C3994" t="s">
        <v>464</v>
      </c>
      <c r="D3994" t="s">
        <v>902</v>
      </c>
      <c r="E3994" t="s">
        <v>452</v>
      </c>
      <c r="F3994" t="b">
        <v>0</v>
      </c>
      <c r="G3994">
        <v>509088128</v>
      </c>
      <c r="H3994">
        <v>509088191</v>
      </c>
      <c r="I3994" t="s">
        <v>10545</v>
      </c>
      <c r="J3994" s="182" t="str">
        <f>IF(OR(IFERROR(SEARCH("DMZ",tblSegmentationZones[[#This Row],[comment]])&gt;0,FALSE),IFERROR(SEARCH("DMZ",tblSegmentationZones[[#This Row],[SegmentationZone]])&gt;0,FALSE)),"Yes","No")</f>
        <v>No</v>
      </c>
    </row>
    <row r="3995" spans="1:10" x14ac:dyDescent="0.3">
      <c r="A3995" t="s">
        <v>6145</v>
      </c>
      <c r="B3995" t="s">
        <v>10546</v>
      </c>
      <c r="C3995" t="s">
        <v>464</v>
      </c>
      <c r="D3995" t="s">
        <v>902</v>
      </c>
      <c r="E3995" t="s">
        <v>452</v>
      </c>
      <c r="F3995" t="b">
        <v>0</v>
      </c>
      <c r="G3995">
        <v>509088192</v>
      </c>
      <c r="H3995">
        <v>509088255</v>
      </c>
      <c r="I3995" t="s">
        <v>10547</v>
      </c>
      <c r="J3995" s="182" t="str">
        <f>IF(OR(IFERROR(SEARCH("DMZ",tblSegmentationZones[[#This Row],[comment]])&gt;0,FALSE),IFERROR(SEARCH("DMZ",tblSegmentationZones[[#This Row],[SegmentationZone]])&gt;0,FALSE)),"Yes","No")</f>
        <v>No</v>
      </c>
    </row>
    <row r="3996" spans="1:10" x14ac:dyDescent="0.3">
      <c r="A3996" t="s">
        <v>6132</v>
      </c>
      <c r="B3996" t="s">
        <v>10548</v>
      </c>
      <c r="C3996" t="s">
        <v>464</v>
      </c>
      <c r="D3996" t="s">
        <v>902</v>
      </c>
      <c r="E3996" t="s">
        <v>452</v>
      </c>
      <c r="F3996" t="b">
        <v>0</v>
      </c>
      <c r="G3996">
        <v>509088064</v>
      </c>
      <c r="H3996">
        <v>509088127</v>
      </c>
      <c r="I3996" t="s">
        <v>10549</v>
      </c>
      <c r="J3996" s="182" t="str">
        <f>IF(OR(IFERROR(SEARCH("DMZ",tblSegmentationZones[[#This Row],[comment]])&gt;0,FALSE),IFERROR(SEARCH("DMZ",tblSegmentationZones[[#This Row],[SegmentationZone]])&gt;0,FALSE)),"Yes","No")</f>
        <v>No</v>
      </c>
    </row>
    <row r="3997" spans="1:10" x14ac:dyDescent="0.3">
      <c r="A3997" t="s">
        <v>657</v>
      </c>
      <c r="B3997" t="s">
        <v>10550</v>
      </c>
      <c r="C3997" t="s">
        <v>464</v>
      </c>
      <c r="D3997" t="s">
        <v>902</v>
      </c>
      <c r="E3997" t="s">
        <v>452</v>
      </c>
      <c r="F3997" t="b">
        <v>0</v>
      </c>
      <c r="G3997">
        <v>509088256</v>
      </c>
      <c r="H3997">
        <v>509088319</v>
      </c>
      <c r="I3997" t="s">
        <v>10551</v>
      </c>
      <c r="J3997" s="182" t="str">
        <f>IF(OR(IFERROR(SEARCH("DMZ",tblSegmentationZones[[#This Row],[comment]])&gt;0,FALSE),IFERROR(SEARCH("DMZ",tblSegmentationZones[[#This Row],[SegmentationZone]])&gt;0,FALSE)),"Yes","No")</f>
        <v>No</v>
      </c>
    </row>
    <row r="3998" spans="1:10" x14ac:dyDescent="0.3">
      <c r="A3998" t="s">
        <v>679</v>
      </c>
      <c r="B3998" t="s">
        <v>10552</v>
      </c>
      <c r="C3998" t="s">
        <v>464</v>
      </c>
      <c r="D3998" t="s">
        <v>902</v>
      </c>
      <c r="E3998" t="s">
        <v>452</v>
      </c>
      <c r="F3998" t="b">
        <v>0</v>
      </c>
      <c r="G3998">
        <v>509088384</v>
      </c>
      <c r="H3998">
        <v>509088447</v>
      </c>
      <c r="I3998" t="s">
        <v>10553</v>
      </c>
      <c r="J3998" s="182" t="str">
        <f>IF(OR(IFERROR(SEARCH("DMZ",tblSegmentationZones[[#This Row],[comment]])&gt;0,FALSE),IFERROR(SEARCH("DMZ",tblSegmentationZones[[#This Row],[SegmentationZone]])&gt;0,FALSE)),"Yes","No")</f>
        <v>No</v>
      </c>
    </row>
    <row r="3999" spans="1:10" x14ac:dyDescent="0.3">
      <c r="A3999" t="s">
        <v>6168</v>
      </c>
      <c r="B3999" t="s">
        <v>10554</v>
      </c>
      <c r="C3999" t="s">
        <v>464</v>
      </c>
      <c r="D3999" t="s">
        <v>902</v>
      </c>
      <c r="E3999" t="s">
        <v>452</v>
      </c>
      <c r="F3999" t="b">
        <v>0</v>
      </c>
      <c r="G3999">
        <v>509088448</v>
      </c>
      <c r="H3999">
        <v>509088511</v>
      </c>
      <c r="I3999" t="s">
        <v>10555</v>
      </c>
      <c r="J3999" s="182" t="str">
        <f>IF(OR(IFERROR(SEARCH("DMZ",tblSegmentationZones[[#This Row],[comment]])&gt;0,FALSE),IFERROR(SEARCH("DMZ",tblSegmentationZones[[#This Row],[SegmentationZone]])&gt;0,FALSE)),"Yes","No")</f>
        <v>No</v>
      </c>
    </row>
    <row r="4000" spans="1:10" x14ac:dyDescent="0.3">
      <c r="A4000" t="s">
        <v>6158</v>
      </c>
      <c r="B4000" t="s">
        <v>10556</v>
      </c>
      <c r="C4000" t="s">
        <v>464</v>
      </c>
      <c r="D4000" t="s">
        <v>902</v>
      </c>
      <c r="E4000" t="s">
        <v>452</v>
      </c>
      <c r="F4000" t="b">
        <v>0</v>
      </c>
      <c r="G4000">
        <v>509088320</v>
      </c>
      <c r="H4000">
        <v>509088383</v>
      </c>
      <c r="I4000" t="s">
        <v>10557</v>
      </c>
      <c r="J4000" s="182" t="str">
        <f>IF(OR(IFERROR(SEARCH("DMZ",tblSegmentationZones[[#This Row],[comment]])&gt;0,FALSE),IFERROR(SEARCH("DMZ",tblSegmentationZones[[#This Row],[SegmentationZone]])&gt;0,FALSE)),"Yes","No")</f>
        <v>No</v>
      </c>
    </row>
    <row r="4001" spans="1:10" x14ac:dyDescent="0.3">
      <c r="A4001" t="s">
        <v>6172</v>
      </c>
      <c r="B4001" t="s">
        <v>10558</v>
      </c>
      <c r="C4001" t="s">
        <v>464</v>
      </c>
      <c r="D4001" t="s">
        <v>902</v>
      </c>
      <c r="E4001" t="s">
        <v>452</v>
      </c>
      <c r="F4001" t="b">
        <v>0</v>
      </c>
      <c r="G4001">
        <v>509088512</v>
      </c>
      <c r="H4001">
        <v>509088575</v>
      </c>
      <c r="I4001" t="s">
        <v>10559</v>
      </c>
      <c r="J4001" s="182" t="str">
        <f>IF(OR(IFERROR(SEARCH("DMZ",tblSegmentationZones[[#This Row],[comment]])&gt;0,FALSE),IFERROR(SEARCH("DMZ",tblSegmentationZones[[#This Row],[SegmentationZone]])&gt;0,FALSE)),"Yes","No")</f>
        <v>No</v>
      </c>
    </row>
    <row r="4002" spans="1:10" x14ac:dyDescent="0.3">
      <c r="A4002" t="s">
        <v>6179</v>
      </c>
      <c r="B4002" t="s">
        <v>10560</v>
      </c>
      <c r="C4002" t="s">
        <v>464</v>
      </c>
      <c r="D4002" t="s">
        <v>902</v>
      </c>
      <c r="E4002" t="s">
        <v>452</v>
      </c>
      <c r="F4002" t="b">
        <v>0</v>
      </c>
      <c r="G4002">
        <v>509088640</v>
      </c>
      <c r="H4002">
        <v>509088703</v>
      </c>
      <c r="I4002" t="s">
        <v>10561</v>
      </c>
      <c r="J4002" s="182" t="str">
        <f>IF(OR(IFERROR(SEARCH("DMZ",tblSegmentationZones[[#This Row],[comment]])&gt;0,FALSE),IFERROR(SEARCH("DMZ",tblSegmentationZones[[#This Row],[SegmentationZone]])&gt;0,FALSE)),"Yes","No")</f>
        <v>No</v>
      </c>
    </row>
    <row r="4003" spans="1:10" x14ac:dyDescent="0.3">
      <c r="A4003" t="s">
        <v>6183</v>
      </c>
      <c r="B4003" t="s">
        <v>10562</v>
      </c>
      <c r="C4003" t="s">
        <v>464</v>
      </c>
      <c r="D4003" t="s">
        <v>902</v>
      </c>
      <c r="E4003" t="s">
        <v>452</v>
      </c>
      <c r="F4003" t="b">
        <v>0</v>
      </c>
      <c r="G4003">
        <v>509088704</v>
      </c>
      <c r="H4003">
        <v>509088767</v>
      </c>
      <c r="I4003" t="s">
        <v>10563</v>
      </c>
      <c r="J4003" s="182" t="str">
        <f>IF(OR(IFERROR(SEARCH("DMZ",tblSegmentationZones[[#This Row],[comment]])&gt;0,FALSE),IFERROR(SEARCH("DMZ",tblSegmentationZones[[#This Row],[SegmentationZone]])&gt;0,FALSE)),"Yes","No")</f>
        <v>No</v>
      </c>
    </row>
    <row r="4004" spans="1:10" x14ac:dyDescent="0.3">
      <c r="A4004" t="s">
        <v>7335</v>
      </c>
      <c r="B4004" t="s">
        <v>10564</v>
      </c>
      <c r="C4004" t="s">
        <v>464</v>
      </c>
      <c r="D4004" t="s">
        <v>902</v>
      </c>
      <c r="E4004" t="s">
        <v>452</v>
      </c>
      <c r="F4004" t="b">
        <v>0</v>
      </c>
      <c r="G4004">
        <v>509088576</v>
      </c>
      <c r="H4004">
        <v>509088639</v>
      </c>
      <c r="I4004" t="s">
        <v>10565</v>
      </c>
      <c r="J4004" s="182" t="str">
        <f>IF(OR(IFERROR(SEARCH("DMZ",tblSegmentationZones[[#This Row],[comment]])&gt;0,FALSE),IFERROR(SEARCH("DMZ",tblSegmentationZones[[#This Row],[SegmentationZone]])&gt;0,FALSE)),"Yes","No")</f>
        <v>No</v>
      </c>
    </row>
    <row r="4005" spans="1:10" x14ac:dyDescent="0.3">
      <c r="A4005" t="s">
        <v>5450</v>
      </c>
      <c r="B4005" t="s">
        <v>10566</v>
      </c>
      <c r="C4005" t="s">
        <v>464</v>
      </c>
      <c r="D4005" t="s">
        <v>902</v>
      </c>
      <c r="E4005" t="s">
        <v>456</v>
      </c>
      <c r="F4005" t="b">
        <v>1</v>
      </c>
      <c r="G4005">
        <v>509132800</v>
      </c>
      <c r="H4005">
        <v>509132863</v>
      </c>
      <c r="I4005" t="s">
        <v>10567</v>
      </c>
      <c r="J4005" s="182" t="str">
        <f>IF(OR(IFERROR(SEARCH("DMZ",tblSegmentationZones[[#This Row],[comment]])&gt;0,FALSE),IFERROR(SEARCH("DMZ",tblSegmentationZones[[#This Row],[SegmentationZone]])&gt;0,FALSE)),"Yes","No")</f>
        <v>No</v>
      </c>
    </row>
    <row r="4006" spans="1:10" x14ac:dyDescent="0.3">
      <c r="A4006" t="s">
        <v>7231</v>
      </c>
      <c r="B4006" t="s">
        <v>10568</v>
      </c>
      <c r="C4006" t="s">
        <v>464</v>
      </c>
      <c r="D4006" t="s">
        <v>902</v>
      </c>
      <c r="E4006" t="s">
        <v>456</v>
      </c>
      <c r="F4006" t="b">
        <v>1</v>
      </c>
      <c r="G4006">
        <v>509132928</v>
      </c>
      <c r="H4006">
        <v>509132991</v>
      </c>
      <c r="I4006" t="s">
        <v>10569</v>
      </c>
      <c r="J4006" s="182" t="str">
        <f>IF(OR(IFERROR(SEARCH("DMZ",tblSegmentationZones[[#This Row],[comment]])&gt;0,FALSE),IFERROR(SEARCH("DMZ",tblSegmentationZones[[#This Row],[SegmentationZone]])&gt;0,FALSE)),"Yes","No")</f>
        <v>No</v>
      </c>
    </row>
    <row r="4007" spans="1:10" x14ac:dyDescent="0.3">
      <c r="A4007" t="s">
        <v>10382</v>
      </c>
      <c r="B4007" t="s">
        <v>10570</v>
      </c>
      <c r="C4007" t="s">
        <v>464</v>
      </c>
      <c r="D4007" t="s">
        <v>902</v>
      </c>
      <c r="E4007" t="s">
        <v>456</v>
      </c>
      <c r="F4007" t="b">
        <v>1</v>
      </c>
      <c r="G4007">
        <v>509132992</v>
      </c>
      <c r="H4007">
        <v>509133055</v>
      </c>
      <c r="I4007" t="s">
        <v>10571</v>
      </c>
      <c r="J4007" s="182" t="str">
        <f>IF(OR(IFERROR(SEARCH("DMZ",tblSegmentationZones[[#This Row],[comment]])&gt;0,FALSE),IFERROR(SEARCH("DMZ",tblSegmentationZones[[#This Row],[SegmentationZone]])&gt;0,FALSE)),"Yes","No")</f>
        <v>No</v>
      </c>
    </row>
    <row r="4008" spans="1:10" x14ac:dyDescent="0.3">
      <c r="A4008" t="s">
        <v>5440</v>
      </c>
      <c r="B4008" t="s">
        <v>10572</v>
      </c>
      <c r="C4008" t="s">
        <v>464</v>
      </c>
      <c r="D4008" t="s">
        <v>902</v>
      </c>
      <c r="E4008" t="s">
        <v>456</v>
      </c>
      <c r="F4008" t="b">
        <v>1</v>
      </c>
      <c r="G4008">
        <v>509132864</v>
      </c>
      <c r="H4008">
        <v>509132927</v>
      </c>
      <c r="I4008" t="s">
        <v>10573</v>
      </c>
      <c r="J4008" s="182" t="str">
        <f>IF(OR(IFERROR(SEARCH("DMZ",tblSegmentationZones[[#This Row],[comment]])&gt;0,FALSE),IFERROR(SEARCH("DMZ",tblSegmentationZones[[#This Row],[SegmentationZone]])&gt;0,FALSE)),"Yes","No")</f>
        <v>No</v>
      </c>
    </row>
    <row r="4009" spans="1:10" x14ac:dyDescent="0.3">
      <c r="A4009" t="s">
        <v>10387</v>
      </c>
      <c r="B4009" t="s">
        <v>10574</v>
      </c>
      <c r="C4009" t="s">
        <v>464</v>
      </c>
      <c r="D4009" t="s">
        <v>902</v>
      </c>
      <c r="E4009" t="s">
        <v>456</v>
      </c>
      <c r="F4009" t="b">
        <v>1</v>
      </c>
      <c r="G4009">
        <v>509133056</v>
      </c>
      <c r="H4009">
        <v>509133119</v>
      </c>
      <c r="I4009" t="s">
        <v>10575</v>
      </c>
      <c r="J4009" s="182" t="str">
        <f>IF(OR(IFERROR(SEARCH("DMZ",tblSegmentationZones[[#This Row],[comment]])&gt;0,FALSE),IFERROR(SEARCH("DMZ",tblSegmentationZones[[#This Row],[SegmentationZone]])&gt;0,FALSE)),"Yes","No")</f>
        <v>No</v>
      </c>
    </row>
    <row r="4010" spans="1:10" x14ac:dyDescent="0.3">
      <c r="A4010" t="s">
        <v>7035</v>
      </c>
      <c r="B4010" t="s">
        <v>10576</v>
      </c>
      <c r="C4010" t="s">
        <v>464</v>
      </c>
      <c r="D4010" t="s">
        <v>902</v>
      </c>
      <c r="E4010" t="s">
        <v>456</v>
      </c>
      <c r="F4010" t="b">
        <v>1</v>
      </c>
      <c r="G4010">
        <v>509133120</v>
      </c>
      <c r="H4010">
        <v>509133183</v>
      </c>
      <c r="I4010" t="s">
        <v>10577</v>
      </c>
      <c r="J4010" s="182" t="str">
        <f>IF(OR(IFERROR(SEARCH("DMZ",tblSegmentationZones[[#This Row],[comment]])&gt;0,FALSE),IFERROR(SEARCH("DMZ",tblSegmentationZones[[#This Row],[SegmentationZone]])&gt;0,FALSE)),"Yes","No")</f>
        <v>No</v>
      </c>
    </row>
    <row r="4011" spans="1:10" x14ac:dyDescent="0.3">
      <c r="A4011" t="s">
        <v>470</v>
      </c>
      <c r="B4011" t="s">
        <v>10578</v>
      </c>
      <c r="C4011" t="s">
        <v>464</v>
      </c>
      <c r="D4011" t="s">
        <v>902</v>
      </c>
      <c r="E4011" t="s">
        <v>456</v>
      </c>
      <c r="F4011" t="b">
        <v>1</v>
      </c>
      <c r="G4011">
        <v>509133312</v>
      </c>
      <c r="H4011">
        <v>509133375</v>
      </c>
      <c r="I4011" t="s">
        <v>10579</v>
      </c>
      <c r="J4011" s="182" t="str">
        <f>IF(OR(IFERROR(SEARCH("DMZ",tblSegmentationZones[[#This Row],[comment]])&gt;0,FALSE),IFERROR(SEARCH("DMZ",tblSegmentationZones[[#This Row],[SegmentationZone]])&gt;0,FALSE)),"Yes","No")</f>
        <v>No</v>
      </c>
    </row>
    <row r="4012" spans="1:10" x14ac:dyDescent="0.3">
      <c r="A4012" t="s">
        <v>690</v>
      </c>
      <c r="B4012" t="s">
        <v>10580</v>
      </c>
      <c r="C4012" t="s">
        <v>464</v>
      </c>
      <c r="D4012" t="s">
        <v>902</v>
      </c>
      <c r="E4012" t="s">
        <v>456</v>
      </c>
      <c r="F4012" t="b">
        <v>1</v>
      </c>
      <c r="G4012">
        <v>509133440</v>
      </c>
      <c r="H4012">
        <v>509133503</v>
      </c>
      <c r="I4012" t="s">
        <v>10581</v>
      </c>
      <c r="J4012" s="182" t="str">
        <f>IF(OR(IFERROR(SEARCH("DMZ",tblSegmentationZones[[#This Row],[comment]])&gt;0,FALSE),IFERROR(SEARCH("DMZ",tblSegmentationZones[[#This Row],[SegmentationZone]])&gt;0,FALSE)),"Yes","No")</f>
        <v>No</v>
      </c>
    </row>
    <row r="4013" spans="1:10" x14ac:dyDescent="0.3">
      <c r="A4013" t="s">
        <v>6006</v>
      </c>
      <c r="B4013" t="s">
        <v>10582</v>
      </c>
      <c r="C4013" t="s">
        <v>464</v>
      </c>
      <c r="D4013" t="s">
        <v>902</v>
      </c>
      <c r="E4013" t="s">
        <v>456</v>
      </c>
      <c r="F4013" t="b">
        <v>1</v>
      </c>
      <c r="G4013">
        <v>509133504</v>
      </c>
      <c r="H4013">
        <v>509133567</v>
      </c>
      <c r="I4013" t="s">
        <v>10583</v>
      </c>
      <c r="J4013" s="182" t="str">
        <f>IF(OR(IFERROR(SEARCH("DMZ",tblSegmentationZones[[#This Row],[comment]])&gt;0,FALSE),IFERROR(SEARCH("DMZ",tblSegmentationZones[[#This Row],[SegmentationZone]])&gt;0,FALSE)),"Yes","No")</f>
        <v>No</v>
      </c>
    </row>
    <row r="4014" spans="1:10" x14ac:dyDescent="0.3">
      <c r="A4014" t="s">
        <v>664</v>
      </c>
      <c r="B4014" t="s">
        <v>10584</v>
      </c>
      <c r="C4014" t="s">
        <v>464</v>
      </c>
      <c r="D4014" t="s">
        <v>902</v>
      </c>
      <c r="E4014" t="s">
        <v>456</v>
      </c>
      <c r="F4014" t="b">
        <v>1</v>
      </c>
      <c r="G4014">
        <v>509133376</v>
      </c>
      <c r="H4014">
        <v>509133439</v>
      </c>
      <c r="I4014" t="s">
        <v>10585</v>
      </c>
      <c r="J4014" s="182" t="str">
        <f>IF(OR(IFERROR(SEARCH("DMZ",tblSegmentationZones[[#This Row],[comment]])&gt;0,FALSE),IFERROR(SEARCH("DMZ",tblSegmentationZones[[#This Row],[SegmentationZone]])&gt;0,FALSE)),"Yes","No")</f>
        <v>No</v>
      </c>
    </row>
    <row r="4015" spans="1:10" x14ac:dyDescent="0.3">
      <c r="A4015" t="s">
        <v>6273</v>
      </c>
      <c r="B4015" t="s">
        <v>10586</v>
      </c>
      <c r="C4015" t="s">
        <v>464</v>
      </c>
      <c r="D4015" t="s">
        <v>902</v>
      </c>
      <c r="E4015" t="s">
        <v>456</v>
      </c>
      <c r="F4015" t="b">
        <v>1</v>
      </c>
      <c r="G4015">
        <v>509133568</v>
      </c>
      <c r="H4015">
        <v>509133631</v>
      </c>
      <c r="I4015" t="s">
        <v>10587</v>
      </c>
      <c r="J4015" s="182" t="str">
        <f>IF(OR(IFERROR(SEARCH("DMZ",tblSegmentationZones[[#This Row],[comment]])&gt;0,FALSE),IFERROR(SEARCH("DMZ",tblSegmentationZones[[#This Row],[SegmentationZone]])&gt;0,FALSE)),"Yes","No")</f>
        <v>No</v>
      </c>
    </row>
    <row r="4016" spans="1:10" x14ac:dyDescent="0.3">
      <c r="A4016" t="s">
        <v>686</v>
      </c>
      <c r="B4016" t="s">
        <v>10588</v>
      </c>
      <c r="C4016" t="s">
        <v>464</v>
      </c>
      <c r="D4016" t="s">
        <v>902</v>
      </c>
      <c r="E4016" t="s">
        <v>456</v>
      </c>
      <c r="F4016" t="b">
        <v>1</v>
      </c>
      <c r="G4016">
        <v>509133696</v>
      </c>
      <c r="H4016">
        <v>509133759</v>
      </c>
      <c r="I4016" t="s">
        <v>10589</v>
      </c>
      <c r="J4016" s="182" t="str">
        <f>IF(OR(IFERROR(SEARCH("DMZ",tblSegmentationZones[[#This Row],[comment]])&gt;0,FALSE),IFERROR(SEARCH("DMZ",tblSegmentationZones[[#This Row],[SegmentationZone]])&gt;0,FALSE)),"Yes","No")</f>
        <v>No</v>
      </c>
    </row>
    <row r="4017" spans="1:10" x14ac:dyDescent="0.3">
      <c r="A4017" t="s">
        <v>555</v>
      </c>
      <c r="B4017" t="s">
        <v>10590</v>
      </c>
      <c r="C4017" t="s">
        <v>464</v>
      </c>
      <c r="D4017" t="s">
        <v>902</v>
      </c>
      <c r="E4017" t="s">
        <v>456</v>
      </c>
      <c r="F4017" t="b">
        <v>1</v>
      </c>
      <c r="G4017">
        <v>509133632</v>
      </c>
      <c r="H4017">
        <v>509133695</v>
      </c>
      <c r="I4017" t="s">
        <v>10591</v>
      </c>
      <c r="J4017" s="182" t="str">
        <f>IF(OR(IFERROR(SEARCH("DMZ",tblSegmentationZones[[#This Row],[comment]])&gt;0,FALSE),IFERROR(SEARCH("DMZ",tblSegmentationZones[[#This Row],[SegmentationZone]])&gt;0,FALSE)),"Yes","No")</f>
        <v>No</v>
      </c>
    </row>
    <row r="4018" spans="1:10" x14ac:dyDescent="0.3">
      <c r="A4018" t="s">
        <v>620</v>
      </c>
      <c r="B4018" t="s">
        <v>10592</v>
      </c>
      <c r="C4018" t="s">
        <v>464</v>
      </c>
      <c r="D4018" t="s">
        <v>902</v>
      </c>
      <c r="E4018" t="s">
        <v>456</v>
      </c>
      <c r="F4018" t="b">
        <v>1</v>
      </c>
      <c r="G4018">
        <v>509133824</v>
      </c>
      <c r="H4018">
        <v>509133887</v>
      </c>
      <c r="I4018" t="s">
        <v>10593</v>
      </c>
      <c r="J4018" s="182" t="str">
        <f>IF(OR(IFERROR(SEARCH("DMZ",tblSegmentationZones[[#This Row],[comment]])&gt;0,FALSE),IFERROR(SEARCH("DMZ",tblSegmentationZones[[#This Row],[SegmentationZone]])&gt;0,FALSE)),"Yes","No")</f>
        <v>No</v>
      </c>
    </row>
    <row r="4019" spans="1:10" x14ac:dyDescent="0.3">
      <c r="A4019" t="s">
        <v>668</v>
      </c>
      <c r="B4019" t="s">
        <v>10594</v>
      </c>
      <c r="C4019" t="s">
        <v>464</v>
      </c>
      <c r="D4019" t="s">
        <v>902</v>
      </c>
      <c r="E4019" t="s">
        <v>456</v>
      </c>
      <c r="F4019" t="b">
        <v>1</v>
      </c>
      <c r="G4019">
        <v>509133952</v>
      </c>
      <c r="H4019">
        <v>509134015</v>
      </c>
      <c r="I4019" t="s">
        <v>10595</v>
      </c>
      <c r="J4019" s="182" t="str">
        <f>IF(OR(IFERROR(SEARCH("DMZ",tblSegmentationZones[[#This Row],[comment]])&gt;0,FALSE),IFERROR(SEARCH("DMZ",tblSegmentationZones[[#This Row],[SegmentationZone]])&gt;0,FALSE)),"Yes","No")</f>
        <v>No</v>
      </c>
    </row>
    <row r="4020" spans="1:10" x14ac:dyDescent="0.3">
      <c r="A4020" t="s">
        <v>624</v>
      </c>
      <c r="B4020" t="s">
        <v>10596</v>
      </c>
      <c r="C4020" t="s">
        <v>464</v>
      </c>
      <c r="D4020" t="s">
        <v>902</v>
      </c>
      <c r="E4020" t="s">
        <v>456</v>
      </c>
      <c r="F4020" t="b">
        <v>1</v>
      </c>
      <c r="G4020">
        <v>509134016</v>
      </c>
      <c r="H4020">
        <v>509134079</v>
      </c>
      <c r="I4020" t="s">
        <v>10597</v>
      </c>
      <c r="J4020" s="182" t="str">
        <f>IF(OR(IFERROR(SEARCH("DMZ",tblSegmentationZones[[#This Row],[comment]])&gt;0,FALSE),IFERROR(SEARCH("DMZ",tblSegmentationZones[[#This Row],[SegmentationZone]])&gt;0,FALSE)),"Yes","No")</f>
        <v>No</v>
      </c>
    </row>
    <row r="4021" spans="1:10" x14ac:dyDescent="0.3">
      <c r="A4021" t="s">
        <v>5905</v>
      </c>
      <c r="B4021" t="s">
        <v>10598</v>
      </c>
      <c r="C4021" t="s">
        <v>464</v>
      </c>
      <c r="D4021" t="s">
        <v>902</v>
      </c>
      <c r="E4021" t="s">
        <v>456</v>
      </c>
      <c r="F4021" t="b">
        <v>1</v>
      </c>
      <c r="G4021">
        <v>509133888</v>
      </c>
      <c r="H4021">
        <v>509133951</v>
      </c>
      <c r="I4021" t="s">
        <v>10599</v>
      </c>
      <c r="J4021" s="182" t="str">
        <f>IF(OR(IFERROR(SEARCH("DMZ",tblSegmentationZones[[#This Row],[comment]])&gt;0,FALSE),IFERROR(SEARCH("DMZ",tblSegmentationZones[[#This Row],[SegmentationZone]])&gt;0,FALSE)),"Yes","No")</f>
        <v>No</v>
      </c>
    </row>
    <row r="4022" spans="1:10" x14ac:dyDescent="0.3">
      <c r="A4022" t="s">
        <v>7261</v>
      </c>
      <c r="B4022" t="s">
        <v>10600</v>
      </c>
      <c r="C4022" t="s">
        <v>464</v>
      </c>
      <c r="D4022" t="s">
        <v>902</v>
      </c>
      <c r="E4022" t="s">
        <v>456</v>
      </c>
      <c r="F4022" t="b">
        <v>1</v>
      </c>
      <c r="G4022">
        <v>509134080</v>
      </c>
      <c r="H4022">
        <v>509134143</v>
      </c>
      <c r="I4022" t="s">
        <v>10601</v>
      </c>
      <c r="J4022" s="182" t="str">
        <f>IF(OR(IFERROR(SEARCH("DMZ",tblSegmentationZones[[#This Row],[comment]])&gt;0,FALSE),IFERROR(SEARCH("DMZ",tblSegmentationZones[[#This Row],[SegmentationZone]])&gt;0,FALSE)),"Yes","No")</f>
        <v>No</v>
      </c>
    </row>
    <row r="4023" spans="1:10" x14ac:dyDescent="0.3">
      <c r="A4023" t="s">
        <v>719</v>
      </c>
      <c r="B4023" t="s">
        <v>10602</v>
      </c>
      <c r="C4023" t="s">
        <v>464</v>
      </c>
      <c r="D4023" t="s">
        <v>902</v>
      </c>
      <c r="E4023" t="s">
        <v>456</v>
      </c>
      <c r="F4023" t="b">
        <v>1</v>
      </c>
      <c r="G4023">
        <v>509134144</v>
      </c>
      <c r="H4023">
        <v>509134207</v>
      </c>
      <c r="I4023" t="s">
        <v>10603</v>
      </c>
      <c r="J4023" s="182" t="str">
        <f>IF(OR(IFERROR(SEARCH("DMZ",tblSegmentationZones[[#This Row],[comment]])&gt;0,FALSE),IFERROR(SEARCH("DMZ",tblSegmentationZones[[#This Row],[SegmentationZone]])&gt;0,FALSE)),"Yes","No")</f>
        <v>No</v>
      </c>
    </row>
    <row r="4024" spans="1:10" x14ac:dyDescent="0.3">
      <c r="A4024" t="s">
        <v>536</v>
      </c>
      <c r="B4024" t="s">
        <v>10604</v>
      </c>
      <c r="C4024" t="s">
        <v>464</v>
      </c>
      <c r="D4024" t="s">
        <v>902</v>
      </c>
      <c r="E4024" t="s">
        <v>456</v>
      </c>
      <c r="F4024" t="b">
        <v>1</v>
      </c>
      <c r="G4024">
        <v>509134336</v>
      </c>
      <c r="H4024">
        <v>509134399</v>
      </c>
      <c r="I4024" t="s">
        <v>10605</v>
      </c>
      <c r="J4024" s="182" t="str">
        <f>IF(OR(IFERROR(SEARCH("DMZ",tblSegmentationZones[[#This Row],[comment]])&gt;0,FALSE),IFERROR(SEARCH("DMZ",tblSegmentationZones[[#This Row],[SegmentationZone]])&gt;0,FALSE)),"Yes","No")</f>
        <v>No</v>
      </c>
    </row>
    <row r="4025" spans="1:10" x14ac:dyDescent="0.3">
      <c r="A4025" t="s">
        <v>548</v>
      </c>
      <c r="B4025" t="s">
        <v>10606</v>
      </c>
      <c r="C4025" t="s">
        <v>464</v>
      </c>
      <c r="D4025" t="s">
        <v>902</v>
      </c>
      <c r="E4025" t="s">
        <v>456</v>
      </c>
      <c r="F4025" t="b">
        <v>1</v>
      </c>
      <c r="G4025">
        <v>509134464</v>
      </c>
      <c r="H4025">
        <v>509134527</v>
      </c>
      <c r="I4025" t="s">
        <v>10607</v>
      </c>
      <c r="J4025" s="182" t="str">
        <f>IF(OR(IFERROR(SEARCH("DMZ",tblSegmentationZones[[#This Row],[comment]])&gt;0,FALSE),IFERROR(SEARCH("DMZ",tblSegmentationZones[[#This Row],[SegmentationZone]])&gt;0,FALSE)),"Yes","No")</f>
        <v>No</v>
      </c>
    </row>
    <row r="4026" spans="1:10" x14ac:dyDescent="0.3">
      <c r="A4026" t="s">
        <v>532</v>
      </c>
      <c r="B4026" t="s">
        <v>10608</v>
      </c>
      <c r="C4026" t="s">
        <v>464</v>
      </c>
      <c r="D4026" t="s">
        <v>902</v>
      </c>
      <c r="E4026" t="s">
        <v>456</v>
      </c>
      <c r="F4026" t="b">
        <v>1</v>
      </c>
      <c r="G4026">
        <v>509134400</v>
      </c>
      <c r="H4026">
        <v>509134463</v>
      </c>
      <c r="I4026" t="s">
        <v>10609</v>
      </c>
      <c r="J4026" s="182" t="str">
        <f>IF(OR(IFERROR(SEARCH("DMZ",tblSegmentationZones[[#This Row],[comment]])&gt;0,FALSE),IFERROR(SEARCH("DMZ",tblSegmentationZones[[#This Row],[SegmentationZone]])&gt;0,FALSE)),"Yes","No")</f>
        <v>No</v>
      </c>
    </row>
    <row r="4027" spans="1:10" x14ac:dyDescent="0.3">
      <c r="A4027" t="s">
        <v>470</v>
      </c>
      <c r="B4027" t="s">
        <v>10610</v>
      </c>
      <c r="C4027" t="s">
        <v>464</v>
      </c>
      <c r="D4027" t="s">
        <v>902</v>
      </c>
      <c r="E4027" t="s">
        <v>452</v>
      </c>
      <c r="F4027" t="b">
        <v>0</v>
      </c>
      <c r="G4027">
        <v>509084160</v>
      </c>
      <c r="H4027">
        <v>509084223</v>
      </c>
      <c r="I4027" t="s">
        <v>10611</v>
      </c>
      <c r="J4027" s="182" t="str">
        <f>IF(OR(IFERROR(SEARCH("DMZ",tblSegmentationZones[[#This Row],[comment]])&gt;0,FALSE),IFERROR(SEARCH("DMZ",tblSegmentationZones[[#This Row],[SegmentationZone]])&gt;0,FALSE)),"Yes","No")</f>
        <v>No</v>
      </c>
    </row>
    <row r="4028" spans="1:10" x14ac:dyDescent="0.3">
      <c r="A4028" t="s">
        <v>690</v>
      </c>
      <c r="B4028" t="s">
        <v>10612</v>
      </c>
      <c r="C4028" t="s">
        <v>464</v>
      </c>
      <c r="D4028" t="s">
        <v>902</v>
      </c>
      <c r="E4028" t="s">
        <v>452</v>
      </c>
      <c r="F4028" t="b">
        <v>0</v>
      </c>
      <c r="G4028">
        <v>509084288</v>
      </c>
      <c r="H4028">
        <v>509084351</v>
      </c>
      <c r="I4028" t="s">
        <v>10613</v>
      </c>
      <c r="J4028" s="182" t="str">
        <f>IF(OR(IFERROR(SEARCH("DMZ",tblSegmentationZones[[#This Row],[comment]])&gt;0,FALSE),IFERROR(SEARCH("DMZ",tblSegmentationZones[[#This Row],[SegmentationZone]])&gt;0,FALSE)),"Yes","No")</f>
        <v>No</v>
      </c>
    </row>
    <row r="4029" spans="1:10" x14ac:dyDescent="0.3">
      <c r="A4029" t="s">
        <v>6006</v>
      </c>
      <c r="B4029" t="s">
        <v>10614</v>
      </c>
      <c r="C4029" t="s">
        <v>464</v>
      </c>
      <c r="D4029" t="s">
        <v>902</v>
      </c>
      <c r="E4029" t="s">
        <v>452</v>
      </c>
      <c r="F4029" t="b">
        <v>0</v>
      </c>
      <c r="G4029">
        <v>509084352</v>
      </c>
      <c r="H4029">
        <v>509084415</v>
      </c>
      <c r="I4029" t="s">
        <v>10615</v>
      </c>
      <c r="J4029" s="182" t="str">
        <f>IF(OR(IFERROR(SEARCH("DMZ",tblSegmentationZones[[#This Row],[comment]])&gt;0,FALSE),IFERROR(SEARCH("DMZ",tblSegmentationZones[[#This Row],[SegmentationZone]])&gt;0,FALSE)),"Yes","No")</f>
        <v>No</v>
      </c>
    </row>
    <row r="4030" spans="1:10" x14ac:dyDescent="0.3">
      <c r="A4030" t="s">
        <v>664</v>
      </c>
      <c r="B4030" t="s">
        <v>10616</v>
      </c>
      <c r="C4030" t="s">
        <v>464</v>
      </c>
      <c r="D4030" t="s">
        <v>902</v>
      </c>
      <c r="E4030" t="s">
        <v>452</v>
      </c>
      <c r="F4030" t="b">
        <v>0</v>
      </c>
      <c r="G4030">
        <v>509084224</v>
      </c>
      <c r="H4030">
        <v>509084287</v>
      </c>
      <c r="I4030" t="s">
        <v>10617</v>
      </c>
      <c r="J4030" s="182" t="str">
        <f>IF(OR(IFERROR(SEARCH("DMZ",tblSegmentationZones[[#This Row],[comment]])&gt;0,FALSE),IFERROR(SEARCH("DMZ",tblSegmentationZones[[#This Row],[SegmentationZone]])&gt;0,FALSE)),"Yes","No")</f>
        <v>No</v>
      </c>
    </row>
    <row r="4031" spans="1:10" x14ac:dyDescent="0.3">
      <c r="A4031" t="s">
        <v>6187</v>
      </c>
      <c r="B4031" t="s">
        <v>10618</v>
      </c>
      <c r="C4031" t="s">
        <v>464</v>
      </c>
      <c r="D4031" t="s">
        <v>902</v>
      </c>
      <c r="E4031" t="s">
        <v>452</v>
      </c>
      <c r="F4031" t="b">
        <v>0</v>
      </c>
      <c r="G4031">
        <v>509088768</v>
      </c>
      <c r="H4031">
        <v>509088831</v>
      </c>
      <c r="I4031" t="s">
        <v>10619</v>
      </c>
      <c r="J4031" s="182" t="str">
        <f>IF(OR(IFERROR(SEARCH("DMZ",tblSegmentationZones[[#This Row],[comment]])&gt;0,FALSE),IFERROR(SEARCH("DMZ",tblSegmentationZones[[#This Row],[SegmentationZone]])&gt;0,FALSE)),"Yes","No")</f>
        <v>No</v>
      </c>
    </row>
    <row r="4032" spans="1:10" x14ac:dyDescent="0.3">
      <c r="A4032" t="s">
        <v>6193</v>
      </c>
      <c r="B4032" t="s">
        <v>10620</v>
      </c>
      <c r="C4032" t="s">
        <v>464</v>
      </c>
      <c r="D4032" t="s">
        <v>902</v>
      </c>
      <c r="E4032" t="s">
        <v>452</v>
      </c>
      <c r="F4032" t="b">
        <v>0</v>
      </c>
      <c r="G4032">
        <v>509088896</v>
      </c>
      <c r="H4032">
        <v>509088959</v>
      </c>
      <c r="I4032" t="s">
        <v>10621</v>
      </c>
      <c r="J4032" s="182" t="str">
        <f>IF(OR(IFERROR(SEARCH("DMZ",tblSegmentationZones[[#This Row],[comment]])&gt;0,FALSE),IFERROR(SEARCH("DMZ",tblSegmentationZones[[#This Row],[SegmentationZone]])&gt;0,FALSE)),"Yes","No")</f>
        <v>No</v>
      </c>
    </row>
    <row r="4033" spans="1:10" x14ac:dyDescent="0.3">
      <c r="A4033" t="s">
        <v>593</v>
      </c>
      <c r="B4033" t="s">
        <v>10622</v>
      </c>
      <c r="C4033" t="s">
        <v>464</v>
      </c>
      <c r="D4033" t="s">
        <v>902</v>
      </c>
      <c r="E4033" t="s">
        <v>452</v>
      </c>
      <c r="F4033" t="b">
        <v>0</v>
      </c>
      <c r="G4033">
        <v>509088960</v>
      </c>
      <c r="H4033">
        <v>509089023</v>
      </c>
      <c r="I4033" t="s">
        <v>10623</v>
      </c>
      <c r="J4033" s="182" t="str">
        <f>IF(OR(IFERROR(SEARCH("DMZ",tblSegmentationZones[[#This Row],[comment]])&gt;0,FALSE),IFERROR(SEARCH("DMZ",tblSegmentationZones[[#This Row],[SegmentationZone]])&gt;0,FALSE)),"Yes","No")</f>
        <v>No</v>
      </c>
    </row>
    <row r="4034" spans="1:10" x14ac:dyDescent="0.3">
      <c r="A4034" t="s">
        <v>6072</v>
      </c>
      <c r="B4034" t="s">
        <v>10624</v>
      </c>
      <c r="C4034" t="s">
        <v>464</v>
      </c>
      <c r="D4034" t="s">
        <v>902</v>
      </c>
      <c r="E4034" t="s">
        <v>452</v>
      </c>
      <c r="F4034" t="b">
        <v>0</v>
      </c>
      <c r="G4034">
        <v>509088832</v>
      </c>
      <c r="H4034">
        <v>509088895</v>
      </c>
      <c r="I4034" t="s">
        <v>10625</v>
      </c>
      <c r="J4034" s="182" t="str">
        <f>IF(OR(IFERROR(SEARCH("DMZ",tblSegmentationZones[[#This Row],[comment]])&gt;0,FALSE),IFERROR(SEARCH("DMZ",tblSegmentationZones[[#This Row],[SegmentationZone]])&gt;0,FALSE)),"Yes","No")</f>
        <v>No</v>
      </c>
    </row>
    <row r="4035" spans="1:10" x14ac:dyDescent="0.3">
      <c r="A4035" t="s">
        <v>569</v>
      </c>
      <c r="B4035" t="s">
        <v>10626</v>
      </c>
      <c r="C4035" t="s">
        <v>464</v>
      </c>
      <c r="D4035" t="s">
        <v>902</v>
      </c>
      <c r="E4035" t="s">
        <v>456</v>
      </c>
      <c r="F4035" t="b">
        <v>1</v>
      </c>
      <c r="G4035">
        <v>509134848</v>
      </c>
      <c r="H4035">
        <v>509134911</v>
      </c>
      <c r="I4035" t="s">
        <v>10627</v>
      </c>
      <c r="J4035" s="182" t="str">
        <f>IF(OR(IFERROR(SEARCH("DMZ",tblSegmentationZones[[#This Row],[comment]])&gt;0,FALSE),IFERROR(SEARCH("DMZ",tblSegmentationZones[[#This Row],[SegmentationZone]])&gt;0,FALSE)),"Yes","No")</f>
        <v>No</v>
      </c>
    </row>
    <row r="4036" spans="1:10" x14ac:dyDescent="0.3">
      <c r="A4036" t="s">
        <v>6016</v>
      </c>
      <c r="B4036" t="s">
        <v>10628</v>
      </c>
      <c r="C4036" t="s">
        <v>464</v>
      </c>
      <c r="D4036" t="s">
        <v>902</v>
      </c>
      <c r="E4036" t="s">
        <v>456</v>
      </c>
      <c r="F4036" t="b">
        <v>1</v>
      </c>
      <c r="G4036">
        <v>509134976</v>
      </c>
      <c r="H4036">
        <v>509135039</v>
      </c>
      <c r="I4036" t="s">
        <v>10629</v>
      </c>
      <c r="J4036" s="182" t="str">
        <f>IF(OR(IFERROR(SEARCH("DMZ",tblSegmentationZones[[#This Row],[comment]])&gt;0,FALSE),IFERROR(SEARCH("DMZ",tblSegmentationZones[[#This Row],[SegmentationZone]])&gt;0,FALSE)),"Yes","No")</f>
        <v>No</v>
      </c>
    </row>
    <row r="4037" spans="1:10" x14ac:dyDescent="0.3">
      <c r="A4037" t="s">
        <v>672</v>
      </c>
      <c r="B4037" t="s">
        <v>10630</v>
      </c>
      <c r="C4037" t="s">
        <v>464</v>
      </c>
      <c r="D4037" t="s">
        <v>902</v>
      </c>
      <c r="E4037" t="s">
        <v>456</v>
      </c>
      <c r="F4037" t="b">
        <v>1</v>
      </c>
      <c r="G4037">
        <v>509135040</v>
      </c>
      <c r="H4037">
        <v>509135103</v>
      </c>
      <c r="I4037" t="s">
        <v>10631</v>
      </c>
      <c r="J4037" s="182" t="str">
        <f>IF(OR(IFERROR(SEARCH("DMZ",tblSegmentationZones[[#This Row],[comment]])&gt;0,FALSE),IFERROR(SEARCH("DMZ",tblSegmentationZones[[#This Row],[SegmentationZone]])&gt;0,FALSE)),"Yes","No")</f>
        <v>No</v>
      </c>
    </row>
    <row r="4038" spans="1:10" x14ac:dyDescent="0.3">
      <c r="A4038" t="s">
        <v>573</v>
      </c>
      <c r="B4038" t="s">
        <v>10632</v>
      </c>
      <c r="C4038" t="s">
        <v>464</v>
      </c>
      <c r="D4038" t="s">
        <v>902</v>
      </c>
      <c r="E4038" t="s">
        <v>456</v>
      </c>
      <c r="F4038" t="b">
        <v>1</v>
      </c>
      <c r="G4038">
        <v>509134912</v>
      </c>
      <c r="H4038">
        <v>509134975</v>
      </c>
      <c r="I4038" t="s">
        <v>10633</v>
      </c>
      <c r="J4038" s="182" t="str">
        <f>IF(OR(IFERROR(SEARCH("DMZ",tblSegmentationZones[[#This Row],[comment]])&gt;0,FALSE),IFERROR(SEARCH("DMZ",tblSegmentationZones[[#This Row],[SegmentationZone]])&gt;0,FALSE)),"Yes","No")</f>
        <v>No</v>
      </c>
    </row>
    <row r="4039" spans="1:10" x14ac:dyDescent="0.3">
      <c r="A4039" t="s">
        <v>565</v>
      </c>
      <c r="B4039" t="s">
        <v>10634</v>
      </c>
      <c r="C4039" t="s">
        <v>464</v>
      </c>
      <c r="D4039" t="s">
        <v>902</v>
      </c>
      <c r="E4039" t="s">
        <v>456</v>
      </c>
      <c r="F4039" t="b">
        <v>1</v>
      </c>
      <c r="G4039">
        <v>509135104</v>
      </c>
      <c r="H4039">
        <v>509135167</v>
      </c>
      <c r="I4039" t="s">
        <v>10635</v>
      </c>
      <c r="J4039" s="182" t="str">
        <f>IF(OR(IFERROR(SEARCH("DMZ",tblSegmentationZones[[#This Row],[comment]])&gt;0,FALSE),IFERROR(SEARCH("DMZ",tblSegmentationZones[[#This Row],[SegmentationZone]])&gt;0,FALSE)),"Yes","No")</f>
        <v>No</v>
      </c>
    </row>
    <row r="4040" spans="1:10" x14ac:dyDescent="0.3">
      <c r="A4040" t="s">
        <v>7246</v>
      </c>
      <c r="B4040" t="s">
        <v>10636</v>
      </c>
      <c r="C4040" t="s">
        <v>464</v>
      </c>
      <c r="D4040" t="s">
        <v>902</v>
      </c>
      <c r="E4040" t="s">
        <v>456</v>
      </c>
      <c r="F4040" t="b">
        <v>1</v>
      </c>
      <c r="G4040">
        <v>509135168</v>
      </c>
      <c r="H4040">
        <v>509135231</v>
      </c>
      <c r="I4040" t="s">
        <v>10637</v>
      </c>
      <c r="J4040" s="182" t="str">
        <f>IF(OR(IFERROR(SEARCH("DMZ",tblSegmentationZones[[#This Row],[comment]])&gt;0,FALSE),IFERROR(SEARCH("DMZ",tblSegmentationZones[[#This Row],[SegmentationZone]])&gt;0,FALSE)),"Yes","No")</f>
        <v>No</v>
      </c>
    </row>
    <row r="4041" spans="1:10" x14ac:dyDescent="0.3">
      <c r="A4041" t="s">
        <v>540</v>
      </c>
      <c r="B4041" t="s">
        <v>10638</v>
      </c>
      <c r="C4041" t="s">
        <v>464</v>
      </c>
      <c r="D4041" t="s">
        <v>902</v>
      </c>
      <c r="E4041" t="s">
        <v>456</v>
      </c>
      <c r="F4041" t="b">
        <v>1</v>
      </c>
      <c r="G4041">
        <v>509136896</v>
      </c>
      <c r="H4041">
        <v>509136959</v>
      </c>
      <c r="I4041" t="s">
        <v>10639</v>
      </c>
      <c r="J4041" s="182" t="str">
        <f>IF(OR(IFERROR(SEARCH("DMZ",tblSegmentationZones[[#This Row],[comment]])&gt;0,FALSE),IFERROR(SEARCH("DMZ",tblSegmentationZones[[#This Row],[SegmentationZone]])&gt;0,FALSE)),"Yes","No")</f>
        <v>No</v>
      </c>
    </row>
    <row r="4042" spans="1:10" x14ac:dyDescent="0.3">
      <c r="A4042" t="s">
        <v>479</v>
      </c>
      <c r="B4042" t="s">
        <v>10640</v>
      </c>
      <c r="C4042" t="s">
        <v>464</v>
      </c>
      <c r="D4042" t="s">
        <v>902</v>
      </c>
      <c r="E4042" t="s">
        <v>456</v>
      </c>
      <c r="F4042" t="b">
        <v>1</v>
      </c>
      <c r="G4042">
        <v>509137024</v>
      </c>
      <c r="H4042">
        <v>509137087</v>
      </c>
      <c r="I4042" t="s">
        <v>10641</v>
      </c>
      <c r="J4042" s="182" t="str">
        <f>IF(OR(IFERROR(SEARCH("DMZ",tblSegmentationZones[[#This Row],[comment]])&gt;0,FALSE),IFERROR(SEARCH("DMZ",tblSegmentationZones[[#This Row],[SegmentationZone]])&gt;0,FALSE)),"Yes","No")</f>
        <v>No</v>
      </c>
    </row>
    <row r="4043" spans="1:10" x14ac:dyDescent="0.3">
      <c r="A4043" t="s">
        <v>6112</v>
      </c>
      <c r="B4043" t="s">
        <v>10642</v>
      </c>
      <c r="C4043" t="s">
        <v>464</v>
      </c>
      <c r="D4043" t="s">
        <v>902</v>
      </c>
      <c r="E4043" t="s">
        <v>456</v>
      </c>
      <c r="F4043" t="b">
        <v>1</v>
      </c>
      <c r="G4043">
        <v>509137088</v>
      </c>
      <c r="H4043">
        <v>509137151</v>
      </c>
      <c r="I4043" t="s">
        <v>10643</v>
      </c>
      <c r="J4043" s="182" t="str">
        <f>IF(OR(IFERROR(SEARCH("DMZ",tblSegmentationZones[[#This Row],[comment]])&gt;0,FALSE),IFERROR(SEARCH("DMZ",tblSegmentationZones[[#This Row],[SegmentationZone]])&gt;0,FALSE)),"Yes","No")</f>
        <v>No</v>
      </c>
    </row>
    <row r="4044" spans="1:10" x14ac:dyDescent="0.3">
      <c r="A4044" t="s">
        <v>6119</v>
      </c>
      <c r="B4044" t="s">
        <v>10644</v>
      </c>
      <c r="C4044" t="s">
        <v>464</v>
      </c>
      <c r="D4044" t="s">
        <v>902</v>
      </c>
      <c r="E4044" t="s">
        <v>456</v>
      </c>
      <c r="F4044" t="b">
        <v>1</v>
      </c>
      <c r="G4044">
        <v>509136960</v>
      </c>
      <c r="H4044">
        <v>509137023</v>
      </c>
      <c r="I4044" t="s">
        <v>10645</v>
      </c>
      <c r="J4044" s="182" t="str">
        <f>IF(OR(IFERROR(SEARCH("DMZ",tblSegmentationZones[[#This Row],[comment]])&gt;0,FALSE),IFERROR(SEARCH("DMZ",tblSegmentationZones[[#This Row],[SegmentationZone]])&gt;0,FALSE)),"Yes","No")</f>
        <v>No</v>
      </c>
    </row>
    <row r="4045" spans="1:10" x14ac:dyDescent="0.3">
      <c r="A4045" t="s">
        <v>524</v>
      </c>
      <c r="B4045" t="s">
        <v>10646</v>
      </c>
      <c r="C4045" t="s">
        <v>464</v>
      </c>
      <c r="D4045" t="s">
        <v>902</v>
      </c>
      <c r="E4045" t="s">
        <v>456</v>
      </c>
      <c r="F4045" t="b">
        <v>1</v>
      </c>
      <c r="G4045">
        <v>509137152</v>
      </c>
      <c r="H4045">
        <v>509137215</v>
      </c>
      <c r="I4045" t="s">
        <v>10647</v>
      </c>
      <c r="J4045" s="182" t="str">
        <f>IF(OR(IFERROR(SEARCH("DMZ",tblSegmentationZones[[#This Row],[comment]])&gt;0,FALSE),IFERROR(SEARCH("DMZ",tblSegmentationZones[[#This Row],[SegmentationZone]])&gt;0,FALSE)),"Yes","No")</f>
        <v>No</v>
      </c>
    </row>
    <row r="4046" spans="1:10" x14ac:dyDescent="0.3">
      <c r="A4046" t="s">
        <v>589</v>
      </c>
      <c r="B4046" t="s">
        <v>10648</v>
      </c>
      <c r="C4046" t="s">
        <v>464</v>
      </c>
      <c r="D4046" t="s">
        <v>902</v>
      </c>
      <c r="E4046" t="s">
        <v>456</v>
      </c>
      <c r="F4046" t="b">
        <v>1</v>
      </c>
      <c r="G4046">
        <v>509137280</v>
      </c>
      <c r="H4046">
        <v>509137343</v>
      </c>
      <c r="I4046" t="s">
        <v>10649</v>
      </c>
      <c r="J4046" s="182" t="str">
        <f>IF(OR(IFERROR(SEARCH("DMZ",tblSegmentationZones[[#This Row],[comment]])&gt;0,FALSE),IFERROR(SEARCH("DMZ",tblSegmentationZones[[#This Row],[SegmentationZone]])&gt;0,FALSE)),"Yes","No")</f>
        <v>No</v>
      </c>
    </row>
    <row r="4047" spans="1:10" x14ac:dyDescent="0.3">
      <c r="A4047" t="s">
        <v>6145</v>
      </c>
      <c r="B4047" t="s">
        <v>10650</v>
      </c>
      <c r="C4047" t="s">
        <v>464</v>
      </c>
      <c r="D4047" t="s">
        <v>902</v>
      </c>
      <c r="E4047" t="s">
        <v>456</v>
      </c>
      <c r="F4047" t="b">
        <v>1</v>
      </c>
      <c r="G4047">
        <v>509137344</v>
      </c>
      <c r="H4047">
        <v>509137407</v>
      </c>
      <c r="I4047" t="s">
        <v>10651</v>
      </c>
      <c r="J4047" s="182" t="str">
        <f>IF(OR(IFERROR(SEARCH("DMZ",tblSegmentationZones[[#This Row],[comment]])&gt;0,FALSE),IFERROR(SEARCH("DMZ",tblSegmentationZones[[#This Row],[SegmentationZone]])&gt;0,FALSE)),"Yes","No")</f>
        <v>No</v>
      </c>
    </row>
    <row r="4048" spans="1:10" x14ac:dyDescent="0.3">
      <c r="A4048" t="s">
        <v>6132</v>
      </c>
      <c r="B4048" t="s">
        <v>10652</v>
      </c>
      <c r="C4048" t="s">
        <v>464</v>
      </c>
      <c r="D4048" t="s">
        <v>902</v>
      </c>
      <c r="E4048" t="s">
        <v>456</v>
      </c>
      <c r="F4048" t="b">
        <v>1</v>
      </c>
      <c r="G4048">
        <v>509137216</v>
      </c>
      <c r="H4048">
        <v>509137279</v>
      </c>
      <c r="I4048" t="s">
        <v>10653</v>
      </c>
      <c r="J4048" s="182" t="str">
        <f>IF(OR(IFERROR(SEARCH("DMZ",tblSegmentationZones[[#This Row],[comment]])&gt;0,FALSE),IFERROR(SEARCH("DMZ",tblSegmentationZones[[#This Row],[SegmentationZone]])&gt;0,FALSE)),"Yes","No")</f>
        <v>No</v>
      </c>
    </row>
    <row r="4049" spans="1:10" x14ac:dyDescent="0.3">
      <c r="A4049" t="s">
        <v>6222</v>
      </c>
      <c r="B4049" t="s">
        <v>10654</v>
      </c>
      <c r="C4049" t="s">
        <v>464</v>
      </c>
      <c r="D4049" t="s">
        <v>902</v>
      </c>
      <c r="E4049" t="s">
        <v>452</v>
      </c>
      <c r="F4049" t="b">
        <v>0</v>
      </c>
      <c r="G4049">
        <v>509089024</v>
      </c>
      <c r="H4049">
        <v>509089087</v>
      </c>
      <c r="I4049" t="s">
        <v>10655</v>
      </c>
      <c r="J4049" s="182" t="str">
        <f>IF(OR(IFERROR(SEARCH("DMZ",tblSegmentationZones[[#This Row],[comment]])&gt;0,FALSE),IFERROR(SEARCH("DMZ",tblSegmentationZones[[#This Row],[SegmentationZone]])&gt;0,FALSE)),"Yes","No")</f>
        <v>No</v>
      </c>
    </row>
    <row r="4050" spans="1:10" x14ac:dyDescent="0.3">
      <c r="A4050" t="s">
        <v>733</v>
      </c>
      <c r="B4050" t="s">
        <v>10656</v>
      </c>
      <c r="C4050" t="s">
        <v>464</v>
      </c>
      <c r="D4050" t="s">
        <v>902</v>
      </c>
      <c r="E4050" t="s">
        <v>452</v>
      </c>
      <c r="F4050" t="b">
        <v>0</v>
      </c>
      <c r="G4050">
        <v>509089152</v>
      </c>
      <c r="H4050">
        <v>509089215</v>
      </c>
      <c r="I4050" t="s">
        <v>10657</v>
      </c>
      <c r="J4050" s="182" t="str">
        <f>IF(OR(IFERROR(SEARCH("DMZ",tblSegmentationZones[[#This Row],[comment]])&gt;0,FALSE),IFERROR(SEARCH("DMZ",tblSegmentationZones[[#This Row],[SegmentationZone]])&gt;0,FALSE)),"Yes","No")</f>
        <v>No</v>
      </c>
    </row>
    <row r="4051" spans="1:10" x14ac:dyDescent="0.3">
      <c r="A4051" t="s">
        <v>5521</v>
      </c>
      <c r="B4051" t="s">
        <v>10658</v>
      </c>
      <c r="C4051" t="s">
        <v>464</v>
      </c>
      <c r="D4051" t="s">
        <v>902</v>
      </c>
      <c r="E4051" t="s">
        <v>452</v>
      </c>
      <c r="F4051" t="b">
        <v>0</v>
      </c>
      <c r="G4051">
        <v>509089216</v>
      </c>
      <c r="H4051">
        <v>509089279</v>
      </c>
      <c r="I4051" t="s">
        <v>10659</v>
      </c>
      <c r="J4051" s="182" t="str">
        <f>IF(OR(IFERROR(SEARCH("DMZ",tblSegmentationZones[[#This Row],[comment]])&gt;0,FALSE),IFERROR(SEARCH("DMZ",tblSegmentationZones[[#This Row],[SegmentationZone]])&gt;0,FALSE)),"Yes","No")</f>
        <v>No</v>
      </c>
    </row>
    <row r="4052" spans="1:10" x14ac:dyDescent="0.3">
      <c r="A4052" t="s">
        <v>6218</v>
      </c>
      <c r="B4052" t="s">
        <v>10660</v>
      </c>
      <c r="C4052" t="s">
        <v>464</v>
      </c>
      <c r="D4052" t="s">
        <v>902</v>
      </c>
      <c r="E4052" t="s">
        <v>452</v>
      </c>
      <c r="F4052" t="b">
        <v>0</v>
      </c>
      <c r="G4052">
        <v>509089088</v>
      </c>
      <c r="H4052">
        <v>509089151</v>
      </c>
      <c r="I4052" t="s">
        <v>10661</v>
      </c>
      <c r="J4052" s="182" t="str">
        <f>IF(OR(IFERROR(SEARCH("DMZ",tblSegmentationZones[[#This Row],[comment]])&gt;0,FALSE),IFERROR(SEARCH("DMZ",tblSegmentationZones[[#This Row],[SegmentationZone]])&gt;0,FALSE)),"Yes","No")</f>
        <v>No</v>
      </c>
    </row>
    <row r="4053" spans="1:10" x14ac:dyDescent="0.3">
      <c r="A4053" t="s">
        <v>657</v>
      </c>
      <c r="B4053" t="s">
        <v>10662</v>
      </c>
      <c r="C4053" t="s">
        <v>464</v>
      </c>
      <c r="D4053" t="s">
        <v>902</v>
      </c>
      <c r="E4053" t="s">
        <v>456</v>
      </c>
      <c r="F4053" t="b">
        <v>1</v>
      </c>
      <c r="G4053">
        <v>509137408</v>
      </c>
      <c r="H4053">
        <v>509137471</v>
      </c>
      <c r="I4053" t="s">
        <v>10663</v>
      </c>
      <c r="J4053" s="182" t="str">
        <f>IF(OR(IFERROR(SEARCH("DMZ",tblSegmentationZones[[#This Row],[comment]])&gt;0,FALSE),IFERROR(SEARCH("DMZ",tblSegmentationZones[[#This Row],[SegmentationZone]])&gt;0,FALSE)),"Yes","No")</f>
        <v>No</v>
      </c>
    </row>
    <row r="4054" spans="1:10" x14ac:dyDescent="0.3">
      <c r="A4054" t="s">
        <v>679</v>
      </c>
      <c r="B4054" t="s">
        <v>10664</v>
      </c>
      <c r="C4054" t="s">
        <v>464</v>
      </c>
      <c r="D4054" t="s">
        <v>902</v>
      </c>
      <c r="E4054" t="s">
        <v>456</v>
      </c>
      <c r="F4054" t="b">
        <v>1</v>
      </c>
      <c r="G4054">
        <v>509137536</v>
      </c>
      <c r="H4054">
        <v>509137599</v>
      </c>
      <c r="I4054" t="s">
        <v>10665</v>
      </c>
      <c r="J4054" s="182" t="str">
        <f>IF(OR(IFERROR(SEARCH("DMZ",tblSegmentationZones[[#This Row],[comment]])&gt;0,FALSE),IFERROR(SEARCH("DMZ",tblSegmentationZones[[#This Row],[SegmentationZone]])&gt;0,FALSE)),"Yes","No")</f>
        <v>No</v>
      </c>
    </row>
    <row r="4055" spans="1:10" x14ac:dyDescent="0.3">
      <c r="A4055" t="s">
        <v>6168</v>
      </c>
      <c r="B4055" t="s">
        <v>10666</v>
      </c>
      <c r="C4055" t="s">
        <v>464</v>
      </c>
      <c r="D4055" t="s">
        <v>902</v>
      </c>
      <c r="E4055" t="s">
        <v>456</v>
      </c>
      <c r="F4055" t="b">
        <v>1</v>
      </c>
      <c r="G4055">
        <v>509137600</v>
      </c>
      <c r="H4055">
        <v>509137663</v>
      </c>
      <c r="I4055" t="s">
        <v>10667</v>
      </c>
      <c r="J4055" s="182" t="str">
        <f>IF(OR(IFERROR(SEARCH("DMZ",tblSegmentationZones[[#This Row],[comment]])&gt;0,FALSE),IFERROR(SEARCH("DMZ",tblSegmentationZones[[#This Row],[SegmentationZone]])&gt;0,FALSE)),"Yes","No")</f>
        <v>No</v>
      </c>
    </row>
    <row r="4056" spans="1:10" x14ac:dyDescent="0.3">
      <c r="A4056" t="s">
        <v>6158</v>
      </c>
      <c r="B4056" t="s">
        <v>10668</v>
      </c>
      <c r="C4056" t="s">
        <v>464</v>
      </c>
      <c r="D4056" t="s">
        <v>902</v>
      </c>
      <c r="E4056" t="s">
        <v>456</v>
      </c>
      <c r="F4056" t="b">
        <v>1</v>
      </c>
      <c r="G4056">
        <v>509137472</v>
      </c>
      <c r="H4056">
        <v>509137535</v>
      </c>
      <c r="I4056" t="s">
        <v>10669</v>
      </c>
      <c r="J4056" s="182" t="str">
        <f>IF(OR(IFERROR(SEARCH("DMZ",tblSegmentationZones[[#This Row],[comment]])&gt;0,FALSE),IFERROR(SEARCH("DMZ",tblSegmentationZones[[#This Row],[SegmentationZone]])&gt;0,FALSE)),"Yes","No")</f>
        <v>No</v>
      </c>
    </row>
    <row r="4057" spans="1:10" x14ac:dyDescent="0.3">
      <c r="A4057" t="s">
        <v>6172</v>
      </c>
      <c r="B4057" t="s">
        <v>10670</v>
      </c>
      <c r="C4057" t="s">
        <v>464</v>
      </c>
      <c r="D4057" t="s">
        <v>902</v>
      </c>
      <c r="E4057" t="s">
        <v>456</v>
      </c>
      <c r="F4057" t="b">
        <v>1</v>
      </c>
      <c r="G4057">
        <v>509137664</v>
      </c>
      <c r="H4057">
        <v>509137727</v>
      </c>
      <c r="I4057" t="s">
        <v>10671</v>
      </c>
      <c r="J4057" s="182" t="str">
        <f>IF(OR(IFERROR(SEARCH("DMZ",tblSegmentationZones[[#This Row],[comment]])&gt;0,FALSE),IFERROR(SEARCH("DMZ",tblSegmentationZones[[#This Row],[SegmentationZone]])&gt;0,FALSE)),"Yes","No")</f>
        <v>No</v>
      </c>
    </row>
    <row r="4058" spans="1:10" x14ac:dyDescent="0.3">
      <c r="A4058" t="s">
        <v>6179</v>
      </c>
      <c r="B4058" t="s">
        <v>10672</v>
      </c>
      <c r="C4058" t="s">
        <v>464</v>
      </c>
      <c r="D4058" t="s">
        <v>902</v>
      </c>
      <c r="E4058" t="s">
        <v>456</v>
      </c>
      <c r="F4058" t="b">
        <v>1</v>
      </c>
      <c r="G4058">
        <v>509137792</v>
      </c>
      <c r="H4058">
        <v>509137855</v>
      </c>
      <c r="I4058" t="s">
        <v>10673</v>
      </c>
      <c r="J4058" s="182" t="str">
        <f>IF(OR(IFERROR(SEARCH("DMZ",tblSegmentationZones[[#This Row],[comment]])&gt;0,FALSE),IFERROR(SEARCH("DMZ",tblSegmentationZones[[#This Row],[SegmentationZone]])&gt;0,FALSE)),"Yes","No")</f>
        <v>No</v>
      </c>
    </row>
    <row r="4059" spans="1:10" x14ac:dyDescent="0.3">
      <c r="A4059" t="s">
        <v>6183</v>
      </c>
      <c r="B4059" t="s">
        <v>10674</v>
      </c>
      <c r="C4059" t="s">
        <v>464</v>
      </c>
      <c r="D4059" t="s">
        <v>902</v>
      </c>
      <c r="E4059" t="s">
        <v>456</v>
      </c>
      <c r="F4059" t="b">
        <v>1</v>
      </c>
      <c r="G4059">
        <v>509137856</v>
      </c>
      <c r="H4059">
        <v>509137919</v>
      </c>
      <c r="I4059" t="s">
        <v>10675</v>
      </c>
      <c r="J4059" s="182" t="str">
        <f>IF(OR(IFERROR(SEARCH("DMZ",tblSegmentationZones[[#This Row],[comment]])&gt;0,FALSE),IFERROR(SEARCH("DMZ",tblSegmentationZones[[#This Row],[SegmentationZone]])&gt;0,FALSE)),"Yes","No")</f>
        <v>No</v>
      </c>
    </row>
    <row r="4060" spans="1:10" x14ac:dyDescent="0.3">
      <c r="A4060" t="s">
        <v>7335</v>
      </c>
      <c r="B4060" t="s">
        <v>10676</v>
      </c>
      <c r="C4060" t="s">
        <v>464</v>
      </c>
      <c r="D4060" t="s">
        <v>902</v>
      </c>
      <c r="E4060" t="s">
        <v>456</v>
      </c>
      <c r="F4060" t="b">
        <v>1</v>
      </c>
      <c r="G4060">
        <v>509137728</v>
      </c>
      <c r="H4060">
        <v>509137791</v>
      </c>
      <c r="I4060" t="s">
        <v>10677</v>
      </c>
      <c r="J4060" s="182" t="str">
        <f>IF(OR(IFERROR(SEARCH("DMZ",tblSegmentationZones[[#This Row],[comment]])&gt;0,FALSE),IFERROR(SEARCH("DMZ",tblSegmentationZones[[#This Row],[SegmentationZone]])&gt;0,FALSE)),"Yes","No")</f>
        <v>No</v>
      </c>
    </row>
    <row r="4061" spans="1:10" x14ac:dyDescent="0.3">
      <c r="A4061" t="s">
        <v>6187</v>
      </c>
      <c r="B4061" t="s">
        <v>10678</v>
      </c>
      <c r="C4061" t="s">
        <v>464</v>
      </c>
      <c r="D4061" t="s">
        <v>902</v>
      </c>
      <c r="E4061" t="s">
        <v>456</v>
      </c>
      <c r="F4061" t="b">
        <v>1</v>
      </c>
      <c r="G4061">
        <v>509137920</v>
      </c>
      <c r="H4061">
        <v>509137983</v>
      </c>
      <c r="I4061" t="s">
        <v>10679</v>
      </c>
      <c r="J4061" s="182" t="str">
        <f>IF(OR(IFERROR(SEARCH("DMZ",tblSegmentationZones[[#This Row],[comment]])&gt;0,FALSE),IFERROR(SEARCH("DMZ",tblSegmentationZones[[#This Row],[SegmentationZone]])&gt;0,FALSE)),"Yes","No")</f>
        <v>No</v>
      </c>
    </row>
    <row r="4062" spans="1:10" x14ac:dyDescent="0.3">
      <c r="A4062" t="s">
        <v>6193</v>
      </c>
      <c r="B4062" t="s">
        <v>10680</v>
      </c>
      <c r="C4062" t="s">
        <v>464</v>
      </c>
      <c r="D4062" t="s">
        <v>902</v>
      </c>
      <c r="E4062" t="s">
        <v>456</v>
      </c>
      <c r="F4062" t="b">
        <v>1</v>
      </c>
      <c r="G4062">
        <v>509138048</v>
      </c>
      <c r="H4062">
        <v>509138111</v>
      </c>
      <c r="I4062" t="s">
        <v>10681</v>
      </c>
      <c r="J4062" s="182" t="str">
        <f>IF(OR(IFERROR(SEARCH("DMZ",tblSegmentationZones[[#This Row],[comment]])&gt;0,FALSE),IFERROR(SEARCH("DMZ",tblSegmentationZones[[#This Row],[SegmentationZone]])&gt;0,FALSE)),"Yes","No")</f>
        <v>No</v>
      </c>
    </row>
    <row r="4063" spans="1:10" x14ac:dyDescent="0.3">
      <c r="A4063" t="s">
        <v>593</v>
      </c>
      <c r="B4063" t="s">
        <v>10682</v>
      </c>
      <c r="C4063" t="s">
        <v>464</v>
      </c>
      <c r="D4063" t="s">
        <v>902</v>
      </c>
      <c r="E4063" t="s">
        <v>456</v>
      </c>
      <c r="F4063" t="b">
        <v>1</v>
      </c>
      <c r="G4063">
        <v>509138112</v>
      </c>
      <c r="H4063">
        <v>509138175</v>
      </c>
      <c r="I4063" t="s">
        <v>10683</v>
      </c>
      <c r="J4063" s="182" t="str">
        <f>IF(OR(IFERROR(SEARCH("DMZ",tblSegmentationZones[[#This Row],[comment]])&gt;0,FALSE),IFERROR(SEARCH("DMZ",tblSegmentationZones[[#This Row],[SegmentationZone]])&gt;0,FALSE)),"Yes","No")</f>
        <v>No</v>
      </c>
    </row>
    <row r="4064" spans="1:10" x14ac:dyDescent="0.3">
      <c r="A4064" t="s">
        <v>6072</v>
      </c>
      <c r="B4064" t="s">
        <v>10684</v>
      </c>
      <c r="C4064" t="s">
        <v>464</v>
      </c>
      <c r="D4064" t="s">
        <v>902</v>
      </c>
      <c r="E4064" t="s">
        <v>456</v>
      </c>
      <c r="F4064" t="b">
        <v>1</v>
      </c>
      <c r="G4064">
        <v>509137984</v>
      </c>
      <c r="H4064">
        <v>509138047</v>
      </c>
      <c r="I4064" t="s">
        <v>10685</v>
      </c>
      <c r="J4064" s="182" t="str">
        <f>IF(OR(IFERROR(SEARCH("DMZ",tblSegmentationZones[[#This Row],[comment]])&gt;0,FALSE),IFERROR(SEARCH("DMZ",tblSegmentationZones[[#This Row],[SegmentationZone]])&gt;0,FALSE)),"Yes","No")</f>
        <v>No</v>
      </c>
    </row>
    <row r="4065" spans="1:10" x14ac:dyDescent="0.3">
      <c r="A4065" t="s">
        <v>6222</v>
      </c>
      <c r="B4065" t="s">
        <v>10686</v>
      </c>
      <c r="C4065" t="s">
        <v>464</v>
      </c>
      <c r="D4065" t="s">
        <v>902</v>
      </c>
      <c r="E4065" t="s">
        <v>456</v>
      </c>
      <c r="F4065" t="b">
        <v>1</v>
      </c>
      <c r="G4065">
        <v>509138176</v>
      </c>
      <c r="H4065">
        <v>509138239</v>
      </c>
      <c r="I4065" t="s">
        <v>10687</v>
      </c>
      <c r="J4065" s="182" t="str">
        <f>IF(OR(IFERROR(SEARCH("DMZ",tblSegmentationZones[[#This Row],[comment]])&gt;0,FALSE),IFERROR(SEARCH("DMZ",tblSegmentationZones[[#This Row],[SegmentationZone]])&gt;0,FALSE)),"Yes","No")</f>
        <v>No</v>
      </c>
    </row>
    <row r="4066" spans="1:10" x14ac:dyDescent="0.3">
      <c r="A4066" t="s">
        <v>733</v>
      </c>
      <c r="B4066" t="s">
        <v>10688</v>
      </c>
      <c r="C4066" t="s">
        <v>464</v>
      </c>
      <c r="D4066" t="s">
        <v>902</v>
      </c>
      <c r="E4066" t="s">
        <v>456</v>
      </c>
      <c r="F4066" t="b">
        <v>1</v>
      </c>
      <c r="G4066">
        <v>509138304</v>
      </c>
      <c r="H4066">
        <v>509138367</v>
      </c>
      <c r="I4066" t="s">
        <v>10689</v>
      </c>
      <c r="J4066" s="182" t="str">
        <f>IF(OR(IFERROR(SEARCH("DMZ",tblSegmentationZones[[#This Row],[comment]])&gt;0,FALSE),IFERROR(SEARCH("DMZ",tblSegmentationZones[[#This Row],[SegmentationZone]])&gt;0,FALSE)),"Yes","No")</f>
        <v>No</v>
      </c>
    </row>
    <row r="4067" spans="1:10" x14ac:dyDescent="0.3">
      <c r="A4067" t="s">
        <v>5521</v>
      </c>
      <c r="B4067" t="s">
        <v>10690</v>
      </c>
      <c r="C4067" t="s">
        <v>464</v>
      </c>
      <c r="D4067" t="s">
        <v>902</v>
      </c>
      <c r="E4067" t="s">
        <v>456</v>
      </c>
      <c r="F4067" t="b">
        <v>1</v>
      </c>
      <c r="G4067">
        <v>509138368</v>
      </c>
      <c r="H4067">
        <v>509138431</v>
      </c>
      <c r="I4067" t="s">
        <v>10691</v>
      </c>
      <c r="J4067" s="182" t="str">
        <f>IF(OR(IFERROR(SEARCH("DMZ",tblSegmentationZones[[#This Row],[comment]])&gt;0,FALSE),IFERROR(SEARCH("DMZ",tblSegmentationZones[[#This Row],[SegmentationZone]])&gt;0,FALSE)),"Yes","No")</f>
        <v>No</v>
      </c>
    </row>
    <row r="4068" spans="1:10" x14ac:dyDescent="0.3">
      <c r="A4068" t="s">
        <v>6218</v>
      </c>
      <c r="B4068" t="s">
        <v>10692</v>
      </c>
      <c r="C4068" t="s">
        <v>464</v>
      </c>
      <c r="D4068" t="s">
        <v>902</v>
      </c>
      <c r="E4068" t="s">
        <v>456</v>
      </c>
      <c r="F4068" t="b">
        <v>1</v>
      </c>
      <c r="G4068">
        <v>509138240</v>
      </c>
      <c r="H4068">
        <v>509138303</v>
      </c>
      <c r="I4068" t="s">
        <v>10693</v>
      </c>
      <c r="J4068" s="182" t="str">
        <f>IF(OR(IFERROR(SEARCH("DMZ",tblSegmentationZones[[#This Row],[comment]])&gt;0,FALSE),IFERROR(SEARCH("DMZ",tblSegmentationZones[[#This Row],[SegmentationZone]])&gt;0,FALSE)),"Yes","No")</f>
        <v>No</v>
      </c>
    </row>
    <row r="4069" spans="1:10" x14ac:dyDescent="0.3">
      <c r="A4069" t="s">
        <v>5771</v>
      </c>
      <c r="B4069" t="s">
        <v>10694</v>
      </c>
      <c r="C4069" t="s">
        <v>464</v>
      </c>
      <c r="D4069" t="s">
        <v>902</v>
      </c>
      <c r="E4069" t="s">
        <v>456</v>
      </c>
      <c r="F4069" t="b">
        <v>1</v>
      </c>
      <c r="G4069">
        <v>509138432</v>
      </c>
      <c r="H4069">
        <v>509138495</v>
      </c>
      <c r="I4069" t="s">
        <v>10695</v>
      </c>
      <c r="J4069" s="182" t="str">
        <f>IF(OR(IFERROR(SEARCH("DMZ",tblSegmentationZones[[#This Row],[comment]])&gt;0,FALSE),IFERROR(SEARCH("DMZ",tblSegmentationZones[[#This Row],[SegmentationZone]])&gt;0,FALSE)),"Yes","No")</f>
        <v>No</v>
      </c>
    </row>
    <row r="4070" spans="1:10" x14ac:dyDescent="0.3">
      <c r="A4070" t="s">
        <v>5690</v>
      </c>
      <c r="B4070" t="s">
        <v>10696</v>
      </c>
      <c r="C4070" t="s">
        <v>464</v>
      </c>
      <c r="D4070" t="s">
        <v>902</v>
      </c>
      <c r="E4070" t="s">
        <v>456</v>
      </c>
      <c r="F4070" t="b">
        <v>1</v>
      </c>
      <c r="G4070">
        <v>509138560</v>
      </c>
      <c r="H4070">
        <v>509138623</v>
      </c>
      <c r="I4070" t="s">
        <v>10697</v>
      </c>
      <c r="J4070" s="182" t="str">
        <f>IF(OR(IFERROR(SEARCH("DMZ",tblSegmentationZones[[#This Row],[comment]])&gt;0,FALSE),IFERROR(SEARCH("DMZ",tblSegmentationZones[[#This Row],[SegmentationZone]])&gt;0,FALSE)),"Yes","No")</f>
        <v>No</v>
      </c>
    </row>
    <row r="4071" spans="1:10" x14ac:dyDescent="0.3">
      <c r="A4071" t="s">
        <v>5709</v>
      </c>
      <c r="B4071" t="s">
        <v>10698</v>
      </c>
      <c r="C4071" t="s">
        <v>464</v>
      </c>
      <c r="D4071" t="s">
        <v>902</v>
      </c>
      <c r="E4071" t="s">
        <v>456</v>
      </c>
      <c r="F4071" t="b">
        <v>1</v>
      </c>
      <c r="G4071">
        <v>509138624</v>
      </c>
      <c r="H4071">
        <v>509138687</v>
      </c>
      <c r="I4071" t="s">
        <v>10699</v>
      </c>
      <c r="J4071" s="182" t="str">
        <f>IF(OR(IFERROR(SEARCH("DMZ",tblSegmentationZones[[#This Row],[comment]])&gt;0,FALSE),IFERROR(SEARCH("DMZ",tblSegmentationZones[[#This Row],[SegmentationZone]])&gt;0,FALSE)),"Yes","No")</f>
        <v>Yes</v>
      </c>
    </row>
    <row r="4072" spans="1:10" x14ac:dyDescent="0.3">
      <c r="A4072" t="s">
        <v>5768</v>
      </c>
      <c r="B4072" t="s">
        <v>10700</v>
      </c>
      <c r="C4072" t="s">
        <v>464</v>
      </c>
      <c r="D4072" t="s">
        <v>902</v>
      </c>
      <c r="E4072" t="s">
        <v>456</v>
      </c>
      <c r="F4072" t="b">
        <v>1</v>
      </c>
      <c r="G4072">
        <v>509138496</v>
      </c>
      <c r="H4072">
        <v>509138559</v>
      </c>
      <c r="I4072" t="s">
        <v>10701</v>
      </c>
      <c r="J4072" s="182" t="str">
        <f>IF(OR(IFERROR(SEARCH("DMZ",tblSegmentationZones[[#This Row],[comment]])&gt;0,FALSE),IFERROR(SEARCH("DMZ",tblSegmentationZones[[#This Row],[SegmentationZone]])&gt;0,FALSE)),"Yes","No")</f>
        <v>Yes</v>
      </c>
    </row>
    <row r="4073" spans="1:10" x14ac:dyDescent="0.3">
      <c r="A4073" t="s">
        <v>475</v>
      </c>
      <c r="B4073" t="s">
        <v>10702</v>
      </c>
      <c r="C4073" t="s">
        <v>464</v>
      </c>
      <c r="D4073" t="s">
        <v>902</v>
      </c>
      <c r="E4073" t="s">
        <v>456</v>
      </c>
      <c r="F4073" t="b">
        <v>1</v>
      </c>
      <c r="G4073">
        <v>509138688</v>
      </c>
      <c r="H4073">
        <v>509138751</v>
      </c>
      <c r="I4073" t="s">
        <v>10703</v>
      </c>
      <c r="J4073" s="182" t="str">
        <f>IF(OR(IFERROR(SEARCH("DMZ",tblSegmentationZones[[#This Row],[comment]])&gt;0,FALSE),IFERROR(SEARCH("DMZ",tblSegmentationZones[[#This Row],[SegmentationZone]])&gt;0,FALSE)),"Yes","No")</f>
        <v>No</v>
      </c>
    </row>
    <row r="4074" spans="1:10" x14ac:dyDescent="0.3">
      <c r="A4074" t="s">
        <v>5726</v>
      </c>
      <c r="B4074" t="s">
        <v>10704</v>
      </c>
      <c r="C4074" t="s">
        <v>464</v>
      </c>
      <c r="D4074" t="s">
        <v>902</v>
      </c>
      <c r="E4074" t="s">
        <v>456</v>
      </c>
      <c r="F4074" t="b">
        <v>1</v>
      </c>
      <c r="G4074">
        <v>509138816</v>
      </c>
      <c r="H4074">
        <v>509138879</v>
      </c>
      <c r="I4074" t="s">
        <v>10705</v>
      </c>
      <c r="J4074" s="182" t="str">
        <f>IF(OR(IFERROR(SEARCH("DMZ",tblSegmentationZones[[#This Row],[comment]])&gt;0,FALSE),IFERROR(SEARCH("DMZ",tblSegmentationZones[[#This Row],[SegmentationZone]])&gt;0,FALSE)),"Yes","No")</f>
        <v>No</v>
      </c>
    </row>
    <row r="4075" spans="1:10" x14ac:dyDescent="0.3">
      <c r="A4075" t="s">
        <v>5706</v>
      </c>
      <c r="B4075" t="s">
        <v>10706</v>
      </c>
      <c r="C4075" t="s">
        <v>464</v>
      </c>
      <c r="D4075" t="s">
        <v>902</v>
      </c>
      <c r="E4075" t="s">
        <v>456</v>
      </c>
      <c r="F4075" t="b">
        <v>1</v>
      </c>
      <c r="G4075">
        <v>509138880</v>
      </c>
      <c r="H4075">
        <v>509138943</v>
      </c>
      <c r="I4075" t="s">
        <v>10707</v>
      </c>
      <c r="J4075" s="182" t="str">
        <f>IF(OR(IFERROR(SEARCH("DMZ",tblSegmentationZones[[#This Row],[comment]])&gt;0,FALSE),IFERROR(SEARCH("DMZ",tblSegmentationZones[[#This Row],[SegmentationZone]])&gt;0,FALSE)),"Yes","No")</f>
        <v>No</v>
      </c>
    </row>
    <row r="4076" spans="1:10" x14ac:dyDescent="0.3">
      <c r="A4076" t="s">
        <v>5783</v>
      </c>
      <c r="B4076" t="s">
        <v>10708</v>
      </c>
      <c r="C4076" t="s">
        <v>464</v>
      </c>
      <c r="D4076" t="s">
        <v>902</v>
      </c>
      <c r="E4076" t="s">
        <v>456</v>
      </c>
      <c r="F4076" t="b">
        <v>1</v>
      </c>
      <c r="G4076">
        <v>509138752</v>
      </c>
      <c r="H4076">
        <v>509138815</v>
      </c>
      <c r="I4076" t="s">
        <v>10709</v>
      </c>
      <c r="J4076" s="182" t="str">
        <f>IF(OR(IFERROR(SEARCH("DMZ",tblSegmentationZones[[#This Row],[comment]])&gt;0,FALSE),IFERROR(SEARCH("DMZ",tblSegmentationZones[[#This Row],[SegmentationZone]])&gt;0,FALSE)),"Yes","No")</f>
        <v>Yes</v>
      </c>
    </row>
    <row r="4077" spans="1:10" x14ac:dyDescent="0.3">
      <c r="A4077" t="s">
        <v>5757</v>
      </c>
      <c r="B4077" t="s">
        <v>10710</v>
      </c>
      <c r="C4077" t="s">
        <v>464</v>
      </c>
      <c r="D4077" t="s">
        <v>902</v>
      </c>
      <c r="E4077" t="s">
        <v>456</v>
      </c>
      <c r="F4077" t="b">
        <v>1</v>
      </c>
      <c r="G4077">
        <v>509138944</v>
      </c>
      <c r="H4077">
        <v>509139007</v>
      </c>
      <c r="I4077" t="s">
        <v>10711</v>
      </c>
      <c r="J4077" s="182" t="str">
        <f>IF(OR(IFERROR(SEARCH("DMZ",tblSegmentationZones[[#This Row],[comment]])&gt;0,FALSE),IFERROR(SEARCH("DMZ",tblSegmentationZones[[#This Row],[SegmentationZone]])&gt;0,FALSE)),"Yes","No")</f>
        <v>No</v>
      </c>
    </row>
    <row r="4078" spans="1:10" x14ac:dyDescent="0.3">
      <c r="A4078" t="s">
        <v>5703</v>
      </c>
      <c r="B4078" t="s">
        <v>10712</v>
      </c>
      <c r="C4078" t="s">
        <v>464</v>
      </c>
      <c r="D4078" t="s">
        <v>902</v>
      </c>
      <c r="E4078" t="s">
        <v>456</v>
      </c>
      <c r="F4078" t="b">
        <v>1</v>
      </c>
      <c r="G4078">
        <v>509139072</v>
      </c>
      <c r="H4078">
        <v>509139135</v>
      </c>
      <c r="I4078" t="s">
        <v>10713</v>
      </c>
      <c r="J4078" s="182" t="str">
        <f>IF(OR(IFERROR(SEARCH("DMZ",tblSegmentationZones[[#This Row],[comment]])&gt;0,FALSE),IFERROR(SEARCH("DMZ",tblSegmentationZones[[#This Row],[SegmentationZone]])&gt;0,FALSE)),"Yes","No")</f>
        <v>No</v>
      </c>
    </row>
    <row r="4079" spans="1:10" x14ac:dyDescent="0.3">
      <c r="A4079" t="s">
        <v>5754</v>
      </c>
      <c r="B4079" t="s">
        <v>10714</v>
      </c>
      <c r="C4079" t="s">
        <v>464</v>
      </c>
      <c r="D4079" t="s">
        <v>902</v>
      </c>
      <c r="E4079" t="s">
        <v>456</v>
      </c>
      <c r="F4079" t="b">
        <v>1</v>
      </c>
      <c r="G4079">
        <v>509139008</v>
      </c>
      <c r="H4079">
        <v>509139071</v>
      </c>
      <c r="I4079" t="s">
        <v>10715</v>
      </c>
      <c r="J4079" s="182" t="str">
        <f>IF(OR(IFERROR(SEARCH("DMZ",tblSegmentationZones[[#This Row],[comment]])&gt;0,FALSE),IFERROR(SEARCH("DMZ",tblSegmentationZones[[#This Row],[SegmentationZone]])&gt;0,FALSE)),"Yes","No")</f>
        <v>Yes</v>
      </c>
    </row>
    <row r="4080" spans="1:10" x14ac:dyDescent="0.3">
      <c r="A4080" t="s">
        <v>5771</v>
      </c>
      <c r="B4080" t="s">
        <v>10716</v>
      </c>
      <c r="C4080" t="s">
        <v>464</v>
      </c>
      <c r="D4080" t="s">
        <v>902</v>
      </c>
      <c r="E4080" t="s">
        <v>452</v>
      </c>
      <c r="F4080" t="b">
        <v>0</v>
      </c>
      <c r="G4080">
        <v>509089792</v>
      </c>
      <c r="H4080">
        <v>509089855</v>
      </c>
      <c r="I4080" t="s">
        <v>10717</v>
      </c>
      <c r="J4080" s="182" t="str">
        <f>IF(OR(IFERROR(SEARCH("DMZ",tblSegmentationZones[[#This Row],[comment]])&gt;0,FALSE),IFERROR(SEARCH("DMZ",tblSegmentationZones[[#This Row],[SegmentationZone]])&gt;0,FALSE)),"Yes","No")</f>
        <v>No</v>
      </c>
    </row>
    <row r="4081" spans="1:10" x14ac:dyDescent="0.3">
      <c r="A4081" t="s">
        <v>5690</v>
      </c>
      <c r="B4081" t="s">
        <v>10718</v>
      </c>
      <c r="C4081" t="s">
        <v>464</v>
      </c>
      <c r="D4081" t="s">
        <v>902</v>
      </c>
      <c r="E4081" t="s">
        <v>452</v>
      </c>
      <c r="F4081" t="b">
        <v>0</v>
      </c>
      <c r="G4081">
        <v>509089920</v>
      </c>
      <c r="H4081">
        <v>509089983</v>
      </c>
      <c r="I4081" t="s">
        <v>10719</v>
      </c>
      <c r="J4081" s="182" t="str">
        <f>IF(OR(IFERROR(SEARCH("DMZ",tblSegmentationZones[[#This Row],[comment]])&gt;0,FALSE),IFERROR(SEARCH("DMZ",tblSegmentationZones[[#This Row],[SegmentationZone]])&gt;0,FALSE)),"Yes","No")</f>
        <v>No</v>
      </c>
    </row>
    <row r="4082" spans="1:10" x14ac:dyDescent="0.3">
      <c r="A4082" t="s">
        <v>5709</v>
      </c>
      <c r="B4082" t="s">
        <v>10720</v>
      </c>
      <c r="C4082" t="s">
        <v>464</v>
      </c>
      <c r="D4082" t="s">
        <v>902</v>
      </c>
      <c r="E4082" t="s">
        <v>452</v>
      </c>
      <c r="F4082" t="b">
        <v>0</v>
      </c>
      <c r="G4082">
        <v>509089984</v>
      </c>
      <c r="H4082">
        <v>509090047</v>
      </c>
      <c r="I4082" t="s">
        <v>10721</v>
      </c>
      <c r="J4082" s="182" t="str">
        <f>IF(OR(IFERROR(SEARCH("DMZ",tblSegmentationZones[[#This Row],[comment]])&gt;0,FALSE),IFERROR(SEARCH("DMZ",tblSegmentationZones[[#This Row],[SegmentationZone]])&gt;0,FALSE)),"Yes","No")</f>
        <v>Yes</v>
      </c>
    </row>
    <row r="4083" spans="1:10" x14ac:dyDescent="0.3">
      <c r="A4083" t="s">
        <v>5768</v>
      </c>
      <c r="B4083" t="s">
        <v>10722</v>
      </c>
      <c r="C4083" t="s">
        <v>464</v>
      </c>
      <c r="D4083" t="s">
        <v>902</v>
      </c>
      <c r="E4083" t="s">
        <v>452</v>
      </c>
      <c r="F4083" t="b">
        <v>0</v>
      </c>
      <c r="G4083">
        <v>509089856</v>
      </c>
      <c r="H4083">
        <v>509089919</v>
      </c>
      <c r="I4083" t="s">
        <v>10723</v>
      </c>
      <c r="J4083" s="182" t="str">
        <f>IF(OR(IFERROR(SEARCH("DMZ",tblSegmentationZones[[#This Row],[comment]])&gt;0,FALSE),IFERROR(SEARCH("DMZ",tblSegmentationZones[[#This Row],[SegmentationZone]])&gt;0,FALSE)),"Yes","No")</f>
        <v>Yes</v>
      </c>
    </row>
    <row r="4084" spans="1:10" x14ac:dyDescent="0.3">
      <c r="A4084" t="s">
        <v>475</v>
      </c>
      <c r="B4084" t="s">
        <v>10724</v>
      </c>
      <c r="C4084" t="s">
        <v>464</v>
      </c>
      <c r="D4084" t="s">
        <v>902</v>
      </c>
      <c r="E4084" t="s">
        <v>452</v>
      </c>
      <c r="F4084" t="b">
        <v>0</v>
      </c>
      <c r="G4084">
        <v>509090048</v>
      </c>
      <c r="H4084">
        <v>509090111</v>
      </c>
      <c r="I4084" t="s">
        <v>10725</v>
      </c>
      <c r="J4084" s="182" t="str">
        <f>IF(OR(IFERROR(SEARCH("DMZ",tblSegmentationZones[[#This Row],[comment]])&gt;0,FALSE),IFERROR(SEARCH("DMZ",tblSegmentationZones[[#This Row],[SegmentationZone]])&gt;0,FALSE)),"Yes","No")</f>
        <v>No</v>
      </c>
    </row>
    <row r="4085" spans="1:10" x14ac:dyDescent="0.3">
      <c r="A4085" t="s">
        <v>5726</v>
      </c>
      <c r="B4085" t="s">
        <v>10726</v>
      </c>
      <c r="C4085" t="s">
        <v>464</v>
      </c>
      <c r="D4085" t="s">
        <v>902</v>
      </c>
      <c r="E4085" t="s">
        <v>452</v>
      </c>
      <c r="F4085" t="b">
        <v>0</v>
      </c>
      <c r="G4085">
        <v>509090176</v>
      </c>
      <c r="H4085">
        <v>509090239</v>
      </c>
      <c r="I4085" t="s">
        <v>10727</v>
      </c>
      <c r="J4085" s="182" t="str">
        <f>IF(OR(IFERROR(SEARCH("DMZ",tblSegmentationZones[[#This Row],[comment]])&gt;0,FALSE),IFERROR(SEARCH("DMZ",tblSegmentationZones[[#This Row],[SegmentationZone]])&gt;0,FALSE)),"Yes","No")</f>
        <v>No</v>
      </c>
    </row>
    <row r="4086" spans="1:10" x14ac:dyDescent="0.3">
      <c r="A4086" t="s">
        <v>5706</v>
      </c>
      <c r="B4086" t="s">
        <v>10728</v>
      </c>
      <c r="C4086" t="s">
        <v>464</v>
      </c>
      <c r="D4086" t="s">
        <v>902</v>
      </c>
      <c r="E4086" t="s">
        <v>452</v>
      </c>
      <c r="F4086" t="b">
        <v>0</v>
      </c>
      <c r="G4086">
        <v>509090240</v>
      </c>
      <c r="H4086">
        <v>509090303</v>
      </c>
      <c r="I4086" t="s">
        <v>10729</v>
      </c>
      <c r="J4086" s="182" t="str">
        <f>IF(OR(IFERROR(SEARCH("DMZ",tblSegmentationZones[[#This Row],[comment]])&gt;0,FALSE),IFERROR(SEARCH("DMZ",tblSegmentationZones[[#This Row],[SegmentationZone]])&gt;0,FALSE)),"Yes","No")</f>
        <v>No</v>
      </c>
    </row>
    <row r="4087" spans="1:10" x14ac:dyDescent="0.3">
      <c r="A4087" t="s">
        <v>5783</v>
      </c>
      <c r="B4087" t="s">
        <v>10730</v>
      </c>
      <c r="C4087" t="s">
        <v>464</v>
      </c>
      <c r="D4087" t="s">
        <v>902</v>
      </c>
      <c r="E4087" t="s">
        <v>452</v>
      </c>
      <c r="F4087" t="b">
        <v>0</v>
      </c>
      <c r="G4087">
        <v>509090112</v>
      </c>
      <c r="H4087">
        <v>509090175</v>
      </c>
      <c r="I4087" t="s">
        <v>10731</v>
      </c>
      <c r="J4087" s="182" t="str">
        <f>IF(OR(IFERROR(SEARCH("DMZ",tblSegmentationZones[[#This Row],[comment]])&gt;0,FALSE),IFERROR(SEARCH("DMZ",tblSegmentationZones[[#This Row],[SegmentationZone]])&gt;0,FALSE)),"Yes","No")</f>
        <v>Yes</v>
      </c>
    </row>
    <row r="4088" spans="1:10" x14ac:dyDescent="0.3">
      <c r="A4088" t="s">
        <v>5757</v>
      </c>
      <c r="B4088" t="s">
        <v>10732</v>
      </c>
      <c r="C4088" t="s">
        <v>464</v>
      </c>
      <c r="D4088" t="s">
        <v>902</v>
      </c>
      <c r="E4088" t="s">
        <v>452</v>
      </c>
      <c r="F4088" t="b">
        <v>0</v>
      </c>
      <c r="G4088">
        <v>509090304</v>
      </c>
      <c r="H4088">
        <v>509090367</v>
      </c>
      <c r="I4088" t="s">
        <v>10733</v>
      </c>
      <c r="J4088" s="182" t="str">
        <f>IF(OR(IFERROR(SEARCH("DMZ",tblSegmentationZones[[#This Row],[comment]])&gt;0,FALSE),IFERROR(SEARCH("DMZ",tblSegmentationZones[[#This Row],[SegmentationZone]])&gt;0,FALSE)),"Yes","No")</f>
        <v>No</v>
      </c>
    </row>
    <row r="4089" spans="1:10" x14ac:dyDescent="0.3">
      <c r="A4089" t="s">
        <v>5703</v>
      </c>
      <c r="B4089" t="s">
        <v>10734</v>
      </c>
      <c r="C4089" t="s">
        <v>464</v>
      </c>
      <c r="D4089" t="s">
        <v>902</v>
      </c>
      <c r="E4089" t="s">
        <v>452</v>
      </c>
      <c r="F4089" t="b">
        <v>0</v>
      </c>
      <c r="G4089">
        <v>509090432</v>
      </c>
      <c r="H4089">
        <v>509090495</v>
      </c>
      <c r="I4089" t="s">
        <v>10735</v>
      </c>
      <c r="J4089" s="182" t="str">
        <f>IF(OR(IFERROR(SEARCH("DMZ",tblSegmentationZones[[#This Row],[comment]])&gt;0,FALSE),IFERROR(SEARCH("DMZ",tblSegmentationZones[[#This Row],[SegmentationZone]])&gt;0,FALSE)),"Yes","No")</f>
        <v>No</v>
      </c>
    </row>
    <row r="4090" spans="1:10" x14ac:dyDescent="0.3">
      <c r="A4090" t="s">
        <v>5754</v>
      </c>
      <c r="B4090" t="s">
        <v>10736</v>
      </c>
      <c r="C4090" t="s">
        <v>464</v>
      </c>
      <c r="D4090" t="s">
        <v>902</v>
      </c>
      <c r="E4090" t="s">
        <v>452</v>
      </c>
      <c r="F4090" t="b">
        <v>0</v>
      </c>
      <c r="G4090">
        <v>509090368</v>
      </c>
      <c r="H4090">
        <v>509090431</v>
      </c>
      <c r="I4090" t="s">
        <v>10737</v>
      </c>
      <c r="J4090" s="182" t="str">
        <f>IF(OR(IFERROR(SEARCH("DMZ",tblSegmentationZones[[#This Row],[comment]])&gt;0,FALSE),IFERROR(SEARCH("DMZ",tblSegmentationZones[[#This Row],[SegmentationZone]])&gt;0,FALSE)),"Yes","No")</f>
        <v>Yes</v>
      </c>
    </row>
    <row r="4091" spans="1:10" x14ac:dyDescent="0.3">
      <c r="A4091" t="s">
        <v>5700</v>
      </c>
      <c r="B4091" t="s">
        <v>10738</v>
      </c>
      <c r="C4091" t="s">
        <v>464</v>
      </c>
      <c r="D4091" t="s">
        <v>902</v>
      </c>
      <c r="E4091" t="s">
        <v>452</v>
      </c>
      <c r="F4091" t="b">
        <v>0</v>
      </c>
      <c r="G4091">
        <v>509090560</v>
      </c>
      <c r="H4091">
        <v>509090623</v>
      </c>
      <c r="I4091" t="s">
        <v>10739</v>
      </c>
      <c r="J4091" s="182" t="str">
        <f>IF(OR(IFERROR(SEARCH("DMZ",tblSegmentationZones[[#This Row],[comment]])&gt;0,FALSE),IFERROR(SEARCH("DMZ",tblSegmentationZones[[#This Row],[SegmentationZone]])&gt;0,FALSE)),"Yes","No")</f>
        <v>No</v>
      </c>
    </row>
    <row r="4092" spans="1:10" x14ac:dyDescent="0.3">
      <c r="A4092" t="s">
        <v>5695</v>
      </c>
      <c r="B4092" t="s">
        <v>10740</v>
      </c>
      <c r="C4092" t="s">
        <v>464</v>
      </c>
      <c r="D4092" t="s">
        <v>902</v>
      </c>
      <c r="E4092" t="s">
        <v>452</v>
      </c>
      <c r="F4092" t="b">
        <v>0</v>
      </c>
      <c r="G4092">
        <v>509090688</v>
      </c>
      <c r="H4092">
        <v>509090751</v>
      </c>
      <c r="I4092" t="s">
        <v>10741</v>
      </c>
      <c r="J4092" s="182" t="str">
        <f>IF(OR(IFERROR(SEARCH("DMZ",tblSegmentationZones[[#This Row],[comment]])&gt;0,FALSE),IFERROR(SEARCH("DMZ",tblSegmentationZones[[#This Row],[SegmentationZone]])&gt;0,FALSE)),"Yes","No")</f>
        <v>Yes</v>
      </c>
    </row>
    <row r="4093" spans="1:10" x14ac:dyDescent="0.3">
      <c r="A4093" t="s">
        <v>5686</v>
      </c>
      <c r="B4093" t="s">
        <v>10742</v>
      </c>
      <c r="C4093" t="s">
        <v>464</v>
      </c>
      <c r="D4093" t="s">
        <v>902</v>
      </c>
      <c r="E4093" t="s">
        <v>452</v>
      </c>
      <c r="F4093" t="b">
        <v>0</v>
      </c>
      <c r="G4093">
        <v>509090752</v>
      </c>
      <c r="H4093">
        <v>509090815</v>
      </c>
      <c r="I4093" t="s">
        <v>10743</v>
      </c>
      <c r="J4093" s="182" t="str">
        <f>IF(OR(IFERROR(SEARCH("DMZ",tblSegmentationZones[[#This Row],[comment]])&gt;0,FALSE),IFERROR(SEARCH("DMZ",tblSegmentationZones[[#This Row],[SegmentationZone]])&gt;0,FALSE)),"Yes","No")</f>
        <v>No</v>
      </c>
    </row>
    <row r="4094" spans="1:10" x14ac:dyDescent="0.3">
      <c r="A4094" t="s">
        <v>4106</v>
      </c>
      <c r="B4094" t="s">
        <v>10744</v>
      </c>
      <c r="C4094" t="s">
        <v>464</v>
      </c>
      <c r="D4094" t="s">
        <v>902</v>
      </c>
      <c r="E4094" t="s">
        <v>452</v>
      </c>
      <c r="F4094" t="b">
        <v>0</v>
      </c>
      <c r="G4094">
        <v>509090624</v>
      </c>
      <c r="H4094">
        <v>509090687</v>
      </c>
      <c r="I4094" t="s">
        <v>10745</v>
      </c>
      <c r="J4094" s="182" t="str">
        <f>IF(OR(IFERROR(SEARCH("DMZ",tblSegmentationZones[[#This Row],[comment]])&gt;0,FALSE),IFERROR(SEARCH("DMZ",tblSegmentationZones[[#This Row],[SegmentationZone]])&gt;0,FALSE)),"Yes","No")</f>
        <v>No</v>
      </c>
    </row>
    <row r="4095" spans="1:10" x14ac:dyDescent="0.3">
      <c r="A4095" t="s">
        <v>5738</v>
      </c>
      <c r="B4095" t="s">
        <v>10746</v>
      </c>
      <c r="C4095" t="s">
        <v>464</v>
      </c>
      <c r="D4095" t="s">
        <v>902</v>
      </c>
      <c r="E4095" t="s">
        <v>452</v>
      </c>
      <c r="F4095" t="b">
        <v>0</v>
      </c>
      <c r="G4095">
        <v>509090816</v>
      </c>
      <c r="H4095">
        <v>509090879</v>
      </c>
      <c r="I4095" t="s">
        <v>10747</v>
      </c>
      <c r="J4095" s="182" t="str">
        <f>IF(OR(IFERROR(SEARCH("DMZ",tblSegmentationZones[[#This Row],[comment]])&gt;0,FALSE),IFERROR(SEARCH("DMZ",tblSegmentationZones[[#This Row],[SegmentationZone]])&gt;0,FALSE)),"Yes","No")</f>
        <v>Yes</v>
      </c>
    </row>
    <row r="4096" spans="1:10" x14ac:dyDescent="0.3">
      <c r="A4096" t="s">
        <v>5745</v>
      </c>
      <c r="B4096" t="s">
        <v>10748</v>
      </c>
      <c r="C4096" t="s">
        <v>464</v>
      </c>
      <c r="D4096" t="s">
        <v>902</v>
      </c>
      <c r="E4096" t="s">
        <v>452</v>
      </c>
      <c r="F4096" t="b">
        <v>0</v>
      </c>
      <c r="G4096">
        <v>509090944</v>
      </c>
      <c r="H4096">
        <v>509091007</v>
      </c>
      <c r="I4096" t="s">
        <v>10749</v>
      </c>
      <c r="J4096" s="182" t="str">
        <f>IF(OR(IFERROR(SEARCH("DMZ",tblSegmentationZones[[#This Row],[comment]])&gt;0,FALSE),IFERROR(SEARCH("DMZ",tblSegmentationZones[[#This Row],[SegmentationZone]])&gt;0,FALSE)),"Yes","No")</f>
        <v>No</v>
      </c>
    </row>
    <row r="4097" spans="1:10" x14ac:dyDescent="0.3">
      <c r="A4097" t="s">
        <v>5728</v>
      </c>
      <c r="B4097" t="s">
        <v>10750</v>
      </c>
      <c r="C4097" t="s">
        <v>464</v>
      </c>
      <c r="D4097" t="s">
        <v>902</v>
      </c>
      <c r="E4097" t="s">
        <v>452</v>
      </c>
      <c r="F4097" t="b">
        <v>0</v>
      </c>
      <c r="G4097">
        <v>509091008</v>
      </c>
      <c r="H4097">
        <v>509091071</v>
      </c>
      <c r="I4097" t="s">
        <v>10751</v>
      </c>
      <c r="J4097" s="182" t="str">
        <f>IF(OR(IFERROR(SEARCH("DMZ",tblSegmentationZones[[#This Row],[comment]])&gt;0,FALSE),IFERROR(SEARCH("DMZ",tblSegmentationZones[[#This Row],[SegmentationZone]])&gt;0,FALSE)),"Yes","No")</f>
        <v>No</v>
      </c>
    </row>
    <row r="4098" spans="1:10" x14ac:dyDescent="0.3">
      <c r="A4098" t="s">
        <v>5424</v>
      </c>
      <c r="B4098" t="s">
        <v>10752</v>
      </c>
      <c r="C4098" t="s">
        <v>464</v>
      </c>
      <c r="D4098" t="s">
        <v>902</v>
      </c>
      <c r="E4098" t="s">
        <v>452</v>
      </c>
      <c r="F4098" t="b">
        <v>0</v>
      </c>
      <c r="G4098">
        <v>509090880</v>
      </c>
      <c r="H4098">
        <v>509090943</v>
      </c>
      <c r="I4098" t="s">
        <v>10753</v>
      </c>
      <c r="J4098" s="182" t="str">
        <f>IF(OR(IFERROR(SEARCH("DMZ",tblSegmentationZones[[#This Row],[comment]])&gt;0,FALSE),IFERROR(SEARCH("DMZ",tblSegmentationZones[[#This Row],[SegmentationZone]])&gt;0,FALSE)),"Yes","No")</f>
        <v>No</v>
      </c>
    </row>
    <row r="4099" spans="1:10" x14ac:dyDescent="0.3">
      <c r="A4099" t="s">
        <v>6273</v>
      </c>
      <c r="B4099" t="s">
        <v>10754</v>
      </c>
      <c r="C4099" t="s">
        <v>464</v>
      </c>
      <c r="D4099" t="s">
        <v>902</v>
      </c>
      <c r="E4099" t="s">
        <v>452</v>
      </c>
      <c r="F4099" t="b">
        <v>0</v>
      </c>
      <c r="G4099">
        <v>509084416</v>
      </c>
      <c r="H4099">
        <v>509084479</v>
      </c>
      <c r="I4099" t="s">
        <v>10755</v>
      </c>
      <c r="J4099" s="182" t="str">
        <f>IF(OR(IFERROR(SEARCH("DMZ",tblSegmentationZones[[#This Row],[comment]])&gt;0,FALSE),IFERROR(SEARCH("DMZ",tblSegmentationZones[[#This Row],[SegmentationZone]])&gt;0,FALSE)),"Yes","No")</f>
        <v>No</v>
      </c>
    </row>
    <row r="4100" spans="1:10" x14ac:dyDescent="0.3">
      <c r="A4100" t="s">
        <v>686</v>
      </c>
      <c r="B4100" t="s">
        <v>10756</v>
      </c>
      <c r="C4100" t="s">
        <v>464</v>
      </c>
      <c r="D4100" t="s">
        <v>902</v>
      </c>
      <c r="E4100" t="s">
        <v>452</v>
      </c>
      <c r="F4100" t="b">
        <v>0</v>
      </c>
      <c r="G4100">
        <v>509084544</v>
      </c>
      <c r="H4100">
        <v>509084607</v>
      </c>
      <c r="I4100" t="s">
        <v>10757</v>
      </c>
      <c r="J4100" s="182" t="str">
        <f>IF(OR(IFERROR(SEARCH("DMZ",tblSegmentationZones[[#This Row],[comment]])&gt;0,FALSE),IFERROR(SEARCH("DMZ",tblSegmentationZones[[#This Row],[SegmentationZone]])&gt;0,FALSE)),"Yes","No")</f>
        <v>No</v>
      </c>
    </row>
    <row r="4101" spans="1:10" x14ac:dyDescent="0.3">
      <c r="A4101" t="s">
        <v>555</v>
      </c>
      <c r="B4101" t="s">
        <v>10758</v>
      </c>
      <c r="C4101" t="s">
        <v>464</v>
      </c>
      <c r="D4101" t="s">
        <v>902</v>
      </c>
      <c r="E4101" t="s">
        <v>452</v>
      </c>
      <c r="F4101" t="b">
        <v>0</v>
      </c>
      <c r="G4101">
        <v>509084480</v>
      </c>
      <c r="H4101">
        <v>509084543</v>
      </c>
      <c r="I4101" t="s">
        <v>10759</v>
      </c>
      <c r="J4101" s="182" t="str">
        <f>IF(OR(IFERROR(SEARCH("DMZ",tblSegmentationZones[[#This Row],[comment]])&gt;0,FALSE),IFERROR(SEARCH("DMZ",tblSegmentationZones[[#This Row],[SegmentationZone]])&gt;0,FALSE)),"Yes","No")</f>
        <v>No</v>
      </c>
    </row>
    <row r="4102" spans="1:10" x14ac:dyDescent="0.3">
      <c r="A4102" t="s">
        <v>620</v>
      </c>
      <c r="B4102" t="s">
        <v>10760</v>
      </c>
      <c r="C4102" t="s">
        <v>464</v>
      </c>
      <c r="D4102" t="s">
        <v>902</v>
      </c>
      <c r="E4102" t="s">
        <v>452</v>
      </c>
      <c r="F4102" t="b">
        <v>0</v>
      </c>
      <c r="G4102">
        <v>509084672</v>
      </c>
      <c r="H4102">
        <v>509084735</v>
      </c>
      <c r="I4102" t="s">
        <v>10761</v>
      </c>
      <c r="J4102" s="182" t="str">
        <f>IF(OR(IFERROR(SEARCH("DMZ",tblSegmentationZones[[#This Row],[comment]])&gt;0,FALSE),IFERROR(SEARCH("DMZ",tblSegmentationZones[[#This Row],[SegmentationZone]])&gt;0,FALSE)),"Yes","No")</f>
        <v>No</v>
      </c>
    </row>
    <row r="4103" spans="1:10" x14ac:dyDescent="0.3">
      <c r="A4103" t="s">
        <v>668</v>
      </c>
      <c r="B4103" t="s">
        <v>10762</v>
      </c>
      <c r="C4103" t="s">
        <v>464</v>
      </c>
      <c r="D4103" t="s">
        <v>902</v>
      </c>
      <c r="E4103" t="s">
        <v>452</v>
      </c>
      <c r="F4103" t="b">
        <v>0</v>
      </c>
      <c r="G4103">
        <v>509084800</v>
      </c>
      <c r="H4103">
        <v>509084863</v>
      </c>
      <c r="I4103" t="s">
        <v>10763</v>
      </c>
      <c r="J4103" s="182" t="str">
        <f>IF(OR(IFERROR(SEARCH("DMZ",tblSegmentationZones[[#This Row],[comment]])&gt;0,FALSE),IFERROR(SEARCH("DMZ",tblSegmentationZones[[#This Row],[SegmentationZone]])&gt;0,FALSE)),"Yes","No")</f>
        <v>No</v>
      </c>
    </row>
    <row r="4104" spans="1:10" x14ac:dyDescent="0.3">
      <c r="A4104" t="s">
        <v>624</v>
      </c>
      <c r="B4104" t="s">
        <v>10764</v>
      </c>
      <c r="C4104" t="s">
        <v>464</v>
      </c>
      <c r="D4104" t="s">
        <v>902</v>
      </c>
      <c r="E4104" t="s">
        <v>452</v>
      </c>
      <c r="F4104" t="b">
        <v>0</v>
      </c>
      <c r="G4104">
        <v>509084864</v>
      </c>
      <c r="H4104">
        <v>509084927</v>
      </c>
      <c r="I4104" t="s">
        <v>10765</v>
      </c>
      <c r="J4104" s="182" t="str">
        <f>IF(OR(IFERROR(SEARCH("DMZ",tblSegmentationZones[[#This Row],[comment]])&gt;0,FALSE),IFERROR(SEARCH("DMZ",tblSegmentationZones[[#This Row],[SegmentationZone]])&gt;0,FALSE)),"Yes","No")</f>
        <v>No</v>
      </c>
    </row>
    <row r="4105" spans="1:10" x14ac:dyDescent="0.3">
      <c r="A4105" t="s">
        <v>5905</v>
      </c>
      <c r="B4105" t="s">
        <v>10766</v>
      </c>
      <c r="C4105" t="s">
        <v>464</v>
      </c>
      <c r="D4105" t="s">
        <v>902</v>
      </c>
      <c r="E4105" t="s">
        <v>452</v>
      </c>
      <c r="F4105" t="b">
        <v>0</v>
      </c>
      <c r="G4105">
        <v>509084736</v>
      </c>
      <c r="H4105">
        <v>509084799</v>
      </c>
      <c r="I4105" t="s">
        <v>10767</v>
      </c>
      <c r="J4105" s="182" t="str">
        <f>IF(OR(IFERROR(SEARCH("DMZ",tblSegmentationZones[[#This Row],[comment]])&gt;0,FALSE),IFERROR(SEARCH("DMZ",tblSegmentationZones[[#This Row],[SegmentationZone]])&gt;0,FALSE)),"Yes","No")</f>
        <v>No</v>
      </c>
    </row>
    <row r="4106" spans="1:10" x14ac:dyDescent="0.3">
      <c r="A4106" t="s">
        <v>7261</v>
      </c>
      <c r="B4106" t="s">
        <v>10768</v>
      </c>
      <c r="C4106" t="s">
        <v>464</v>
      </c>
      <c r="D4106" t="s">
        <v>902</v>
      </c>
      <c r="E4106" t="s">
        <v>452</v>
      </c>
      <c r="F4106" t="b">
        <v>0</v>
      </c>
      <c r="G4106">
        <v>509084928</v>
      </c>
      <c r="H4106">
        <v>509084991</v>
      </c>
      <c r="I4106" t="s">
        <v>10769</v>
      </c>
      <c r="J4106" s="182" t="str">
        <f>IF(OR(IFERROR(SEARCH("DMZ",tblSegmentationZones[[#This Row],[comment]])&gt;0,FALSE),IFERROR(SEARCH("DMZ",tblSegmentationZones[[#This Row],[SegmentationZone]])&gt;0,FALSE)),"Yes","No")</f>
        <v>No</v>
      </c>
    </row>
    <row r="4107" spans="1:10" x14ac:dyDescent="0.3">
      <c r="A4107" t="s">
        <v>719</v>
      </c>
      <c r="B4107" t="s">
        <v>10770</v>
      </c>
      <c r="C4107" t="s">
        <v>464</v>
      </c>
      <c r="D4107" t="s">
        <v>902</v>
      </c>
      <c r="E4107" t="s">
        <v>452</v>
      </c>
      <c r="F4107" t="b">
        <v>0</v>
      </c>
      <c r="G4107">
        <v>509084992</v>
      </c>
      <c r="H4107">
        <v>509085055</v>
      </c>
      <c r="I4107" t="s">
        <v>10771</v>
      </c>
      <c r="J4107" s="182" t="str">
        <f>IF(OR(IFERROR(SEARCH("DMZ",tblSegmentationZones[[#This Row],[comment]])&gt;0,FALSE),IFERROR(SEARCH("DMZ",tblSegmentationZones[[#This Row],[SegmentationZone]])&gt;0,FALSE)),"Yes","No")</f>
        <v>No</v>
      </c>
    </row>
    <row r="4108" spans="1:10" x14ac:dyDescent="0.3">
      <c r="A4108" t="s">
        <v>536</v>
      </c>
      <c r="B4108" t="s">
        <v>10772</v>
      </c>
      <c r="C4108" t="s">
        <v>464</v>
      </c>
      <c r="D4108" t="s">
        <v>902</v>
      </c>
      <c r="E4108" t="s">
        <v>452</v>
      </c>
      <c r="F4108" t="b">
        <v>0</v>
      </c>
      <c r="G4108">
        <v>509085184</v>
      </c>
      <c r="H4108">
        <v>509085247</v>
      </c>
      <c r="I4108" t="s">
        <v>10773</v>
      </c>
      <c r="J4108" s="182" t="str">
        <f>IF(OR(IFERROR(SEARCH("DMZ",tblSegmentationZones[[#This Row],[comment]])&gt;0,FALSE),IFERROR(SEARCH("DMZ",tblSegmentationZones[[#This Row],[SegmentationZone]])&gt;0,FALSE)),"Yes","No")</f>
        <v>No</v>
      </c>
    </row>
    <row r="4109" spans="1:10" x14ac:dyDescent="0.3">
      <c r="A4109" t="s">
        <v>548</v>
      </c>
      <c r="B4109" t="s">
        <v>10774</v>
      </c>
      <c r="C4109" t="s">
        <v>464</v>
      </c>
      <c r="D4109" t="s">
        <v>902</v>
      </c>
      <c r="E4109" t="s">
        <v>452</v>
      </c>
      <c r="F4109" t="b">
        <v>0</v>
      </c>
      <c r="G4109">
        <v>509085312</v>
      </c>
      <c r="H4109">
        <v>509085375</v>
      </c>
      <c r="I4109" t="s">
        <v>10775</v>
      </c>
      <c r="J4109" s="182" t="str">
        <f>IF(OR(IFERROR(SEARCH("DMZ",tblSegmentationZones[[#This Row],[comment]])&gt;0,FALSE),IFERROR(SEARCH("DMZ",tblSegmentationZones[[#This Row],[SegmentationZone]])&gt;0,FALSE)),"Yes","No")</f>
        <v>No</v>
      </c>
    </row>
    <row r="4110" spans="1:10" x14ac:dyDescent="0.3">
      <c r="A4110" t="s">
        <v>532</v>
      </c>
      <c r="B4110" t="s">
        <v>10776</v>
      </c>
      <c r="C4110" t="s">
        <v>464</v>
      </c>
      <c r="D4110" t="s">
        <v>902</v>
      </c>
      <c r="E4110" t="s">
        <v>452</v>
      </c>
      <c r="F4110" t="b">
        <v>0</v>
      </c>
      <c r="G4110">
        <v>509085248</v>
      </c>
      <c r="H4110">
        <v>509085311</v>
      </c>
      <c r="I4110" t="s">
        <v>10777</v>
      </c>
      <c r="J4110" s="182" t="str">
        <f>IF(OR(IFERROR(SEARCH("DMZ",tblSegmentationZones[[#This Row],[comment]])&gt;0,FALSE),IFERROR(SEARCH("DMZ",tblSegmentationZones[[#This Row],[SegmentationZone]])&gt;0,FALSE)),"Yes","No")</f>
        <v>No</v>
      </c>
    </row>
    <row r="4111" spans="1:10" x14ac:dyDescent="0.3">
      <c r="A4111" t="s">
        <v>5450</v>
      </c>
      <c r="B4111" t="s">
        <v>10778</v>
      </c>
      <c r="C4111" t="s">
        <v>464</v>
      </c>
      <c r="D4111" t="s">
        <v>902</v>
      </c>
      <c r="E4111" t="s">
        <v>444</v>
      </c>
      <c r="F4111" t="b">
        <v>0</v>
      </c>
      <c r="G4111">
        <v>509100032</v>
      </c>
      <c r="H4111">
        <v>509100095</v>
      </c>
      <c r="I4111" t="s">
        <v>10779</v>
      </c>
      <c r="J4111" s="182" t="str">
        <f>IF(OR(IFERROR(SEARCH("DMZ",tblSegmentationZones[[#This Row],[comment]])&gt;0,FALSE),IFERROR(SEARCH("DMZ",tblSegmentationZones[[#This Row],[SegmentationZone]])&gt;0,FALSE)),"Yes","No")</f>
        <v>No</v>
      </c>
    </row>
    <row r="4112" spans="1:10" x14ac:dyDescent="0.3">
      <c r="A4112" t="s">
        <v>7231</v>
      </c>
      <c r="B4112" t="s">
        <v>10780</v>
      </c>
      <c r="C4112" t="s">
        <v>464</v>
      </c>
      <c r="D4112" t="s">
        <v>7231</v>
      </c>
      <c r="E4112" t="s">
        <v>444</v>
      </c>
      <c r="F4112" t="b">
        <v>0</v>
      </c>
      <c r="G4112">
        <v>509100160</v>
      </c>
      <c r="H4112">
        <v>509100223</v>
      </c>
      <c r="I4112" t="s">
        <v>10781</v>
      </c>
      <c r="J4112" s="182" t="str">
        <f>IF(OR(IFERROR(SEARCH("DMZ",tblSegmentationZones[[#This Row],[comment]])&gt;0,FALSE),IFERROR(SEARCH("DMZ",tblSegmentationZones[[#This Row],[SegmentationZone]])&gt;0,FALSE)),"Yes","No")</f>
        <v>No</v>
      </c>
    </row>
    <row r="4113" spans="1:10" x14ac:dyDescent="0.3">
      <c r="A4113" t="s">
        <v>10382</v>
      </c>
      <c r="B4113" t="s">
        <v>10782</v>
      </c>
      <c r="C4113" t="s">
        <v>464</v>
      </c>
      <c r="D4113" t="s">
        <v>10382</v>
      </c>
      <c r="E4113" t="s">
        <v>444</v>
      </c>
      <c r="F4113" t="b">
        <v>0</v>
      </c>
      <c r="G4113">
        <v>509100224</v>
      </c>
      <c r="H4113">
        <v>509100287</v>
      </c>
      <c r="I4113" t="s">
        <v>10783</v>
      </c>
      <c r="J4113" s="182" t="str">
        <f>IF(OR(IFERROR(SEARCH("DMZ",tblSegmentationZones[[#This Row],[comment]])&gt;0,FALSE),IFERROR(SEARCH("DMZ",tblSegmentationZones[[#This Row],[SegmentationZone]])&gt;0,FALSE)),"Yes","No")</f>
        <v>No</v>
      </c>
    </row>
    <row r="4114" spans="1:10" x14ac:dyDescent="0.3">
      <c r="A4114" t="s">
        <v>5440</v>
      </c>
      <c r="B4114" t="s">
        <v>10784</v>
      </c>
      <c r="C4114" t="s">
        <v>464</v>
      </c>
      <c r="D4114" t="s">
        <v>5440</v>
      </c>
      <c r="E4114" t="s">
        <v>444</v>
      </c>
      <c r="F4114" t="b">
        <v>0</v>
      </c>
      <c r="G4114">
        <v>509100096</v>
      </c>
      <c r="H4114">
        <v>509100159</v>
      </c>
      <c r="I4114" t="s">
        <v>10785</v>
      </c>
      <c r="J4114" s="182" t="str">
        <f>IF(OR(IFERROR(SEARCH("DMZ",tblSegmentationZones[[#This Row],[comment]])&gt;0,FALSE),IFERROR(SEARCH("DMZ",tblSegmentationZones[[#This Row],[SegmentationZone]])&gt;0,FALSE)),"Yes","No")</f>
        <v>No</v>
      </c>
    </row>
    <row r="4115" spans="1:10" x14ac:dyDescent="0.3">
      <c r="A4115" t="s">
        <v>10387</v>
      </c>
      <c r="B4115" t="s">
        <v>10786</v>
      </c>
      <c r="C4115" t="s">
        <v>464</v>
      </c>
      <c r="D4115" t="s">
        <v>10387</v>
      </c>
      <c r="E4115" t="s">
        <v>444</v>
      </c>
      <c r="F4115" t="b">
        <v>0</v>
      </c>
      <c r="G4115">
        <v>509100288</v>
      </c>
      <c r="H4115">
        <v>509100351</v>
      </c>
      <c r="I4115" t="s">
        <v>10787</v>
      </c>
      <c r="J4115" s="182" t="str">
        <f>IF(OR(IFERROR(SEARCH("DMZ",tblSegmentationZones[[#This Row],[comment]])&gt;0,FALSE),IFERROR(SEARCH("DMZ",tblSegmentationZones[[#This Row],[SegmentationZone]])&gt;0,FALSE)),"Yes","No")</f>
        <v>No</v>
      </c>
    </row>
    <row r="4116" spans="1:10" x14ac:dyDescent="0.3">
      <c r="A4116" t="s">
        <v>7035</v>
      </c>
      <c r="B4116" t="s">
        <v>10788</v>
      </c>
      <c r="C4116" t="s">
        <v>464</v>
      </c>
      <c r="D4116" t="s">
        <v>7035</v>
      </c>
      <c r="E4116" t="s">
        <v>444</v>
      </c>
      <c r="F4116" t="b">
        <v>0</v>
      </c>
      <c r="G4116">
        <v>509100352</v>
      </c>
      <c r="H4116">
        <v>509100415</v>
      </c>
      <c r="I4116" t="s">
        <v>10789</v>
      </c>
      <c r="J4116" s="182" t="str">
        <f>IF(OR(IFERROR(SEARCH("DMZ",tblSegmentationZones[[#This Row],[comment]])&gt;0,FALSE),IFERROR(SEARCH("DMZ",tblSegmentationZones[[#This Row],[SegmentationZone]])&gt;0,FALSE)),"Yes","No")</f>
        <v>No</v>
      </c>
    </row>
    <row r="4117" spans="1:10" x14ac:dyDescent="0.3">
      <c r="A4117" t="s">
        <v>470</v>
      </c>
      <c r="B4117" t="s">
        <v>10790</v>
      </c>
      <c r="C4117" t="s">
        <v>464</v>
      </c>
      <c r="D4117" t="s">
        <v>470</v>
      </c>
      <c r="E4117" t="s">
        <v>444</v>
      </c>
      <c r="F4117" t="b">
        <v>0</v>
      </c>
      <c r="G4117">
        <v>509100544</v>
      </c>
      <c r="H4117">
        <v>509100607</v>
      </c>
      <c r="I4117" t="s">
        <v>10791</v>
      </c>
      <c r="J4117" s="182" t="str">
        <f>IF(OR(IFERROR(SEARCH("DMZ",tblSegmentationZones[[#This Row],[comment]])&gt;0,FALSE),IFERROR(SEARCH("DMZ",tblSegmentationZones[[#This Row],[SegmentationZone]])&gt;0,FALSE)),"Yes","No")</f>
        <v>No</v>
      </c>
    </row>
    <row r="4118" spans="1:10" x14ac:dyDescent="0.3">
      <c r="A4118" t="s">
        <v>690</v>
      </c>
      <c r="B4118" t="s">
        <v>10792</v>
      </c>
      <c r="C4118" t="s">
        <v>464</v>
      </c>
      <c r="D4118" t="s">
        <v>690</v>
      </c>
      <c r="E4118" t="s">
        <v>444</v>
      </c>
      <c r="F4118" t="b">
        <v>0</v>
      </c>
      <c r="G4118">
        <v>509100672</v>
      </c>
      <c r="H4118">
        <v>509100735</v>
      </c>
      <c r="I4118" t="s">
        <v>10793</v>
      </c>
      <c r="J4118" s="182" t="str">
        <f>IF(OR(IFERROR(SEARCH("DMZ",tblSegmentationZones[[#This Row],[comment]])&gt;0,FALSE),IFERROR(SEARCH("DMZ",tblSegmentationZones[[#This Row],[SegmentationZone]])&gt;0,FALSE)),"Yes","No")</f>
        <v>No</v>
      </c>
    </row>
    <row r="4119" spans="1:10" x14ac:dyDescent="0.3">
      <c r="A4119" t="s">
        <v>6006</v>
      </c>
      <c r="B4119" t="s">
        <v>10794</v>
      </c>
      <c r="C4119" t="s">
        <v>464</v>
      </c>
      <c r="D4119" t="s">
        <v>6006</v>
      </c>
      <c r="E4119" t="s">
        <v>444</v>
      </c>
      <c r="F4119" t="b">
        <v>0</v>
      </c>
      <c r="G4119">
        <v>509100736</v>
      </c>
      <c r="H4119">
        <v>509100799</v>
      </c>
      <c r="I4119" t="s">
        <v>10795</v>
      </c>
      <c r="J4119" s="182" t="str">
        <f>IF(OR(IFERROR(SEARCH("DMZ",tblSegmentationZones[[#This Row],[comment]])&gt;0,FALSE),IFERROR(SEARCH("DMZ",tblSegmentationZones[[#This Row],[SegmentationZone]])&gt;0,FALSE)),"Yes","No")</f>
        <v>No</v>
      </c>
    </row>
    <row r="4120" spans="1:10" x14ac:dyDescent="0.3">
      <c r="A4120" t="s">
        <v>664</v>
      </c>
      <c r="B4120" t="s">
        <v>10796</v>
      </c>
      <c r="C4120" t="s">
        <v>464</v>
      </c>
      <c r="D4120" t="s">
        <v>664</v>
      </c>
      <c r="E4120" t="s">
        <v>444</v>
      </c>
      <c r="F4120" t="b">
        <v>0</v>
      </c>
      <c r="G4120">
        <v>509100608</v>
      </c>
      <c r="H4120">
        <v>509100671</v>
      </c>
      <c r="I4120" t="s">
        <v>10797</v>
      </c>
      <c r="J4120" s="182" t="str">
        <f>IF(OR(IFERROR(SEARCH("DMZ",tblSegmentationZones[[#This Row],[comment]])&gt;0,FALSE),IFERROR(SEARCH("DMZ",tblSegmentationZones[[#This Row],[SegmentationZone]])&gt;0,FALSE)),"Yes","No")</f>
        <v>No</v>
      </c>
    </row>
    <row r="4121" spans="1:10" x14ac:dyDescent="0.3">
      <c r="A4121" t="s">
        <v>6273</v>
      </c>
      <c r="B4121" t="s">
        <v>10798</v>
      </c>
      <c r="C4121" t="s">
        <v>464</v>
      </c>
      <c r="D4121" t="s">
        <v>6273</v>
      </c>
      <c r="E4121" t="s">
        <v>444</v>
      </c>
      <c r="F4121" t="b">
        <v>0</v>
      </c>
      <c r="G4121">
        <v>509100800</v>
      </c>
      <c r="H4121">
        <v>509100863</v>
      </c>
      <c r="I4121" t="s">
        <v>10799</v>
      </c>
      <c r="J4121" s="182" t="str">
        <f>IF(OR(IFERROR(SEARCH("DMZ",tblSegmentationZones[[#This Row],[comment]])&gt;0,FALSE),IFERROR(SEARCH("DMZ",tblSegmentationZones[[#This Row],[SegmentationZone]])&gt;0,FALSE)),"Yes","No")</f>
        <v>No</v>
      </c>
    </row>
    <row r="4122" spans="1:10" x14ac:dyDescent="0.3">
      <c r="A4122" t="s">
        <v>686</v>
      </c>
      <c r="B4122" t="s">
        <v>10800</v>
      </c>
      <c r="C4122" t="s">
        <v>464</v>
      </c>
      <c r="D4122" t="s">
        <v>686</v>
      </c>
      <c r="E4122" t="s">
        <v>444</v>
      </c>
      <c r="F4122" t="b">
        <v>0</v>
      </c>
      <c r="G4122">
        <v>509100928</v>
      </c>
      <c r="H4122">
        <v>509100991</v>
      </c>
      <c r="I4122" t="s">
        <v>10801</v>
      </c>
      <c r="J4122" s="182" t="str">
        <f>IF(OR(IFERROR(SEARCH("DMZ",tblSegmentationZones[[#This Row],[comment]])&gt;0,FALSE),IFERROR(SEARCH("DMZ",tblSegmentationZones[[#This Row],[SegmentationZone]])&gt;0,FALSE)),"Yes","No")</f>
        <v>No</v>
      </c>
    </row>
    <row r="4123" spans="1:10" x14ac:dyDescent="0.3">
      <c r="A4123" t="s">
        <v>555</v>
      </c>
      <c r="B4123" t="s">
        <v>10802</v>
      </c>
      <c r="C4123" t="s">
        <v>464</v>
      </c>
      <c r="D4123" t="s">
        <v>555</v>
      </c>
      <c r="E4123" t="s">
        <v>444</v>
      </c>
      <c r="F4123" t="b">
        <v>0</v>
      </c>
      <c r="G4123">
        <v>509100864</v>
      </c>
      <c r="H4123">
        <v>509100927</v>
      </c>
      <c r="I4123" t="s">
        <v>10803</v>
      </c>
      <c r="J4123" s="182" t="str">
        <f>IF(OR(IFERROR(SEARCH("DMZ",tblSegmentationZones[[#This Row],[comment]])&gt;0,FALSE),IFERROR(SEARCH("DMZ",tblSegmentationZones[[#This Row],[SegmentationZone]])&gt;0,FALSE)),"Yes","No")</f>
        <v>No</v>
      </c>
    </row>
    <row r="4124" spans="1:10" x14ac:dyDescent="0.3">
      <c r="A4124" t="s">
        <v>620</v>
      </c>
      <c r="B4124" t="s">
        <v>10804</v>
      </c>
      <c r="C4124" t="s">
        <v>464</v>
      </c>
      <c r="D4124" t="s">
        <v>620</v>
      </c>
      <c r="E4124" t="s">
        <v>444</v>
      </c>
      <c r="F4124" t="b">
        <v>0</v>
      </c>
      <c r="G4124">
        <v>509101056</v>
      </c>
      <c r="H4124">
        <v>509101119</v>
      </c>
      <c r="I4124" t="s">
        <v>10805</v>
      </c>
      <c r="J4124" s="182" t="str">
        <f>IF(OR(IFERROR(SEARCH("DMZ",tblSegmentationZones[[#This Row],[comment]])&gt;0,FALSE),IFERROR(SEARCH("DMZ",tblSegmentationZones[[#This Row],[SegmentationZone]])&gt;0,FALSE)),"Yes","No")</f>
        <v>No</v>
      </c>
    </row>
    <row r="4125" spans="1:10" x14ac:dyDescent="0.3">
      <c r="A4125" t="s">
        <v>668</v>
      </c>
      <c r="B4125" t="s">
        <v>10806</v>
      </c>
      <c r="C4125" t="s">
        <v>464</v>
      </c>
      <c r="D4125" t="s">
        <v>668</v>
      </c>
      <c r="E4125" t="s">
        <v>444</v>
      </c>
      <c r="F4125" t="b">
        <v>0</v>
      </c>
      <c r="G4125">
        <v>509101184</v>
      </c>
      <c r="H4125">
        <v>509101247</v>
      </c>
      <c r="I4125" t="s">
        <v>10807</v>
      </c>
      <c r="J4125" s="182" t="str">
        <f>IF(OR(IFERROR(SEARCH("DMZ",tblSegmentationZones[[#This Row],[comment]])&gt;0,FALSE),IFERROR(SEARCH("DMZ",tblSegmentationZones[[#This Row],[SegmentationZone]])&gt;0,FALSE)),"Yes","No")</f>
        <v>No</v>
      </c>
    </row>
    <row r="4126" spans="1:10" x14ac:dyDescent="0.3">
      <c r="A4126" t="s">
        <v>624</v>
      </c>
      <c r="B4126" t="s">
        <v>10808</v>
      </c>
      <c r="C4126" t="s">
        <v>464</v>
      </c>
      <c r="D4126" t="s">
        <v>624</v>
      </c>
      <c r="E4126" t="s">
        <v>444</v>
      </c>
      <c r="F4126" t="b">
        <v>0</v>
      </c>
      <c r="G4126">
        <v>509101248</v>
      </c>
      <c r="H4126">
        <v>509101311</v>
      </c>
      <c r="I4126" t="s">
        <v>10809</v>
      </c>
      <c r="J4126" s="182" t="str">
        <f>IF(OR(IFERROR(SEARCH("DMZ",tblSegmentationZones[[#This Row],[comment]])&gt;0,FALSE),IFERROR(SEARCH("DMZ",tblSegmentationZones[[#This Row],[SegmentationZone]])&gt;0,FALSE)),"Yes","No")</f>
        <v>No</v>
      </c>
    </row>
    <row r="4127" spans="1:10" x14ac:dyDescent="0.3">
      <c r="A4127" t="s">
        <v>5905</v>
      </c>
      <c r="B4127" t="s">
        <v>10810</v>
      </c>
      <c r="C4127" t="s">
        <v>464</v>
      </c>
      <c r="D4127" t="s">
        <v>5905</v>
      </c>
      <c r="E4127" t="s">
        <v>444</v>
      </c>
      <c r="F4127" t="b">
        <v>0</v>
      </c>
      <c r="G4127">
        <v>509101120</v>
      </c>
      <c r="H4127">
        <v>509101183</v>
      </c>
      <c r="I4127" t="s">
        <v>10811</v>
      </c>
      <c r="J4127" s="182" t="str">
        <f>IF(OR(IFERROR(SEARCH("DMZ",tblSegmentationZones[[#This Row],[comment]])&gt;0,FALSE),IFERROR(SEARCH("DMZ",tblSegmentationZones[[#This Row],[SegmentationZone]])&gt;0,FALSE)),"Yes","No")</f>
        <v>No</v>
      </c>
    </row>
    <row r="4128" spans="1:10" x14ac:dyDescent="0.3">
      <c r="A4128" t="s">
        <v>7261</v>
      </c>
      <c r="B4128" t="s">
        <v>10812</v>
      </c>
      <c r="C4128" t="s">
        <v>464</v>
      </c>
      <c r="D4128" t="s">
        <v>7261</v>
      </c>
      <c r="E4128" t="s">
        <v>444</v>
      </c>
      <c r="F4128" t="b">
        <v>0</v>
      </c>
      <c r="G4128">
        <v>509101312</v>
      </c>
      <c r="H4128">
        <v>509101375</v>
      </c>
      <c r="I4128" t="s">
        <v>10813</v>
      </c>
      <c r="J4128" s="182" t="str">
        <f>IF(OR(IFERROR(SEARCH("DMZ",tblSegmentationZones[[#This Row],[comment]])&gt;0,FALSE),IFERROR(SEARCH("DMZ",tblSegmentationZones[[#This Row],[SegmentationZone]])&gt;0,FALSE)),"Yes","No")</f>
        <v>No</v>
      </c>
    </row>
    <row r="4129" spans="1:10" x14ac:dyDescent="0.3">
      <c r="A4129" t="s">
        <v>9425</v>
      </c>
      <c r="B4129" t="s">
        <v>10814</v>
      </c>
      <c r="C4129" t="s">
        <v>464</v>
      </c>
      <c r="D4129" t="s">
        <v>6251</v>
      </c>
      <c r="E4129" t="s">
        <v>444</v>
      </c>
      <c r="F4129" t="b">
        <v>0</v>
      </c>
      <c r="G4129">
        <v>509101440</v>
      </c>
      <c r="H4129">
        <v>509101503</v>
      </c>
      <c r="I4129" t="s">
        <v>10815</v>
      </c>
      <c r="J4129" s="182" t="str">
        <f>IF(OR(IFERROR(SEARCH("DMZ",tblSegmentationZones[[#This Row],[comment]])&gt;0,FALSE),IFERROR(SEARCH("DMZ",tblSegmentationZones[[#This Row],[SegmentationZone]])&gt;0,FALSE)),"Yes","No")</f>
        <v>No</v>
      </c>
    </row>
    <row r="4130" spans="1:10" x14ac:dyDescent="0.3">
      <c r="A4130" t="s">
        <v>719</v>
      </c>
      <c r="B4130" t="s">
        <v>10816</v>
      </c>
      <c r="C4130" t="s">
        <v>464</v>
      </c>
      <c r="D4130" t="s">
        <v>719</v>
      </c>
      <c r="E4130" t="s">
        <v>444</v>
      </c>
      <c r="F4130" t="b">
        <v>0</v>
      </c>
      <c r="G4130">
        <v>509101376</v>
      </c>
      <c r="H4130">
        <v>509101439</v>
      </c>
      <c r="I4130" t="s">
        <v>10817</v>
      </c>
      <c r="J4130" s="182" t="str">
        <f>IF(OR(IFERROR(SEARCH("DMZ",tblSegmentationZones[[#This Row],[comment]])&gt;0,FALSE),IFERROR(SEARCH("DMZ",tblSegmentationZones[[#This Row],[SegmentationZone]])&gt;0,FALSE)),"Yes","No")</f>
        <v>No</v>
      </c>
    </row>
    <row r="4131" spans="1:10" x14ac:dyDescent="0.3">
      <c r="A4131" t="s">
        <v>536</v>
      </c>
      <c r="B4131" t="s">
        <v>10818</v>
      </c>
      <c r="C4131" t="s">
        <v>464</v>
      </c>
      <c r="D4131" t="s">
        <v>536</v>
      </c>
      <c r="E4131" t="s">
        <v>444</v>
      </c>
      <c r="F4131" t="b">
        <v>0</v>
      </c>
      <c r="G4131">
        <v>509101568</v>
      </c>
      <c r="H4131">
        <v>509101631</v>
      </c>
      <c r="I4131" t="s">
        <v>10819</v>
      </c>
      <c r="J4131" s="182" t="str">
        <f>IF(OR(IFERROR(SEARCH("DMZ",tblSegmentationZones[[#This Row],[comment]])&gt;0,FALSE),IFERROR(SEARCH("DMZ",tblSegmentationZones[[#This Row],[SegmentationZone]])&gt;0,FALSE)),"Yes","No")</f>
        <v>No</v>
      </c>
    </row>
    <row r="4132" spans="1:10" x14ac:dyDescent="0.3">
      <c r="A4132" t="s">
        <v>548</v>
      </c>
      <c r="B4132" t="s">
        <v>10820</v>
      </c>
      <c r="C4132" t="s">
        <v>464</v>
      </c>
      <c r="D4132" t="s">
        <v>548</v>
      </c>
      <c r="E4132" t="s">
        <v>444</v>
      </c>
      <c r="F4132" t="b">
        <v>0</v>
      </c>
      <c r="G4132">
        <v>509101696</v>
      </c>
      <c r="H4132">
        <v>509101759</v>
      </c>
      <c r="I4132" t="s">
        <v>10821</v>
      </c>
      <c r="J4132" s="182" t="str">
        <f>IF(OR(IFERROR(SEARCH("DMZ",tblSegmentationZones[[#This Row],[comment]])&gt;0,FALSE),IFERROR(SEARCH("DMZ",tblSegmentationZones[[#This Row],[SegmentationZone]])&gt;0,FALSE)),"Yes","No")</f>
        <v>No</v>
      </c>
    </row>
    <row r="4133" spans="1:10" x14ac:dyDescent="0.3">
      <c r="A4133" t="s">
        <v>532</v>
      </c>
      <c r="B4133" t="s">
        <v>10822</v>
      </c>
      <c r="C4133" t="s">
        <v>464</v>
      </c>
      <c r="D4133" t="s">
        <v>532</v>
      </c>
      <c r="E4133" t="s">
        <v>444</v>
      </c>
      <c r="F4133" t="b">
        <v>0</v>
      </c>
      <c r="G4133">
        <v>509101632</v>
      </c>
      <c r="H4133">
        <v>509101695</v>
      </c>
      <c r="I4133" t="s">
        <v>10823</v>
      </c>
      <c r="J4133" s="182" t="str">
        <f>IF(OR(IFERROR(SEARCH("DMZ",tblSegmentationZones[[#This Row],[comment]])&gt;0,FALSE),IFERROR(SEARCH("DMZ",tblSegmentationZones[[#This Row],[SegmentationZone]])&gt;0,FALSE)),"Yes","No")</f>
        <v>No</v>
      </c>
    </row>
    <row r="4134" spans="1:10" x14ac:dyDescent="0.3">
      <c r="A4134" t="s">
        <v>569</v>
      </c>
      <c r="B4134" t="s">
        <v>10824</v>
      </c>
      <c r="C4134" t="s">
        <v>464</v>
      </c>
      <c r="D4134" t="s">
        <v>569</v>
      </c>
      <c r="E4134" t="s">
        <v>444</v>
      </c>
      <c r="F4134" t="b">
        <v>0</v>
      </c>
      <c r="G4134">
        <v>509102080</v>
      </c>
      <c r="H4134">
        <v>509102143</v>
      </c>
      <c r="I4134" t="s">
        <v>10825</v>
      </c>
      <c r="J4134" s="182" t="str">
        <f>IF(OR(IFERROR(SEARCH("DMZ",tblSegmentationZones[[#This Row],[comment]])&gt;0,FALSE),IFERROR(SEARCH("DMZ",tblSegmentationZones[[#This Row],[SegmentationZone]])&gt;0,FALSE)),"Yes","No")</f>
        <v>No</v>
      </c>
    </row>
    <row r="4135" spans="1:10" x14ac:dyDescent="0.3">
      <c r="A4135" t="s">
        <v>6016</v>
      </c>
      <c r="B4135" t="s">
        <v>10826</v>
      </c>
      <c r="C4135" t="s">
        <v>464</v>
      </c>
      <c r="D4135" t="s">
        <v>6016</v>
      </c>
      <c r="E4135" t="s">
        <v>444</v>
      </c>
      <c r="F4135" t="b">
        <v>0</v>
      </c>
      <c r="G4135">
        <v>509102208</v>
      </c>
      <c r="H4135">
        <v>509102271</v>
      </c>
      <c r="I4135" t="s">
        <v>10827</v>
      </c>
      <c r="J4135" s="182" t="str">
        <f>IF(OR(IFERROR(SEARCH("DMZ",tblSegmentationZones[[#This Row],[comment]])&gt;0,FALSE),IFERROR(SEARCH("DMZ",tblSegmentationZones[[#This Row],[SegmentationZone]])&gt;0,FALSE)),"Yes","No")</f>
        <v>No</v>
      </c>
    </row>
    <row r="4136" spans="1:10" x14ac:dyDescent="0.3">
      <c r="A4136" t="s">
        <v>672</v>
      </c>
      <c r="B4136" t="s">
        <v>10828</v>
      </c>
      <c r="C4136" t="s">
        <v>464</v>
      </c>
      <c r="D4136" t="s">
        <v>672</v>
      </c>
      <c r="E4136" t="s">
        <v>444</v>
      </c>
      <c r="F4136" t="b">
        <v>0</v>
      </c>
      <c r="G4136">
        <v>509102272</v>
      </c>
      <c r="H4136">
        <v>509102335</v>
      </c>
      <c r="I4136" t="s">
        <v>10829</v>
      </c>
      <c r="J4136" s="182" t="str">
        <f>IF(OR(IFERROR(SEARCH("DMZ",tblSegmentationZones[[#This Row],[comment]])&gt;0,FALSE),IFERROR(SEARCH("DMZ",tblSegmentationZones[[#This Row],[SegmentationZone]])&gt;0,FALSE)),"Yes","No")</f>
        <v>No</v>
      </c>
    </row>
    <row r="4137" spans="1:10" x14ac:dyDescent="0.3">
      <c r="A4137" t="s">
        <v>573</v>
      </c>
      <c r="B4137" t="s">
        <v>10830</v>
      </c>
      <c r="C4137" t="s">
        <v>464</v>
      </c>
      <c r="D4137" t="s">
        <v>573</v>
      </c>
      <c r="E4137" t="s">
        <v>444</v>
      </c>
      <c r="F4137" t="b">
        <v>0</v>
      </c>
      <c r="G4137">
        <v>509102144</v>
      </c>
      <c r="H4137">
        <v>509102207</v>
      </c>
      <c r="I4137" t="s">
        <v>10831</v>
      </c>
      <c r="J4137" s="182" t="str">
        <f>IF(OR(IFERROR(SEARCH("DMZ",tblSegmentationZones[[#This Row],[comment]])&gt;0,FALSE),IFERROR(SEARCH("DMZ",tblSegmentationZones[[#This Row],[SegmentationZone]])&gt;0,FALSE)),"Yes","No")</f>
        <v>No</v>
      </c>
    </row>
    <row r="4138" spans="1:10" x14ac:dyDescent="0.3">
      <c r="A4138" t="s">
        <v>565</v>
      </c>
      <c r="B4138" t="s">
        <v>10832</v>
      </c>
      <c r="C4138" t="s">
        <v>464</v>
      </c>
      <c r="D4138" t="s">
        <v>565</v>
      </c>
      <c r="E4138" t="s">
        <v>444</v>
      </c>
      <c r="F4138" t="b">
        <v>0</v>
      </c>
      <c r="G4138">
        <v>509102592</v>
      </c>
      <c r="H4138">
        <v>509102655</v>
      </c>
      <c r="I4138" t="s">
        <v>10833</v>
      </c>
      <c r="J4138" s="182" t="str">
        <f>IF(OR(IFERROR(SEARCH("DMZ",tblSegmentationZones[[#This Row],[comment]])&gt;0,FALSE),IFERROR(SEARCH("DMZ",tblSegmentationZones[[#This Row],[SegmentationZone]])&gt;0,FALSE)),"Yes","No")</f>
        <v>No</v>
      </c>
    </row>
    <row r="4139" spans="1:10" x14ac:dyDescent="0.3">
      <c r="A4139" t="s">
        <v>7246</v>
      </c>
      <c r="B4139" t="s">
        <v>10834</v>
      </c>
      <c r="C4139" t="s">
        <v>464</v>
      </c>
      <c r="D4139" t="s">
        <v>7246</v>
      </c>
      <c r="E4139" t="s">
        <v>444</v>
      </c>
      <c r="F4139" t="b">
        <v>0</v>
      </c>
      <c r="G4139">
        <v>509102656</v>
      </c>
      <c r="H4139">
        <v>509102719</v>
      </c>
      <c r="I4139" t="s">
        <v>10835</v>
      </c>
      <c r="J4139" s="182" t="str">
        <f>IF(OR(IFERROR(SEARCH("DMZ",tblSegmentationZones[[#This Row],[comment]])&gt;0,FALSE),IFERROR(SEARCH("DMZ",tblSegmentationZones[[#This Row],[SegmentationZone]])&gt;0,FALSE)),"Yes","No")</f>
        <v>No</v>
      </c>
    </row>
    <row r="4140" spans="1:10" x14ac:dyDescent="0.3">
      <c r="A4140" t="s">
        <v>569</v>
      </c>
      <c r="B4140" t="s">
        <v>10836</v>
      </c>
      <c r="C4140" t="s">
        <v>464</v>
      </c>
      <c r="D4140" t="s">
        <v>902</v>
      </c>
      <c r="E4140" t="s">
        <v>452</v>
      </c>
      <c r="F4140" t="b">
        <v>0</v>
      </c>
      <c r="G4140">
        <v>509085696</v>
      </c>
      <c r="H4140">
        <v>509085759</v>
      </c>
      <c r="I4140" t="s">
        <v>10837</v>
      </c>
      <c r="J4140" s="182" t="str">
        <f>IF(OR(IFERROR(SEARCH("DMZ",tblSegmentationZones[[#This Row],[comment]])&gt;0,FALSE),IFERROR(SEARCH("DMZ",tblSegmentationZones[[#This Row],[SegmentationZone]])&gt;0,FALSE)),"Yes","No")</f>
        <v>No</v>
      </c>
    </row>
    <row r="4141" spans="1:10" x14ac:dyDescent="0.3">
      <c r="A4141" t="s">
        <v>6016</v>
      </c>
      <c r="B4141" t="s">
        <v>10838</v>
      </c>
      <c r="C4141" t="s">
        <v>464</v>
      </c>
      <c r="D4141" t="s">
        <v>902</v>
      </c>
      <c r="E4141" t="s">
        <v>452</v>
      </c>
      <c r="F4141" t="b">
        <v>0</v>
      </c>
      <c r="G4141">
        <v>509085824</v>
      </c>
      <c r="H4141">
        <v>509085887</v>
      </c>
      <c r="I4141" t="s">
        <v>10839</v>
      </c>
      <c r="J4141" s="182" t="str">
        <f>IF(OR(IFERROR(SEARCH("DMZ",tblSegmentationZones[[#This Row],[comment]])&gt;0,FALSE),IFERROR(SEARCH("DMZ",tblSegmentationZones[[#This Row],[SegmentationZone]])&gt;0,FALSE)),"Yes","No")</f>
        <v>No</v>
      </c>
    </row>
    <row r="4142" spans="1:10" x14ac:dyDescent="0.3">
      <c r="A4142" t="s">
        <v>672</v>
      </c>
      <c r="B4142" t="s">
        <v>10840</v>
      </c>
      <c r="C4142" t="s">
        <v>464</v>
      </c>
      <c r="D4142" t="s">
        <v>902</v>
      </c>
      <c r="E4142" t="s">
        <v>452</v>
      </c>
      <c r="F4142" t="b">
        <v>0</v>
      </c>
      <c r="G4142">
        <v>509085888</v>
      </c>
      <c r="H4142">
        <v>509085951</v>
      </c>
      <c r="I4142" t="s">
        <v>10841</v>
      </c>
      <c r="J4142" s="182" t="str">
        <f>IF(OR(IFERROR(SEARCH("DMZ",tblSegmentationZones[[#This Row],[comment]])&gt;0,FALSE),IFERROR(SEARCH("DMZ",tblSegmentationZones[[#This Row],[SegmentationZone]])&gt;0,FALSE)),"Yes","No")</f>
        <v>No</v>
      </c>
    </row>
    <row r="4143" spans="1:10" x14ac:dyDescent="0.3">
      <c r="A4143" t="s">
        <v>573</v>
      </c>
      <c r="B4143" t="s">
        <v>10842</v>
      </c>
      <c r="C4143" t="s">
        <v>464</v>
      </c>
      <c r="D4143" t="s">
        <v>902</v>
      </c>
      <c r="E4143" t="s">
        <v>452</v>
      </c>
      <c r="F4143" t="b">
        <v>0</v>
      </c>
      <c r="G4143">
        <v>509085760</v>
      </c>
      <c r="H4143">
        <v>509085823</v>
      </c>
      <c r="I4143" t="s">
        <v>10843</v>
      </c>
      <c r="J4143" s="182" t="str">
        <f>IF(OR(IFERROR(SEARCH("DMZ",tblSegmentationZones[[#This Row],[comment]])&gt;0,FALSE),IFERROR(SEARCH("DMZ",tblSegmentationZones[[#This Row],[SegmentationZone]])&gt;0,FALSE)),"Yes","No")</f>
        <v>No</v>
      </c>
    </row>
    <row r="4144" spans="1:10" x14ac:dyDescent="0.3">
      <c r="A4144" t="s">
        <v>540</v>
      </c>
      <c r="B4144" t="s">
        <v>10844</v>
      </c>
      <c r="C4144" t="s">
        <v>464</v>
      </c>
      <c r="D4144" t="s">
        <v>540</v>
      </c>
      <c r="E4144" t="s">
        <v>444</v>
      </c>
      <c r="F4144" t="b">
        <v>0</v>
      </c>
      <c r="G4144">
        <v>509104128</v>
      </c>
      <c r="H4144">
        <v>509104191</v>
      </c>
      <c r="I4144" t="s">
        <v>10845</v>
      </c>
      <c r="J4144" s="182" t="str">
        <f>IF(OR(IFERROR(SEARCH("DMZ",tblSegmentationZones[[#This Row],[comment]])&gt;0,FALSE),IFERROR(SEARCH("DMZ",tblSegmentationZones[[#This Row],[SegmentationZone]])&gt;0,FALSE)),"Yes","No")</f>
        <v>No</v>
      </c>
    </row>
    <row r="4145" spans="1:10" x14ac:dyDescent="0.3">
      <c r="A4145" t="s">
        <v>479</v>
      </c>
      <c r="B4145" t="s">
        <v>10846</v>
      </c>
      <c r="C4145" t="s">
        <v>464</v>
      </c>
      <c r="D4145" t="s">
        <v>479</v>
      </c>
      <c r="E4145" t="s">
        <v>444</v>
      </c>
      <c r="F4145" t="b">
        <v>0</v>
      </c>
      <c r="G4145">
        <v>509104256</v>
      </c>
      <c r="H4145">
        <v>509104319</v>
      </c>
      <c r="I4145" t="s">
        <v>10847</v>
      </c>
      <c r="J4145" s="182" t="str">
        <f>IF(OR(IFERROR(SEARCH("DMZ",tblSegmentationZones[[#This Row],[comment]])&gt;0,FALSE),IFERROR(SEARCH("DMZ",tblSegmentationZones[[#This Row],[SegmentationZone]])&gt;0,FALSE)),"Yes","No")</f>
        <v>No</v>
      </c>
    </row>
    <row r="4146" spans="1:10" x14ac:dyDescent="0.3">
      <c r="A4146" t="s">
        <v>6112</v>
      </c>
      <c r="B4146" t="s">
        <v>10848</v>
      </c>
      <c r="C4146" t="s">
        <v>464</v>
      </c>
      <c r="D4146" t="s">
        <v>6112</v>
      </c>
      <c r="E4146" t="s">
        <v>444</v>
      </c>
      <c r="F4146" t="b">
        <v>0</v>
      </c>
      <c r="G4146">
        <v>509104320</v>
      </c>
      <c r="H4146">
        <v>509104383</v>
      </c>
      <c r="I4146" t="s">
        <v>10849</v>
      </c>
      <c r="J4146" s="182" t="str">
        <f>IF(OR(IFERROR(SEARCH("DMZ",tblSegmentationZones[[#This Row],[comment]])&gt;0,FALSE),IFERROR(SEARCH("DMZ",tblSegmentationZones[[#This Row],[SegmentationZone]])&gt;0,FALSE)),"Yes","No")</f>
        <v>No</v>
      </c>
    </row>
    <row r="4147" spans="1:10" x14ac:dyDescent="0.3">
      <c r="A4147" t="s">
        <v>6119</v>
      </c>
      <c r="B4147" t="s">
        <v>10850</v>
      </c>
      <c r="C4147" t="s">
        <v>464</v>
      </c>
      <c r="D4147" t="s">
        <v>6119</v>
      </c>
      <c r="E4147" t="s">
        <v>444</v>
      </c>
      <c r="F4147" t="b">
        <v>0</v>
      </c>
      <c r="G4147">
        <v>509104192</v>
      </c>
      <c r="H4147">
        <v>509104255</v>
      </c>
      <c r="I4147" t="s">
        <v>10851</v>
      </c>
      <c r="J4147" s="182" t="str">
        <f>IF(OR(IFERROR(SEARCH("DMZ",tblSegmentationZones[[#This Row],[comment]])&gt;0,FALSE),IFERROR(SEARCH("DMZ",tblSegmentationZones[[#This Row],[SegmentationZone]])&gt;0,FALSE)),"Yes","No")</f>
        <v>No</v>
      </c>
    </row>
    <row r="4148" spans="1:10" x14ac:dyDescent="0.3">
      <c r="A4148" t="s">
        <v>524</v>
      </c>
      <c r="B4148" t="s">
        <v>10852</v>
      </c>
      <c r="C4148" t="s">
        <v>464</v>
      </c>
      <c r="D4148" t="s">
        <v>524</v>
      </c>
      <c r="E4148" t="s">
        <v>444</v>
      </c>
      <c r="F4148" t="b">
        <v>0</v>
      </c>
      <c r="G4148">
        <v>509104384</v>
      </c>
      <c r="H4148">
        <v>509104447</v>
      </c>
      <c r="I4148" t="s">
        <v>10853</v>
      </c>
      <c r="J4148" s="182" t="str">
        <f>IF(OR(IFERROR(SEARCH("DMZ",tblSegmentationZones[[#This Row],[comment]])&gt;0,FALSE),IFERROR(SEARCH("DMZ",tblSegmentationZones[[#This Row],[SegmentationZone]])&gt;0,FALSE)),"Yes","No")</f>
        <v>No</v>
      </c>
    </row>
    <row r="4149" spans="1:10" x14ac:dyDescent="0.3">
      <c r="A4149" t="s">
        <v>589</v>
      </c>
      <c r="B4149" t="s">
        <v>10854</v>
      </c>
      <c r="C4149" t="s">
        <v>464</v>
      </c>
      <c r="D4149" t="s">
        <v>589</v>
      </c>
      <c r="E4149" t="s">
        <v>444</v>
      </c>
      <c r="F4149" t="b">
        <v>0</v>
      </c>
      <c r="G4149">
        <v>509104512</v>
      </c>
      <c r="H4149">
        <v>509104575</v>
      </c>
      <c r="I4149" t="s">
        <v>10855</v>
      </c>
      <c r="J4149" s="182" t="str">
        <f>IF(OR(IFERROR(SEARCH("DMZ",tblSegmentationZones[[#This Row],[comment]])&gt;0,FALSE),IFERROR(SEARCH("DMZ",tblSegmentationZones[[#This Row],[SegmentationZone]])&gt;0,FALSE)),"Yes","No")</f>
        <v>No</v>
      </c>
    </row>
    <row r="4150" spans="1:10" x14ac:dyDescent="0.3">
      <c r="A4150" t="s">
        <v>6145</v>
      </c>
      <c r="B4150" t="s">
        <v>10856</v>
      </c>
      <c r="C4150" t="s">
        <v>464</v>
      </c>
      <c r="D4150" t="s">
        <v>6145</v>
      </c>
      <c r="E4150" t="s">
        <v>444</v>
      </c>
      <c r="F4150" t="b">
        <v>0</v>
      </c>
      <c r="G4150">
        <v>509104576</v>
      </c>
      <c r="H4150">
        <v>509104639</v>
      </c>
      <c r="I4150" t="s">
        <v>10857</v>
      </c>
      <c r="J4150" s="182" t="str">
        <f>IF(OR(IFERROR(SEARCH("DMZ",tblSegmentationZones[[#This Row],[comment]])&gt;0,FALSE),IFERROR(SEARCH("DMZ",tblSegmentationZones[[#This Row],[SegmentationZone]])&gt;0,FALSE)),"Yes","No")</f>
        <v>No</v>
      </c>
    </row>
    <row r="4151" spans="1:10" x14ac:dyDescent="0.3">
      <c r="A4151" t="s">
        <v>6132</v>
      </c>
      <c r="B4151" t="s">
        <v>10858</v>
      </c>
      <c r="C4151" t="s">
        <v>464</v>
      </c>
      <c r="D4151" t="s">
        <v>6132</v>
      </c>
      <c r="E4151" t="s">
        <v>444</v>
      </c>
      <c r="F4151" t="b">
        <v>0</v>
      </c>
      <c r="G4151">
        <v>509104448</v>
      </c>
      <c r="H4151">
        <v>509104511</v>
      </c>
      <c r="I4151" t="s">
        <v>10859</v>
      </c>
      <c r="J4151" s="182" t="str">
        <f>IF(OR(IFERROR(SEARCH("DMZ",tblSegmentationZones[[#This Row],[comment]])&gt;0,FALSE),IFERROR(SEARCH("DMZ",tblSegmentationZones[[#This Row],[SegmentationZone]])&gt;0,FALSE)),"Yes","No")</f>
        <v>No</v>
      </c>
    </row>
    <row r="4152" spans="1:10" x14ac:dyDescent="0.3">
      <c r="A4152" t="s">
        <v>657</v>
      </c>
      <c r="B4152" t="s">
        <v>10860</v>
      </c>
      <c r="C4152" t="s">
        <v>464</v>
      </c>
      <c r="D4152" t="s">
        <v>657</v>
      </c>
      <c r="E4152" t="s">
        <v>444</v>
      </c>
      <c r="F4152" t="b">
        <v>0</v>
      </c>
      <c r="G4152">
        <v>509104640</v>
      </c>
      <c r="H4152">
        <v>509104703</v>
      </c>
      <c r="I4152" t="s">
        <v>10861</v>
      </c>
      <c r="J4152" s="182" t="str">
        <f>IF(OR(IFERROR(SEARCH("DMZ",tblSegmentationZones[[#This Row],[comment]])&gt;0,FALSE),IFERROR(SEARCH("DMZ",tblSegmentationZones[[#This Row],[SegmentationZone]])&gt;0,FALSE)),"Yes","No")</f>
        <v>No</v>
      </c>
    </row>
    <row r="4153" spans="1:10" x14ac:dyDescent="0.3">
      <c r="A4153" t="s">
        <v>679</v>
      </c>
      <c r="B4153" t="s">
        <v>10862</v>
      </c>
      <c r="C4153" t="s">
        <v>464</v>
      </c>
      <c r="D4153" t="s">
        <v>679</v>
      </c>
      <c r="E4153" t="s">
        <v>444</v>
      </c>
      <c r="F4153" t="b">
        <v>0</v>
      </c>
      <c r="G4153">
        <v>509104768</v>
      </c>
      <c r="H4153">
        <v>509104831</v>
      </c>
      <c r="I4153" t="s">
        <v>10863</v>
      </c>
      <c r="J4153" s="182" t="str">
        <f>IF(OR(IFERROR(SEARCH("DMZ",tblSegmentationZones[[#This Row],[comment]])&gt;0,FALSE),IFERROR(SEARCH("DMZ",tblSegmentationZones[[#This Row],[SegmentationZone]])&gt;0,FALSE)),"Yes","No")</f>
        <v>No</v>
      </c>
    </row>
    <row r="4154" spans="1:10" x14ac:dyDescent="0.3">
      <c r="A4154" t="s">
        <v>6168</v>
      </c>
      <c r="B4154" t="s">
        <v>10864</v>
      </c>
      <c r="C4154" t="s">
        <v>464</v>
      </c>
      <c r="D4154" t="s">
        <v>6168</v>
      </c>
      <c r="E4154" t="s">
        <v>444</v>
      </c>
      <c r="F4154" t="b">
        <v>0</v>
      </c>
      <c r="G4154">
        <v>509104832</v>
      </c>
      <c r="H4154">
        <v>509104895</v>
      </c>
      <c r="I4154" t="s">
        <v>10865</v>
      </c>
      <c r="J4154" s="182" t="str">
        <f>IF(OR(IFERROR(SEARCH("DMZ",tblSegmentationZones[[#This Row],[comment]])&gt;0,FALSE),IFERROR(SEARCH("DMZ",tblSegmentationZones[[#This Row],[SegmentationZone]])&gt;0,FALSE)),"Yes","No")</f>
        <v>No</v>
      </c>
    </row>
    <row r="4155" spans="1:10" x14ac:dyDescent="0.3">
      <c r="A4155" t="s">
        <v>6158</v>
      </c>
      <c r="B4155" t="s">
        <v>10866</v>
      </c>
      <c r="C4155" t="s">
        <v>464</v>
      </c>
      <c r="D4155" t="s">
        <v>6158</v>
      </c>
      <c r="E4155" t="s">
        <v>444</v>
      </c>
      <c r="F4155" t="b">
        <v>0</v>
      </c>
      <c r="G4155">
        <v>509104704</v>
      </c>
      <c r="H4155">
        <v>509104767</v>
      </c>
      <c r="I4155" t="s">
        <v>10867</v>
      </c>
      <c r="J4155" s="182" t="str">
        <f>IF(OR(IFERROR(SEARCH("DMZ",tblSegmentationZones[[#This Row],[comment]])&gt;0,FALSE),IFERROR(SEARCH("DMZ",tblSegmentationZones[[#This Row],[SegmentationZone]])&gt;0,FALSE)),"Yes","No")</f>
        <v>No</v>
      </c>
    </row>
    <row r="4156" spans="1:10" x14ac:dyDescent="0.3">
      <c r="A4156" t="s">
        <v>6172</v>
      </c>
      <c r="B4156" t="s">
        <v>10868</v>
      </c>
      <c r="C4156" t="s">
        <v>464</v>
      </c>
      <c r="D4156" t="s">
        <v>6172</v>
      </c>
      <c r="E4156" t="s">
        <v>444</v>
      </c>
      <c r="F4156" t="b">
        <v>0</v>
      </c>
      <c r="G4156">
        <v>509104896</v>
      </c>
      <c r="H4156">
        <v>509104959</v>
      </c>
      <c r="I4156" t="s">
        <v>10869</v>
      </c>
      <c r="J4156" s="182" t="str">
        <f>IF(OR(IFERROR(SEARCH("DMZ",tblSegmentationZones[[#This Row],[comment]])&gt;0,FALSE),IFERROR(SEARCH("DMZ",tblSegmentationZones[[#This Row],[SegmentationZone]])&gt;0,FALSE)),"Yes","No")</f>
        <v>No</v>
      </c>
    </row>
    <row r="4157" spans="1:10" x14ac:dyDescent="0.3">
      <c r="A4157" t="s">
        <v>6179</v>
      </c>
      <c r="B4157" t="s">
        <v>10870</v>
      </c>
      <c r="C4157" t="s">
        <v>464</v>
      </c>
      <c r="D4157" t="s">
        <v>6179</v>
      </c>
      <c r="E4157" t="s">
        <v>444</v>
      </c>
      <c r="F4157" t="b">
        <v>0</v>
      </c>
      <c r="G4157">
        <v>509105024</v>
      </c>
      <c r="H4157">
        <v>509105087</v>
      </c>
      <c r="I4157" t="s">
        <v>10871</v>
      </c>
      <c r="J4157" s="182" t="str">
        <f>IF(OR(IFERROR(SEARCH("DMZ",tblSegmentationZones[[#This Row],[comment]])&gt;0,FALSE),IFERROR(SEARCH("DMZ",tblSegmentationZones[[#This Row],[SegmentationZone]])&gt;0,FALSE)),"Yes","No")</f>
        <v>No</v>
      </c>
    </row>
    <row r="4158" spans="1:10" x14ac:dyDescent="0.3">
      <c r="A4158" t="s">
        <v>6183</v>
      </c>
      <c r="B4158" t="s">
        <v>10872</v>
      </c>
      <c r="C4158" t="s">
        <v>464</v>
      </c>
      <c r="D4158" t="s">
        <v>6183</v>
      </c>
      <c r="E4158" t="s">
        <v>444</v>
      </c>
      <c r="F4158" t="b">
        <v>0</v>
      </c>
      <c r="G4158">
        <v>509105088</v>
      </c>
      <c r="H4158">
        <v>509105151</v>
      </c>
      <c r="I4158" t="s">
        <v>10873</v>
      </c>
      <c r="J4158" s="182" t="str">
        <f>IF(OR(IFERROR(SEARCH("DMZ",tblSegmentationZones[[#This Row],[comment]])&gt;0,FALSE),IFERROR(SEARCH("DMZ",tblSegmentationZones[[#This Row],[SegmentationZone]])&gt;0,FALSE)),"Yes","No")</f>
        <v>No</v>
      </c>
    </row>
    <row r="4159" spans="1:10" x14ac:dyDescent="0.3">
      <c r="A4159" t="s">
        <v>7335</v>
      </c>
      <c r="B4159" t="s">
        <v>10874</v>
      </c>
      <c r="C4159" t="s">
        <v>464</v>
      </c>
      <c r="D4159" t="s">
        <v>7335</v>
      </c>
      <c r="E4159" t="s">
        <v>444</v>
      </c>
      <c r="F4159" t="b">
        <v>0</v>
      </c>
      <c r="G4159">
        <v>509104960</v>
      </c>
      <c r="H4159">
        <v>509105023</v>
      </c>
      <c r="I4159" t="s">
        <v>10875</v>
      </c>
      <c r="J4159" s="182" t="str">
        <f>IF(OR(IFERROR(SEARCH("DMZ",tblSegmentationZones[[#This Row],[comment]])&gt;0,FALSE),IFERROR(SEARCH("DMZ",tblSegmentationZones[[#This Row],[SegmentationZone]])&gt;0,FALSE)),"Yes","No")</f>
        <v>No</v>
      </c>
    </row>
    <row r="4160" spans="1:10" x14ac:dyDescent="0.3">
      <c r="A4160" t="s">
        <v>6187</v>
      </c>
      <c r="B4160" t="s">
        <v>10876</v>
      </c>
      <c r="C4160" t="s">
        <v>464</v>
      </c>
      <c r="D4160" t="s">
        <v>6187</v>
      </c>
      <c r="E4160" t="s">
        <v>444</v>
      </c>
      <c r="F4160" t="b">
        <v>0</v>
      </c>
      <c r="G4160">
        <v>509105152</v>
      </c>
      <c r="H4160">
        <v>509105215</v>
      </c>
      <c r="I4160" t="s">
        <v>10877</v>
      </c>
      <c r="J4160" s="182" t="str">
        <f>IF(OR(IFERROR(SEARCH("DMZ",tblSegmentationZones[[#This Row],[comment]])&gt;0,FALSE),IFERROR(SEARCH("DMZ",tblSegmentationZones[[#This Row],[SegmentationZone]])&gt;0,FALSE)),"Yes","No")</f>
        <v>No</v>
      </c>
    </row>
    <row r="4161" spans="1:10" x14ac:dyDescent="0.3">
      <c r="A4161" t="s">
        <v>6193</v>
      </c>
      <c r="B4161" t="s">
        <v>10878</v>
      </c>
      <c r="C4161" t="s">
        <v>464</v>
      </c>
      <c r="D4161" t="s">
        <v>6193</v>
      </c>
      <c r="E4161" t="s">
        <v>444</v>
      </c>
      <c r="F4161" t="b">
        <v>0</v>
      </c>
      <c r="G4161">
        <v>509105280</v>
      </c>
      <c r="H4161">
        <v>509105343</v>
      </c>
      <c r="I4161" t="s">
        <v>10879</v>
      </c>
      <c r="J4161" s="182" t="str">
        <f>IF(OR(IFERROR(SEARCH("DMZ",tblSegmentationZones[[#This Row],[comment]])&gt;0,FALSE),IFERROR(SEARCH("DMZ",tblSegmentationZones[[#This Row],[SegmentationZone]])&gt;0,FALSE)),"Yes","No")</f>
        <v>No</v>
      </c>
    </row>
    <row r="4162" spans="1:10" x14ac:dyDescent="0.3">
      <c r="A4162" t="s">
        <v>6072</v>
      </c>
      <c r="B4162" t="s">
        <v>10880</v>
      </c>
      <c r="C4162" t="s">
        <v>464</v>
      </c>
      <c r="D4162" t="s">
        <v>6072</v>
      </c>
      <c r="E4162" t="s">
        <v>444</v>
      </c>
      <c r="F4162" t="b">
        <v>0</v>
      </c>
      <c r="G4162">
        <v>509105216</v>
      </c>
      <c r="H4162">
        <v>509105279</v>
      </c>
      <c r="I4162" t="s">
        <v>10881</v>
      </c>
      <c r="J4162" s="182" t="str">
        <f>IF(OR(IFERROR(SEARCH("DMZ",tblSegmentationZones[[#This Row],[comment]])&gt;0,FALSE),IFERROR(SEARCH("DMZ",tblSegmentationZones[[#This Row],[SegmentationZone]])&gt;0,FALSE)),"Yes","No")</f>
        <v>No</v>
      </c>
    </row>
    <row r="4163" spans="1:10" x14ac:dyDescent="0.3">
      <c r="A4163" t="s">
        <v>593</v>
      </c>
      <c r="B4163" t="s">
        <v>10882</v>
      </c>
      <c r="C4163" t="s">
        <v>464</v>
      </c>
      <c r="D4163" t="s">
        <v>593</v>
      </c>
      <c r="E4163" t="s">
        <v>444</v>
      </c>
      <c r="F4163" t="b">
        <v>0</v>
      </c>
      <c r="G4163">
        <v>509105856</v>
      </c>
      <c r="H4163">
        <v>509105919</v>
      </c>
      <c r="I4163" t="s">
        <v>10883</v>
      </c>
      <c r="J4163" s="182" t="str">
        <f>IF(OR(IFERROR(SEARCH("DMZ",tblSegmentationZones[[#This Row],[comment]])&gt;0,FALSE),IFERROR(SEARCH("DMZ",tblSegmentationZones[[#This Row],[SegmentationZone]])&gt;0,FALSE)),"Yes","No")</f>
        <v>No</v>
      </c>
    </row>
    <row r="4164" spans="1:10" x14ac:dyDescent="0.3">
      <c r="A4164" t="s">
        <v>6222</v>
      </c>
      <c r="B4164" t="s">
        <v>10884</v>
      </c>
      <c r="C4164" t="s">
        <v>464</v>
      </c>
      <c r="D4164" t="s">
        <v>6222</v>
      </c>
      <c r="E4164" t="s">
        <v>444</v>
      </c>
      <c r="F4164" t="b">
        <v>0</v>
      </c>
      <c r="G4164">
        <v>509105920</v>
      </c>
      <c r="H4164">
        <v>509105983</v>
      </c>
      <c r="I4164" t="s">
        <v>10885</v>
      </c>
      <c r="J4164" s="182" t="str">
        <f>IF(OR(IFERROR(SEARCH("DMZ",tblSegmentationZones[[#This Row],[comment]])&gt;0,FALSE),IFERROR(SEARCH("DMZ",tblSegmentationZones[[#This Row],[SegmentationZone]])&gt;0,FALSE)),"Yes","No")</f>
        <v>No</v>
      </c>
    </row>
    <row r="4165" spans="1:10" x14ac:dyDescent="0.3">
      <c r="A4165" t="s">
        <v>733</v>
      </c>
      <c r="B4165" t="s">
        <v>10886</v>
      </c>
      <c r="C4165" t="s">
        <v>464</v>
      </c>
      <c r="D4165" t="s">
        <v>733</v>
      </c>
      <c r="E4165" t="s">
        <v>444</v>
      </c>
      <c r="F4165" t="b">
        <v>0</v>
      </c>
      <c r="G4165">
        <v>509106048</v>
      </c>
      <c r="H4165">
        <v>509106111</v>
      </c>
      <c r="I4165" t="s">
        <v>10887</v>
      </c>
      <c r="J4165" s="182" t="str">
        <f>IF(OR(IFERROR(SEARCH("DMZ",tblSegmentationZones[[#This Row],[comment]])&gt;0,FALSE),IFERROR(SEARCH("DMZ",tblSegmentationZones[[#This Row],[SegmentationZone]])&gt;0,FALSE)),"Yes","No")</f>
        <v>No</v>
      </c>
    </row>
    <row r="4166" spans="1:10" x14ac:dyDescent="0.3">
      <c r="A4166" t="s">
        <v>5521</v>
      </c>
      <c r="B4166" t="s">
        <v>10888</v>
      </c>
      <c r="C4166" t="s">
        <v>464</v>
      </c>
      <c r="D4166" t="s">
        <v>5521</v>
      </c>
      <c r="E4166" t="s">
        <v>444</v>
      </c>
      <c r="F4166" t="b">
        <v>0</v>
      </c>
      <c r="G4166">
        <v>509106112</v>
      </c>
      <c r="H4166">
        <v>509106175</v>
      </c>
      <c r="I4166" t="s">
        <v>10889</v>
      </c>
      <c r="J4166" s="182" t="str">
        <f>IF(OR(IFERROR(SEARCH("DMZ",tblSegmentationZones[[#This Row],[comment]])&gt;0,FALSE),IFERROR(SEARCH("DMZ",tblSegmentationZones[[#This Row],[SegmentationZone]])&gt;0,FALSE)),"Yes","No")</f>
        <v>No</v>
      </c>
    </row>
    <row r="4167" spans="1:10" x14ac:dyDescent="0.3">
      <c r="A4167" t="s">
        <v>6218</v>
      </c>
      <c r="B4167" t="s">
        <v>10890</v>
      </c>
      <c r="C4167" t="s">
        <v>464</v>
      </c>
      <c r="D4167" t="s">
        <v>6218</v>
      </c>
      <c r="E4167" t="s">
        <v>444</v>
      </c>
      <c r="F4167" t="b">
        <v>0</v>
      </c>
      <c r="G4167">
        <v>509105984</v>
      </c>
      <c r="H4167">
        <v>509106047</v>
      </c>
      <c r="I4167" t="s">
        <v>10891</v>
      </c>
      <c r="J4167" s="182" t="str">
        <f>IF(OR(IFERROR(SEARCH("DMZ",tblSegmentationZones[[#This Row],[comment]])&gt;0,FALSE),IFERROR(SEARCH("DMZ",tblSegmentationZones[[#This Row],[SegmentationZone]])&gt;0,FALSE)),"Yes","No")</f>
        <v>No</v>
      </c>
    </row>
    <row r="4168" spans="1:10" x14ac:dyDescent="0.3">
      <c r="A4168" t="s">
        <v>5771</v>
      </c>
      <c r="B4168" t="s">
        <v>10892</v>
      </c>
      <c r="C4168" t="s">
        <v>464</v>
      </c>
      <c r="D4168" t="s">
        <v>5771</v>
      </c>
      <c r="E4168" t="s">
        <v>444</v>
      </c>
      <c r="F4168" t="b">
        <v>0</v>
      </c>
      <c r="G4168">
        <v>509106176</v>
      </c>
      <c r="H4168">
        <v>509106239</v>
      </c>
      <c r="I4168" t="s">
        <v>10893</v>
      </c>
      <c r="J4168" s="182" t="str">
        <f>IF(OR(IFERROR(SEARCH("DMZ",tblSegmentationZones[[#This Row],[comment]])&gt;0,FALSE),IFERROR(SEARCH("DMZ",tblSegmentationZones[[#This Row],[SegmentationZone]])&gt;0,FALSE)),"Yes","No")</f>
        <v>No</v>
      </c>
    </row>
    <row r="4169" spans="1:10" x14ac:dyDescent="0.3">
      <c r="A4169" t="s">
        <v>5690</v>
      </c>
      <c r="B4169" t="s">
        <v>10894</v>
      </c>
      <c r="C4169" t="s">
        <v>464</v>
      </c>
      <c r="D4169" t="s">
        <v>5690</v>
      </c>
      <c r="E4169" t="s">
        <v>444</v>
      </c>
      <c r="F4169" t="b">
        <v>0</v>
      </c>
      <c r="G4169">
        <v>509106304</v>
      </c>
      <c r="H4169">
        <v>509106367</v>
      </c>
      <c r="I4169" t="s">
        <v>10895</v>
      </c>
      <c r="J4169" s="182" t="str">
        <f>IF(OR(IFERROR(SEARCH("DMZ",tblSegmentationZones[[#This Row],[comment]])&gt;0,FALSE),IFERROR(SEARCH("DMZ",tblSegmentationZones[[#This Row],[SegmentationZone]])&gt;0,FALSE)),"Yes","No")</f>
        <v>No</v>
      </c>
    </row>
    <row r="4170" spans="1:10" x14ac:dyDescent="0.3">
      <c r="A4170" t="s">
        <v>5709</v>
      </c>
      <c r="B4170" t="s">
        <v>10896</v>
      </c>
      <c r="C4170" t="s">
        <v>464</v>
      </c>
      <c r="D4170" t="s">
        <v>5709</v>
      </c>
      <c r="E4170" t="s">
        <v>444</v>
      </c>
      <c r="F4170" t="b">
        <v>0</v>
      </c>
      <c r="G4170">
        <v>509106368</v>
      </c>
      <c r="H4170">
        <v>509106431</v>
      </c>
      <c r="I4170" t="s">
        <v>10897</v>
      </c>
      <c r="J4170" s="182" t="str">
        <f>IF(OR(IFERROR(SEARCH("DMZ",tblSegmentationZones[[#This Row],[comment]])&gt;0,FALSE),IFERROR(SEARCH("DMZ",tblSegmentationZones[[#This Row],[SegmentationZone]])&gt;0,FALSE)),"Yes","No")</f>
        <v>Yes</v>
      </c>
    </row>
    <row r="4171" spans="1:10" x14ac:dyDescent="0.3">
      <c r="A4171" t="s">
        <v>5768</v>
      </c>
      <c r="B4171" t="s">
        <v>10898</v>
      </c>
      <c r="C4171" t="s">
        <v>464</v>
      </c>
      <c r="D4171" t="s">
        <v>5768</v>
      </c>
      <c r="E4171" t="s">
        <v>444</v>
      </c>
      <c r="F4171" t="b">
        <v>0</v>
      </c>
      <c r="G4171">
        <v>509106240</v>
      </c>
      <c r="H4171">
        <v>509106303</v>
      </c>
      <c r="I4171" t="s">
        <v>10899</v>
      </c>
      <c r="J4171" s="182" t="str">
        <f>IF(OR(IFERROR(SEARCH("DMZ",tblSegmentationZones[[#This Row],[comment]])&gt;0,FALSE),IFERROR(SEARCH("DMZ",tblSegmentationZones[[#This Row],[SegmentationZone]])&gt;0,FALSE)),"Yes","No")</f>
        <v>Yes</v>
      </c>
    </row>
    <row r="4172" spans="1:10" x14ac:dyDescent="0.3">
      <c r="A4172" t="s">
        <v>475</v>
      </c>
      <c r="B4172" t="s">
        <v>10900</v>
      </c>
      <c r="C4172" t="s">
        <v>464</v>
      </c>
      <c r="D4172" t="s">
        <v>475</v>
      </c>
      <c r="E4172" t="s">
        <v>444</v>
      </c>
      <c r="F4172" t="b">
        <v>0</v>
      </c>
      <c r="G4172">
        <v>509106432</v>
      </c>
      <c r="H4172">
        <v>509106495</v>
      </c>
      <c r="I4172" t="s">
        <v>10901</v>
      </c>
      <c r="J4172" s="182" t="str">
        <f>IF(OR(IFERROR(SEARCH("DMZ",tblSegmentationZones[[#This Row],[comment]])&gt;0,FALSE),IFERROR(SEARCH("DMZ",tblSegmentationZones[[#This Row],[SegmentationZone]])&gt;0,FALSE)),"Yes","No")</f>
        <v>No</v>
      </c>
    </row>
    <row r="4173" spans="1:10" x14ac:dyDescent="0.3">
      <c r="A4173" t="s">
        <v>5726</v>
      </c>
      <c r="B4173" t="s">
        <v>10902</v>
      </c>
      <c r="C4173" t="s">
        <v>464</v>
      </c>
      <c r="D4173" t="s">
        <v>5726</v>
      </c>
      <c r="E4173" t="s">
        <v>444</v>
      </c>
      <c r="F4173" t="b">
        <v>0</v>
      </c>
      <c r="G4173">
        <v>509106560</v>
      </c>
      <c r="H4173">
        <v>509106623</v>
      </c>
      <c r="I4173" t="s">
        <v>10903</v>
      </c>
      <c r="J4173" s="182" t="str">
        <f>IF(OR(IFERROR(SEARCH("DMZ",tblSegmentationZones[[#This Row],[comment]])&gt;0,FALSE),IFERROR(SEARCH("DMZ",tblSegmentationZones[[#This Row],[SegmentationZone]])&gt;0,FALSE)),"Yes","No")</f>
        <v>No</v>
      </c>
    </row>
    <row r="4174" spans="1:10" x14ac:dyDescent="0.3">
      <c r="A4174" t="s">
        <v>5706</v>
      </c>
      <c r="B4174" t="s">
        <v>10904</v>
      </c>
      <c r="C4174" t="s">
        <v>464</v>
      </c>
      <c r="D4174" t="s">
        <v>5706</v>
      </c>
      <c r="E4174" t="s">
        <v>444</v>
      </c>
      <c r="F4174" t="b">
        <v>0</v>
      </c>
      <c r="G4174">
        <v>509106624</v>
      </c>
      <c r="H4174">
        <v>509106687</v>
      </c>
      <c r="I4174" t="s">
        <v>10905</v>
      </c>
      <c r="J4174" s="182" t="str">
        <f>IF(OR(IFERROR(SEARCH("DMZ",tblSegmentationZones[[#This Row],[comment]])&gt;0,FALSE),IFERROR(SEARCH("DMZ",tblSegmentationZones[[#This Row],[SegmentationZone]])&gt;0,FALSE)),"Yes","No")</f>
        <v>No</v>
      </c>
    </row>
    <row r="4175" spans="1:10" x14ac:dyDescent="0.3">
      <c r="A4175" t="s">
        <v>5783</v>
      </c>
      <c r="B4175" t="s">
        <v>10906</v>
      </c>
      <c r="C4175" t="s">
        <v>464</v>
      </c>
      <c r="D4175" t="s">
        <v>5783</v>
      </c>
      <c r="E4175" t="s">
        <v>444</v>
      </c>
      <c r="F4175" t="b">
        <v>0</v>
      </c>
      <c r="G4175">
        <v>509106496</v>
      </c>
      <c r="H4175">
        <v>509106559</v>
      </c>
      <c r="I4175" t="s">
        <v>10907</v>
      </c>
      <c r="J4175" s="182" t="str">
        <f>IF(OR(IFERROR(SEARCH("DMZ",tblSegmentationZones[[#This Row],[comment]])&gt;0,FALSE),IFERROR(SEARCH("DMZ",tblSegmentationZones[[#This Row],[SegmentationZone]])&gt;0,FALSE)),"Yes","No")</f>
        <v>Yes</v>
      </c>
    </row>
    <row r="4176" spans="1:10" x14ac:dyDescent="0.3">
      <c r="A4176" t="s">
        <v>565</v>
      </c>
      <c r="B4176" t="s">
        <v>10908</v>
      </c>
      <c r="C4176" t="s">
        <v>464</v>
      </c>
      <c r="D4176" t="s">
        <v>902</v>
      </c>
      <c r="E4176" t="s">
        <v>452</v>
      </c>
      <c r="F4176" t="b">
        <v>0</v>
      </c>
      <c r="G4176">
        <v>509085952</v>
      </c>
      <c r="H4176">
        <v>509086015</v>
      </c>
      <c r="I4176" t="s">
        <v>10909</v>
      </c>
      <c r="J4176" s="182" t="str">
        <f>IF(OR(IFERROR(SEARCH("DMZ",tblSegmentationZones[[#This Row],[comment]])&gt;0,FALSE),IFERROR(SEARCH("DMZ",tblSegmentationZones[[#This Row],[SegmentationZone]])&gt;0,FALSE)),"Yes","No")</f>
        <v>No</v>
      </c>
    </row>
    <row r="4177" spans="1:10" x14ac:dyDescent="0.3">
      <c r="A4177" t="s">
        <v>7246</v>
      </c>
      <c r="B4177" t="s">
        <v>10910</v>
      </c>
      <c r="C4177" t="s">
        <v>464</v>
      </c>
      <c r="D4177" t="s">
        <v>902</v>
      </c>
      <c r="E4177" t="s">
        <v>452</v>
      </c>
      <c r="F4177" t="b">
        <v>0</v>
      </c>
      <c r="G4177">
        <v>509086016</v>
      </c>
      <c r="H4177">
        <v>509086079</v>
      </c>
      <c r="I4177" t="s">
        <v>10911</v>
      </c>
      <c r="J4177" s="182" t="str">
        <f>IF(OR(IFERROR(SEARCH("DMZ",tblSegmentationZones[[#This Row],[comment]])&gt;0,FALSE),IFERROR(SEARCH("DMZ",tblSegmentationZones[[#This Row],[SegmentationZone]])&gt;0,FALSE)),"Yes","No")</f>
        <v>No</v>
      </c>
    </row>
    <row r="4178" spans="1:10" x14ac:dyDescent="0.3">
      <c r="A4178" t="s">
        <v>5757</v>
      </c>
      <c r="B4178" t="s">
        <v>10912</v>
      </c>
      <c r="C4178" t="s">
        <v>464</v>
      </c>
      <c r="D4178" t="s">
        <v>5757</v>
      </c>
      <c r="E4178" t="s">
        <v>444</v>
      </c>
      <c r="F4178" t="b">
        <v>0</v>
      </c>
      <c r="G4178">
        <v>509106688</v>
      </c>
      <c r="H4178">
        <v>509106751</v>
      </c>
      <c r="I4178" t="s">
        <v>10913</v>
      </c>
      <c r="J4178" s="182" t="str">
        <f>IF(OR(IFERROR(SEARCH("DMZ",tblSegmentationZones[[#This Row],[comment]])&gt;0,FALSE),IFERROR(SEARCH("DMZ",tblSegmentationZones[[#This Row],[SegmentationZone]])&gt;0,FALSE)),"Yes","No")</f>
        <v>No</v>
      </c>
    </row>
    <row r="4179" spans="1:10" x14ac:dyDescent="0.3">
      <c r="A4179" t="s">
        <v>5703</v>
      </c>
      <c r="B4179" t="s">
        <v>10914</v>
      </c>
      <c r="C4179" t="s">
        <v>464</v>
      </c>
      <c r="D4179" t="s">
        <v>5703</v>
      </c>
      <c r="E4179" t="s">
        <v>444</v>
      </c>
      <c r="F4179" t="b">
        <v>0</v>
      </c>
      <c r="G4179">
        <v>509106816</v>
      </c>
      <c r="H4179">
        <v>509106879</v>
      </c>
      <c r="I4179" t="s">
        <v>10915</v>
      </c>
      <c r="J4179" s="182" t="str">
        <f>IF(OR(IFERROR(SEARCH("DMZ",tblSegmentationZones[[#This Row],[comment]])&gt;0,FALSE),IFERROR(SEARCH("DMZ",tblSegmentationZones[[#This Row],[SegmentationZone]])&gt;0,FALSE)),"Yes","No")</f>
        <v>No</v>
      </c>
    </row>
    <row r="4180" spans="1:10" x14ac:dyDescent="0.3">
      <c r="A4180" t="s">
        <v>5754</v>
      </c>
      <c r="B4180" t="s">
        <v>10916</v>
      </c>
      <c r="C4180" t="s">
        <v>464</v>
      </c>
      <c r="D4180" t="s">
        <v>5754</v>
      </c>
      <c r="E4180" t="s">
        <v>444</v>
      </c>
      <c r="F4180" t="b">
        <v>0</v>
      </c>
      <c r="G4180">
        <v>509106752</v>
      </c>
      <c r="H4180">
        <v>509106815</v>
      </c>
      <c r="I4180" t="s">
        <v>10917</v>
      </c>
      <c r="J4180" s="182" t="str">
        <f>IF(OR(IFERROR(SEARCH("DMZ",tblSegmentationZones[[#This Row],[comment]])&gt;0,FALSE),IFERROR(SEARCH("DMZ",tblSegmentationZones[[#This Row],[SegmentationZone]])&gt;0,FALSE)),"Yes","No")</f>
        <v>Yes</v>
      </c>
    </row>
    <row r="4181" spans="1:10" x14ac:dyDescent="0.3">
      <c r="A4181" t="s">
        <v>5700</v>
      </c>
      <c r="B4181" t="s">
        <v>10918</v>
      </c>
      <c r="C4181" t="s">
        <v>464</v>
      </c>
      <c r="D4181" t="s">
        <v>5700</v>
      </c>
      <c r="E4181" t="s">
        <v>444</v>
      </c>
      <c r="F4181" t="b">
        <v>0</v>
      </c>
      <c r="G4181">
        <v>509107200</v>
      </c>
      <c r="H4181">
        <v>509107263</v>
      </c>
      <c r="I4181" t="s">
        <v>10919</v>
      </c>
      <c r="J4181" s="182" t="str">
        <f>IF(OR(IFERROR(SEARCH("DMZ",tblSegmentationZones[[#This Row],[comment]])&gt;0,FALSE),IFERROR(SEARCH("DMZ",tblSegmentationZones[[#This Row],[SegmentationZone]])&gt;0,FALSE)),"Yes","No")</f>
        <v>No</v>
      </c>
    </row>
    <row r="4182" spans="1:10" x14ac:dyDescent="0.3">
      <c r="A4182" t="s">
        <v>5695</v>
      </c>
      <c r="B4182" t="s">
        <v>10920</v>
      </c>
      <c r="C4182" t="s">
        <v>464</v>
      </c>
      <c r="D4182" t="s">
        <v>5695</v>
      </c>
      <c r="E4182" t="s">
        <v>444</v>
      </c>
      <c r="F4182" t="b">
        <v>0</v>
      </c>
      <c r="G4182">
        <v>509107328</v>
      </c>
      <c r="H4182">
        <v>509107391</v>
      </c>
      <c r="I4182" t="s">
        <v>10921</v>
      </c>
      <c r="J4182" s="182" t="str">
        <f>IF(OR(IFERROR(SEARCH("DMZ",tblSegmentationZones[[#This Row],[comment]])&gt;0,FALSE),IFERROR(SEARCH("DMZ",tblSegmentationZones[[#This Row],[SegmentationZone]])&gt;0,FALSE)),"Yes","No")</f>
        <v>Yes</v>
      </c>
    </row>
    <row r="4183" spans="1:10" x14ac:dyDescent="0.3">
      <c r="A4183" t="s">
        <v>5686</v>
      </c>
      <c r="B4183" t="s">
        <v>10922</v>
      </c>
      <c r="C4183" t="s">
        <v>464</v>
      </c>
      <c r="D4183" t="s">
        <v>5686</v>
      </c>
      <c r="E4183" t="s">
        <v>444</v>
      </c>
      <c r="F4183" t="b">
        <v>0</v>
      </c>
      <c r="G4183">
        <v>509107392</v>
      </c>
      <c r="H4183">
        <v>509107455</v>
      </c>
      <c r="I4183" t="s">
        <v>10923</v>
      </c>
      <c r="J4183" s="182" t="str">
        <f>IF(OR(IFERROR(SEARCH("DMZ",tblSegmentationZones[[#This Row],[comment]])&gt;0,FALSE),IFERROR(SEARCH("DMZ",tblSegmentationZones[[#This Row],[SegmentationZone]])&gt;0,FALSE)),"Yes","No")</f>
        <v>No</v>
      </c>
    </row>
    <row r="4184" spans="1:10" x14ac:dyDescent="0.3">
      <c r="A4184" t="s">
        <v>4106</v>
      </c>
      <c r="B4184" t="s">
        <v>10924</v>
      </c>
      <c r="C4184" t="s">
        <v>464</v>
      </c>
      <c r="D4184" t="s">
        <v>4106</v>
      </c>
      <c r="E4184" t="s">
        <v>444</v>
      </c>
      <c r="F4184" t="b">
        <v>0</v>
      </c>
      <c r="G4184">
        <v>509107264</v>
      </c>
      <c r="H4184">
        <v>509107327</v>
      </c>
      <c r="I4184" t="s">
        <v>10925</v>
      </c>
      <c r="J4184" s="182" t="str">
        <f>IF(OR(IFERROR(SEARCH("DMZ",tblSegmentationZones[[#This Row],[comment]])&gt;0,FALSE),IFERROR(SEARCH("DMZ",tblSegmentationZones[[#This Row],[SegmentationZone]])&gt;0,FALSE)),"Yes","No")</f>
        <v>No</v>
      </c>
    </row>
    <row r="4185" spans="1:10" x14ac:dyDescent="0.3">
      <c r="A4185" t="s">
        <v>5738</v>
      </c>
      <c r="B4185" t="s">
        <v>10926</v>
      </c>
      <c r="C4185" t="s">
        <v>464</v>
      </c>
      <c r="D4185" t="s">
        <v>5738</v>
      </c>
      <c r="E4185" t="s">
        <v>444</v>
      </c>
      <c r="F4185" t="b">
        <v>0</v>
      </c>
      <c r="G4185">
        <v>509107456</v>
      </c>
      <c r="H4185">
        <v>509107519</v>
      </c>
      <c r="I4185" t="s">
        <v>10927</v>
      </c>
      <c r="J4185" s="182" t="str">
        <f>IF(OR(IFERROR(SEARCH("DMZ",tblSegmentationZones[[#This Row],[comment]])&gt;0,FALSE),IFERROR(SEARCH("DMZ",tblSegmentationZones[[#This Row],[SegmentationZone]])&gt;0,FALSE)),"Yes","No")</f>
        <v>Yes</v>
      </c>
    </row>
    <row r="4186" spans="1:10" x14ac:dyDescent="0.3">
      <c r="A4186" t="s">
        <v>5745</v>
      </c>
      <c r="B4186" t="s">
        <v>10928</v>
      </c>
      <c r="C4186" t="s">
        <v>464</v>
      </c>
      <c r="D4186" t="s">
        <v>5745</v>
      </c>
      <c r="E4186" t="s">
        <v>444</v>
      </c>
      <c r="F4186" t="b">
        <v>0</v>
      </c>
      <c r="G4186">
        <v>509107584</v>
      </c>
      <c r="H4186">
        <v>509107647</v>
      </c>
      <c r="I4186" t="s">
        <v>10929</v>
      </c>
      <c r="J4186" s="182" t="str">
        <f>IF(OR(IFERROR(SEARCH("DMZ",tblSegmentationZones[[#This Row],[comment]])&gt;0,FALSE),IFERROR(SEARCH("DMZ",tblSegmentationZones[[#This Row],[SegmentationZone]])&gt;0,FALSE)),"Yes","No")</f>
        <v>No</v>
      </c>
    </row>
    <row r="4187" spans="1:10" x14ac:dyDescent="0.3">
      <c r="A4187" t="s">
        <v>5728</v>
      </c>
      <c r="B4187" t="s">
        <v>10930</v>
      </c>
      <c r="C4187" t="s">
        <v>464</v>
      </c>
      <c r="D4187" t="s">
        <v>5728</v>
      </c>
      <c r="E4187" t="s">
        <v>444</v>
      </c>
      <c r="F4187" t="b">
        <v>0</v>
      </c>
      <c r="G4187">
        <v>509107648</v>
      </c>
      <c r="H4187">
        <v>509107711</v>
      </c>
      <c r="I4187" t="s">
        <v>10931</v>
      </c>
      <c r="J4187" s="182" t="str">
        <f>IF(OR(IFERROR(SEARCH("DMZ",tblSegmentationZones[[#This Row],[comment]])&gt;0,FALSE),IFERROR(SEARCH("DMZ",tblSegmentationZones[[#This Row],[SegmentationZone]])&gt;0,FALSE)),"Yes","No")</f>
        <v>No</v>
      </c>
    </row>
    <row r="4188" spans="1:10" x14ac:dyDescent="0.3">
      <c r="A4188" t="s">
        <v>5424</v>
      </c>
      <c r="B4188" t="s">
        <v>10932</v>
      </c>
      <c r="C4188" t="s">
        <v>464</v>
      </c>
      <c r="D4188" t="s">
        <v>5424</v>
      </c>
      <c r="E4188" t="s">
        <v>444</v>
      </c>
      <c r="F4188" t="b">
        <v>0</v>
      </c>
      <c r="G4188">
        <v>509107520</v>
      </c>
      <c r="H4188">
        <v>509107583</v>
      </c>
      <c r="I4188" t="s">
        <v>10933</v>
      </c>
      <c r="J4188" s="182" t="str">
        <f>IF(OR(IFERROR(SEARCH("DMZ",tblSegmentationZones[[#This Row],[comment]])&gt;0,FALSE),IFERROR(SEARCH("DMZ",tblSegmentationZones[[#This Row],[SegmentationZone]])&gt;0,FALSE)),"Yes","No")</f>
        <v>No</v>
      </c>
    </row>
    <row r="4189" spans="1:10" x14ac:dyDescent="0.3">
      <c r="A4189" t="s">
        <v>10934</v>
      </c>
      <c r="B4189" t="s">
        <v>10935</v>
      </c>
      <c r="C4189">
        <v>365</v>
      </c>
      <c r="D4189" t="s">
        <v>536</v>
      </c>
      <c r="E4189" t="s">
        <v>466</v>
      </c>
      <c r="F4189" t="b">
        <v>1</v>
      </c>
      <c r="G4189">
        <v>509608192</v>
      </c>
      <c r="H4189">
        <v>509608447</v>
      </c>
      <c r="I4189" t="s">
        <v>10936</v>
      </c>
      <c r="J4189" s="182" t="str">
        <f>IF(OR(IFERROR(SEARCH("DMZ",tblSegmentationZones[[#This Row],[comment]])&gt;0,FALSE),IFERROR(SEARCH("DMZ",tblSegmentationZones[[#This Row],[SegmentationZone]])&gt;0,FALSE)),"Yes","No")</f>
        <v>No</v>
      </c>
    </row>
    <row r="4190" spans="1:10" x14ac:dyDescent="0.3">
      <c r="A4190" t="s">
        <v>10937</v>
      </c>
      <c r="B4190" t="s">
        <v>10938</v>
      </c>
      <c r="C4190">
        <v>2102</v>
      </c>
      <c r="D4190" t="s">
        <v>620</v>
      </c>
      <c r="E4190" t="s">
        <v>466</v>
      </c>
      <c r="F4190" t="b">
        <v>1</v>
      </c>
      <c r="G4190">
        <v>509634048</v>
      </c>
      <c r="H4190">
        <v>509634303</v>
      </c>
      <c r="I4190" t="s">
        <v>10939</v>
      </c>
      <c r="J4190" s="182" t="str">
        <f>IF(OR(IFERROR(SEARCH("DMZ",tblSegmentationZones[[#This Row],[comment]])&gt;0,FALSE),IFERROR(SEARCH("DMZ",tblSegmentationZones[[#This Row],[SegmentationZone]])&gt;0,FALSE)),"Yes","No")</f>
        <v>No</v>
      </c>
    </row>
    <row r="4191" spans="1:10" x14ac:dyDescent="0.3">
      <c r="A4191" t="s">
        <v>10940</v>
      </c>
      <c r="B4191" t="s">
        <v>10941</v>
      </c>
      <c r="C4191">
        <v>2120</v>
      </c>
      <c r="D4191" t="s">
        <v>5444</v>
      </c>
      <c r="E4191" t="s">
        <v>466</v>
      </c>
      <c r="F4191" t="b">
        <v>1</v>
      </c>
      <c r="G4191">
        <v>509638656</v>
      </c>
      <c r="H4191">
        <v>509639679</v>
      </c>
      <c r="I4191" t="s">
        <v>10942</v>
      </c>
      <c r="J4191" s="182" t="str">
        <f>IF(OR(IFERROR(SEARCH("DMZ",tblSegmentationZones[[#This Row],[comment]])&gt;0,FALSE),IFERROR(SEARCH("DMZ",tblSegmentationZones[[#This Row],[SegmentationZone]])&gt;0,FALSE)),"Yes","No")</f>
        <v>No</v>
      </c>
    </row>
    <row r="4192" spans="1:10" x14ac:dyDescent="0.3">
      <c r="A4192" t="s">
        <v>10943</v>
      </c>
      <c r="B4192" t="s">
        <v>10944</v>
      </c>
      <c r="C4192">
        <v>2700</v>
      </c>
      <c r="D4192" t="s">
        <v>5700</v>
      </c>
      <c r="E4192" t="s">
        <v>466</v>
      </c>
      <c r="F4192" t="b">
        <v>1</v>
      </c>
      <c r="G4192">
        <v>509640704</v>
      </c>
      <c r="H4192">
        <v>509640959</v>
      </c>
      <c r="I4192" t="s">
        <v>10945</v>
      </c>
      <c r="J4192" s="182" t="str">
        <f>IF(OR(IFERROR(SEARCH("DMZ",tblSegmentationZones[[#This Row],[comment]])&gt;0,FALSE),IFERROR(SEARCH("DMZ",tblSegmentationZones[[#This Row],[SegmentationZone]])&gt;0,FALSE)),"Yes","No")</f>
        <v>No</v>
      </c>
    </row>
    <row r="4193" spans="1:10" x14ac:dyDescent="0.3">
      <c r="A4193" t="s">
        <v>10946</v>
      </c>
      <c r="B4193" t="s">
        <v>10947</v>
      </c>
      <c r="C4193">
        <v>2701</v>
      </c>
      <c r="D4193" t="s">
        <v>4106</v>
      </c>
      <c r="E4193" t="s">
        <v>466</v>
      </c>
      <c r="F4193" t="b">
        <v>1</v>
      </c>
      <c r="G4193">
        <v>509640960</v>
      </c>
      <c r="H4193">
        <v>509641215</v>
      </c>
      <c r="I4193" t="s">
        <v>10948</v>
      </c>
      <c r="J4193" s="182" t="str">
        <f>IF(OR(IFERROR(SEARCH("DMZ",tblSegmentationZones[[#This Row],[comment]])&gt;0,FALSE),IFERROR(SEARCH("DMZ",tblSegmentationZones[[#This Row],[SegmentationZone]])&gt;0,FALSE)),"Yes","No")</f>
        <v>No</v>
      </c>
    </row>
    <row r="4194" spans="1:10" x14ac:dyDescent="0.3">
      <c r="A4194" t="s">
        <v>10949</v>
      </c>
      <c r="B4194" t="s">
        <v>10950</v>
      </c>
      <c r="C4194">
        <v>2013</v>
      </c>
      <c r="D4194" t="s">
        <v>470</v>
      </c>
      <c r="E4194" t="s">
        <v>466</v>
      </c>
      <c r="F4194" t="b">
        <v>0</v>
      </c>
      <c r="G4194">
        <v>509611264</v>
      </c>
      <c r="H4194">
        <v>509611519</v>
      </c>
      <c r="I4194" t="s">
        <v>10951</v>
      </c>
      <c r="J4194" s="182" t="str">
        <f>IF(OR(IFERROR(SEARCH("DMZ",tblSegmentationZones[[#This Row],[comment]])&gt;0,FALSE),IFERROR(SEARCH("DMZ",tblSegmentationZones[[#This Row],[SegmentationZone]])&gt;0,FALSE)),"Yes","No")</f>
        <v>No</v>
      </c>
    </row>
    <row r="4195" spans="1:10" x14ac:dyDescent="0.3">
      <c r="A4195" t="s">
        <v>10952</v>
      </c>
      <c r="B4195" t="s">
        <v>10953</v>
      </c>
      <c r="C4195">
        <v>2830</v>
      </c>
      <c r="D4195" t="s">
        <v>5424</v>
      </c>
      <c r="E4195" t="s">
        <v>466</v>
      </c>
      <c r="F4195" t="b">
        <v>1</v>
      </c>
      <c r="G4195">
        <v>509641216</v>
      </c>
      <c r="H4195">
        <v>509641471</v>
      </c>
      <c r="I4195" t="s">
        <v>10954</v>
      </c>
      <c r="J4195" s="182" t="str">
        <f>IF(OR(IFERROR(SEARCH("DMZ",tblSegmentationZones[[#This Row],[comment]])&gt;0,FALSE),IFERROR(SEARCH("DMZ",tblSegmentationZones[[#This Row],[SegmentationZone]])&gt;0,FALSE)),"Yes","No")</f>
        <v>No</v>
      </c>
    </row>
    <row r="4196" spans="1:10" x14ac:dyDescent="0.3">
      <c r="A4196" t="s">
        <v>5692</v>
      </c>
      <c r="B4196" t="s">
        <v>10955</v>
      </c>
      <c r="C4196">
        <v>2704</v>
      </c>
      <c r="D4196" t="s">
        <v>5692</v>
      </c>
      <c r="E4196" t="s">
        <v>466</v>
      </c>
      <c r="F4196" t="b">
        <v>1</v>
      </c>
      <c r="G4196">
        <v>509641728</v>
      </c>
      <c r="H4196">
        <v>509641983</v>
      </c>
      <c r="I4196" t="s">
        <v>10956</v>
      </c>
      <c r="J4196" s="182" t="str">
        <f>IF(OR(IFERROR(SEARCH("DMZ",tblSegmentationZones[[#This Row],[comment]])&gt;0,FALSE),IFERROR(SEARCH("DMZ",tblSegmentationZones[[#This Row],[SegmentationZone]])&gt;0,FALSE)),"Yes","No")</f>
        <v>No</v>
      </c>
    </row>
    <row r="4197" spans="1:10" x14ac:dyDescent="0.3">
      <c r="A4197" t="s">
        <v>10957</v>
      </c>
      <c r="B4197" t="s">
        <v>10958</v>
      </c>
      <c r="C4197">
        <v>2915</v>
      </c>
      <c r="D4197" t="s">
        <v>2800</v>
      </c>
      <c r="E4197" t="s">
        <v>466</v>
      </c>
      <c r="F4197" t="b">
        <v>1</v>
      </c>
      <c r="G4197">
        <v>509641984</v>
      </c>
      <c r="H4197">
        <v>509642239</v>
      </c>
      <c r="I4197" t="s">
        <v>10959</v>
      </c>
      <c r="J4197" s="182" t="str">
        <f>IF(OR(IFERROR(SEARCH("DMZ",tblSegmentationZones[[#This Row],[comment]])&gt;0,FALSE),IFERROR(SEARCH("DMZ",tblSegmentationZones[[#This Row],[SegmentationZone]])&gt;0,FALSE)),"Yes","No")</f>
        <v>No</v>
      </c>
    </row>
    <row r="4198" spans="1:10" x14ac:dyDescent="0.3">
      <c r="A4198" t="s">
        <v>470</v>
      </c>
      <c r="B4198" t="s">
        <v>10960</v>
      </c>
      <c r="C4198">
        <v>2014</v>
      </c>
      <c r="D4198" t="s">
        <v>470</v>
      </c>
      <c r="E4198" t="s">
        <v>466</v>
      </c>
      <c r="F4198" t="b">
        <v>0</v>
      </c>
      <c r="G4198">
        <v>509611520</v>
      </c>
      <c r="H4198">
        <v>509611775</v>
      </c>
      <c r="I4198" t="s">
        <v>10961</v>
      </c>
      <c r="J4198" s="182" t="str">
        <f>IF(OR(IFERROR(SEARCH("DMZ",tblSegmentationZones[[#This Row],[comment]])&gt;0,FALSE),IFERROR(SEARCH("DMZ",tblSegmentationZones[[#This Row],[SegmentationZone]])&gt;0,FALSE)),"Yes","No")</f>
        <v>No</v>
      </c>
    </row>
    <row r="4199" spans="1:10" x14ac:dyDescent="0.3">
      <c r="A4199" t="s">
        <v>10962</v>
      </c>
      <c r="B4199" t="s">
        <v>10963</v>
      </c>
      <c r="C4199">
        <v>2712</v>
      </c>
      <c r="D4199" t="s">
        <v>5771</v>
      </c>
      <c r="E4199" t="s">
        <v>466</v>
      </c>
      <c r="F4199" t="b">
        <v>1</v>
      </c>
      <c r="G4199">
        <v>509643776</v>
      </c>
      <c r="H4199">
        <v>509644031</v>
      </c>
      <c r="I4199" t="s">
        <v>10964</v>
      </c>
      <c r="J4199" s="182" t="str">
        <f>IF(OR(IFERROR(SEARCH("DMZ",tblSegmentationZones[[#This Row],[comment]])&gt;0,FALSE),IFERROR(SEARCH("DMZ",tblSegmentationZones[[#This Row],[SegmentationZone]])&gt;0,FALSE)),"Yes","No")</f>
        <v>No</v>
      </c>
    </row>
    <row r="4200" spans="1:10" x14ac:dyDescent="0.3">
      <c r="A4200" t="s">
        <v>10965</v>
      </c>
      <c r="B4200" t="s">
        <v>10966</v>
      </c>
      <c r="C4200">
        <v>2713</v>
      </c>
      <c r="D4200" t="s">
        <v>5771</v>
      </c>
      <c r="E4200" t="s">
        <v>466</v>
      </c>
      <c r="F4200" t="b">
        <v>0</v>
      </c>
      <c r="G4200">
        <v>509644032</v>
      </c>
      <c r="H4200">
        <v>509644287</v>
      </c>
      <c r="I4200" t="s">
        <v>10967</v>
      </c>
      <c r="J4200" s="182" t="str">
        <f>IF(OR(IFERROR(SEARCH("DMZ",tblSegmentationZones[[#This Row],[comment]])&gt;0,FALSE),IFERROR(SEARCH("DMZ",tblSegmentationZones[[#This Row],[SegmentationZone]])&gt;0,FALSE)),"Yes","No")</f>
        <v>No</v>
      </c>
    </row>
    <row r="4201" spans="1:10" x14ac:dyDescent="0.3">
      <c r="A4201" t="s">
        <v>10968</v>
      </c>
      <c r="B4201" t="s">
        <v>10969</v>
      </c>
      <c r="C4201">
        <v>2714</v>
      </c>
      <c r="D4201" t="s">
        <v>5771</v>
      </c>
      <c r="E4201" t="s">
        <v>466</v>
      </c>
      <c r="F4201" t="b">
        <v>0</v>
      </c>
      <c r="G4201">
        <v>509644288</v>
      </c>
      <c r="H4201">
        <v>509644543</v>
      </c>
      <c r="I4201" t="s">
        <v>10970</v>
      </c>
      <c r="J4201" s="182" t="str">
        <f>IF(OR(IFERROR(SEARCH("DMZ",tblSegmentationZones[[#This Row],[comment]])&gt;0,FALSE),IFERROR(SEARCH("DMZ",tblSegmentationZones[[#This Row],[SegmentationZone]])&gt;0,FALSE)),"Yes","No")</f>
        <v>No</v>
      </c>
    </row>
    <row r="4202" spans="1:10" x14ac:dyDescent="0.3">
      <c r="A4202" t="s">
        <v>5907</v>
      </c>
      <c r="B4202" t="s">
        <v>10971</v>
      </c>
      <c r="C4202">
        <v>2036</v>
      </c>
      <c r="D4202" t="s">
        <v>5907</v>
      </c>
      <c r="E4202" t="s">
        <v>466</v>
      </c>
      <c r="F4202" t="b">
        <v>1</v>
      </c>
      <c r="G4202">
        <v>509644544</v>
      </c>
      <c r="H4202">
        <v>509644799</v>
      </c>
      <c r="I4202" t="s">
        <v>10972</v>
      </c>
      <c r="J4202" s="182" t="str">
        <f>IF(OR(IFERROR(SEARCH("DMZ",tblSegmentationZones[[#This Row],[comment]])&gt;0,FALSE),IFERROR(SEARCH("DMZ",tblSegmentationZones[[#This Row],[SegmentationZone]])&gt;0,FALSE)),"Yes","No")</f>
        <v>No</v>
      </c>
    </row>
    <row r="4203" spans="1:10" x14ac:dyDescent="0.3">
      <c r="A4203" t="s">
        <v>10973</v>
      </c>
      <c r="B4203" t="s">
        <v>10974</v>
      </c>
      <c r="C4203">
        <v>2716</v>
      </c>
      <c r="D4203" t="s">
        <v>5690</v>
      </c>
      <c r="E4203" t="s">
        <v>466</v>
      </c>
      <c r="F4203" t="b">
        <v>1</v>
      </c>
      <c r="G4203">
        <v>509644800</v>
      </c>
      <c r="H4203">
        <v>509645055</v>
      </c>
      <c r="I4203" t="s">
        <v>10975</v>
      </c>
      <c r="J4203" s="182" t="str">
        <f>IF(OR(IFERROR(SEARCH("DMZ",tblSegmentationZones[[#This Row],[comment]])&gt;0,FALSE),IFERROR(SEARCH("DMZ",tblSegmentationZones[[#This Row],[SegmentationZone]])&gt;0,FALSE)),"Yes","No")</f>
        <v>No</v>
      </c>
    </row>
    <row r="4204" spans="1:10" x14ac:dyDescent="0.3">
      <c r="A4204" t="s">
        <v>10976</v>
      </c>
      <c r="B4204" t="s">
        <v>10977</v>
      </c>
      <c r="C4204">
        <v>2717</v>
      </c>
      <c r="D4204" t="s">
        <v>5594</v>
      </c>
      <c r="E4204" t="s">
        <v>466</v>
      </c>
      <c r="F4204" t="b">
        <v>1</v>
      </c>
      <c r="G4204">
        <v>509645056</v>
      </c>
      <c r="H4204">
        <v>509645311</v>
      </c>
      <c r="I4204" t="s">
        <v>10978</v>
      </c>
      <c r="J4204" s="182" t="str">
        <f>IF(OR(IFERROR(SEARCH("DMZ",tblSegmentationZones[[#This Row],[comment]])&gt;0,FALSE),IFERROR(SEARCH("DMZ",tblSegmentationZones[[#This Row],[SegmentationZone]])&gt;0,FALSE)),"Yes","No")</f>
        <v>No</v>
      </c>
    </row>
    <row r="4205" spans="1:10" x14ac:dyDescent="0.3">
      <c r="A4205" t="s">
        <v>10979</v>
      </c>
      <c r="B4205" t="s">
        <v>10980</v>
      </c>
      <c r="C4205">
        <v>2725</v>
      </c>
      <c r="D4205" t="s">
        <v>5703</v>
      </c>
      <c r="E4205" t="s">
        <v>466</v>
      </c>
      <c r="F4205" t="b">
        <v>1</v>
      </c>
      <c r="G4205">
        <v>509647104</v>
      </c>
      <c r="H4205">
        <v>509647359</v>
      </c>
      <c r="I4205" t="s">
        <v>10981</v>
      </c>
      <c r="J4205" s="182" t="str">
        <f>IF(OR(IFERROR(SEARCH("DMZ",tblSegmentationZones[[#This Row],[comment]])&gt;0,FALSE),IFERROR(SEARCH("DMZ",tblSegmentationZones[[#This Row],[SegmentationZone]])&gt;0,FALSE)),"Yes","No")</f>
        <v>No</v>
      </c>
    </row>
    <row r="4206" spans="1:10" x14ac:dyDescent="0.3">
      <c r="A4206" t="s">
        <v>10982</v>
      </c>
      <c r="B4206" t="s">
        <v>10983</v>
      </c>
      <c r="C4206">
        <v>2729</v>
      </c>
      <c r="D4206" t="s">
        <v>5887</v>
      </c>
      <c r="E4206" t="s">
        <v>466</v>
      </c>
      <c r="F4206" t="b">
        <v>1</v>
      </c>
      <c r="G4206">
        <v>509648128</v>
      </c>
      <c r="H4206">
        <v>509648383</v>
      </c>
      <c r="I4206" t="s">
        <v>10984</v>
      </c>
      <c r="J4206" s="182" t="str">
        <f>IF(OR(IFERROR(SEARCH("DMZ",tblSegmentationZones[[#This Row],[comment]])&gt;0,FALSE),IFERROR(SEARCH("DMZ",tblSegmentationZones[[#This Row],[SegmentationZone]])&gt;0,FALSE)),"Yes","No")</f>
        <v>No</v>
      </c>
    </row>
    <row r="4207" spans="1:10" x14ac:dyDescent="0.3">
      <c r="A4207" t="s">
        <v>10985</v>
      </c>
      <c r="B4207" t="s">
        <v>10986</v>
      </c>
      <c r="C4207">
        <v>2016</v>
      </c>
      <c r="D4207" t="s">
        <v>470</v>
      </c>
      <c r="E4207" t="s">
        <v>466</v>
      </c>
      <c r="F4207" t="b">
        <v>0</v>
      </c>
      <c r="G4207">
        <v>509612032</v>
      </c>
      <c r="H4207">
        <v>509612287</v>
      </c>
      <c r="I4207" t="s">
        <v>10987</v>
      </c>
      <c r="J4207" s="182" t="str">
        <f>IF(OR(IFERROR(SEARCH("DMZ",tblSegmentationZones[[#This Row],[comment]])&gt;0,FALSE),IFERROR(SEARCH("DMZ",tblSegmentationZones[[#This Row],[SegmentationZone]])&gt;0,FALSE)),"Yes","No")</f>
        <v>No</v>
      </c>
    </row>
    <row r="4208" spans="1:10" x14ac:dyDescent="0.3">
      <c r="A4208" t="s">
        <v>10988</v>
      </c>
      <c r="B4208" t="s">
        <v>10989</v>
      </c>
      <c r="C4208">
        <v>2017</v>
      </c>
      <c r="D4208" t="s">
        <v>573</v>
      </c>
      <c r="E4208" t="s">
        <v>466</v>
      </c>
      <c r="F4208" t="b">
        <v>1</v>
      </c>
      <c r="G4208">
        <v>509612288</v>
      </c>
      <c r="H4208">
        <v>509612543</v>
      </c>
      <c r="I4208" t="s">
        <v>10990</v>
      </c>
      <c r="J4208" s="182" t="str">
        <f>IF(OR(IFERROR(SEARCH("DMZ",tblSegmentationZones[[#This Row],[comment]])&gt;0,FALSE),IFERROR(SEARCH("DMZ",tblSegmentationZones[[#This Row],[SegmentationZone]])&gt;0,FALSE)),"Yes","No")</f>
        <v>No</v>
      </c>
    </row>
    <row r="4209" spans="1:10" x14ac:dyDescent="0.3">
      <c r="A4209" t="s">
        <v>10991</v>
      </c>
      <c r="B4209" t="s">
        <v>10992</v>
      </c>
      <c r="C4209">
        <v>2019</v>
      </c>
      <c r="D4209" t="s">
        <v>565</v>
      </c>
      <c r="E4209" t="s">
        <v>466</v>
      </c>
      <c r="F4209" t="b">
        <v>0</v>
      </c>
      <c r="G4209">
        <v>509612800</v>
      </c>
      <c r="H4209">
        <v>509613055</v>
      </c>
      <c r="I4209" t="s">
        <v>10993</v>
      </c>
      <c r="J4209" s="182" t="str">
        <f>IF(OR(IFERROR(SEARCH("DMZ",tblSegmentationZones[[#This Row],[comment]])&gt;0,FALSE),IFERROR(SEARCH("DMZ",tblSegmentationZones[[#This Row],[SegmentationZone]])&gt;0,FALSE)),"Yes","No")</f>
        <v>No</v>
      </c>
    </row>
    <row r="4210" spans="1:10" x14ac:dyDescent="0.3">
      <c r="A4210" t="s">
        <v>10994</v>
      </c>
      <c r="B4210" t="s">
        <v>10995</v>
      </c>
      <c r="C4210">
        <v>2726</v>
      </c>
      <c r="D4210" t="s">
        <v>10994</v>
      </c>
      <c r="E4210" t="s">
        <v>466</v>
      </c>
      <c r="F4210" t="b">
        <v>1</v>
      </c>
      <c r="G4210">
        <v>509656576</v>
      </c>
      <c r="H4210">
        <v>509656831</v>
      </c>
      <c r="I4210" t="s">
        <v>10996</v>
      </c>
      <c r="J4210" s="182" t="str">
        <f>IF(OR(IFERROR(SEARCH("DMZ",tblSegmentationZones[[#This Row],[comment]])&gt;0,FALSE),IFERROR(SEARCH("DMZ",tblSegmentationZones[[#This Row],[SegmentationZone]])&gt;0,FALSE)),"Yes","No")</f>
        <v>No</v>
      </c>
    </row>
    <row r="4211" spans="1:10" x14ac:dyDescent="0.3">
      <c r="A4211" t="s">
        <v>10997</v>
      </c>
      <c r="B4211" t="s">
        <v>10998</v>
      </c>
      <c r="C4211">
        <v>2727</v>
      </c>
      <c r="D4211" t="s">
        <v>10997</v>
      </c>
      <c r="E4211" t="s">
        <v>466</v>
      </c>
      <c r="F4211" t="b">
        <v>1</v>
      </c>
      <c r="G4211">
        <v>509656832</v>
      </c>
      <c r="H4211">
        <v>509657087</v>
      </c>
      <c r="I4211" t="s">
        <v>10999</v>
      </c>
      <c r="J4211" s="182" t="str">
        <f>IF(OR(IFERROR(SEARCH("DMZ",tblSegmentationZones[[#This Row],[comment]])&gt;0,FALSE),IFERROR(SEARCH("DMZ",tblSegmentationZones[[#This Row],[SegmentationZone]])&gt;0,FALSE)),"Yes","No")</f>
        <v>No</v>
      </c>
    </row>
    <row r="4212" spans="1:10" x14ac:dyDescent="0.3">
      <c r="A4212" t="s">
        <v>565</v>
      </c>
      <c r="B4212" t="s">
        <v>11000</v>
      </c>
      <c r="C4212">
        <v>2019</v>
      </c>
      <c r="D4212" t="s">
        <v>565</v>
      </c>
      <c r="E4212" t="s">
        <v>466</v>
      </c>
      <c r="F4212" t="b">
        <v>1</v>
      </c>
      <c r="G4212">
        <v>509613056</v>
      </c>
      <c r="H4212">
        <v>509613311</v>
      </c>
      <c r="I4212" t="s">
        <v>11001</v>
      </c>
      <c r="J4212" s="182" t="str">
        <f>IF(OR(IFERROR(SEARCH("DMZ",tblSegmentationZones[[#This Row],[comment]])&gt;0,FALSE),IFERROR(SEARCH("DMZ",tblSegmentationZones[[#This Row],[SegmentationZone]])&gt;0,FALSE)),"Yes","No")</f>
        <v>No</v>
      </c>
    </row>
    <row r="4213" spans="1:10" x14ac:dyDescent="0.3">
      <c r="A4213" t="s">
        <v>470</v>
      </c>
      <c r="B4213" t="s">
        <v>11002</v>
      </c>
      <c r="C4213">
        <v>2014</v>
      </c>
      <c r="D4213" t="s">
        <v>470</v>
      </c>
      <c r="E4213" t="s">
        <v>466</v>
      </c>
      <c r="F4213" t="b">
        <v>1</v>
      </c>
      <c r="G4213">
        <v>509613312</v>
      </c>
      <c r="H4213">
        <v>509613567</v>
      </c>
      <c r="I4213" t="s">
        <v>11003</v>
      </c>
      <c r="J4213" s="182" t="str">
        <f>IF(OR(IFERROR(SEARCH("DMZ",tblSegmentationZones[[#This Row],[comment]])&gt;0,FALSE),IFERROR(SEARCH("DMZ",tblSegmentationZones[[#This Row],[SegmentationZone]])&gt;0,FALSE)),"Yes","No")</f>
        <v>No</v>
      </c>
    </row>
    <row r="4214" spans="1:10" x14ac:dyDescent="0.3">
      <c r="A4214" t="s">
        <v>11004</v>
      </c>
      <c r="B4214" t="s">
        <v>11005</v>
      </c>
      <c r="C4214">
        <v>2224</v>
      </c>
      <c r="D4214" t="s">
        <v>733</v>
      </c>
      <c r="E4214" t="s">
        <v>466</v>
      </c>
      <c r="F4214" t="b">
        <v>1</v>
      </c>
      <c r="G4214">
        <v>509665280</v>
      </c>
      <c r="H4214">
        <v>509665535</v>
      </c>
      <c r="I4214" t="s">
        <v>11006</v>
      </c>
      <c r="J4214" s="182" t="str">
        <f>IF(OR(IFERROR(SEARCH("DMZ",tblSegmentationZones[[#This Row],[comment]])&gt;0,FALSE),IFERROR(SEARCH("DMZ",tblSegmentationZones[[#This Row],[SegmentationZone]])&gt;0,FALSE)),"Yes","No")</f>
        <v>No</v>
      </c>
    </row>
    <row r="4215" spans="1:10" x14ac:dyDescent="0.3">
      <c r="A4215" t="s">
        <v>11007</v>
      </c>
      <c r="B4215" t="s">
        <v>11008</v>
      </c>
      <c r="C4215">
        <v>1225</v>
      </c>
      <c r="D4215" t="s">
        <v>5650</v>
      </c>
      <c r="E4215" t="s">
        <v>466</v>
      </c>
      <c r="F4215" t="b">
        <v>1</v>
      </c>
      <c r="G4215">
        <v>509671680</v>
      </c>
      <c r="H4215">
        <v>509671743</v>
      </c>
      <c r="I4215" t="s">
        <v>11009</v>
      </c>
      <c r="J4215" s="182" t="str">
        <f>IF(OR(IFERROR(SEARCH("DMZ",tblSegmentationZones[[#This Row],[comment]])&gt;0,FALSE),IFERROR(SEARCH("DMZ",tblSegmentationZones[[#This Row],[SegmentationZone]])&gt;0,FALSE)),"Yes","No")</f>
        <v>No</v>
      </c>
    </row>
    <row r="4216" spans="1:10" x14ac:dyDescent="0.3">
      <c r="A4216" t="s">
        <v>11010</v>
      </c>
      <c r="B4216" t="s">
        <v>11011</v>
      </c>
      <c r="C4216">
        <v>1226</v>
      </c>
      <c r="D4216" t="s">
        <v>5650</v>
      </c>
      <c r="E4216" t="s">
        <v>466</v>
      </c>
      <c r="F4216" t="b">
        <v>0</v>
      </c>
      <c r="G4216">
        <v>509671744</v>
      </c>
      <c r="H4216">
        <v>509671807</v>
      </c>
      <c r="I4216" t="s">
        <v>11012</v>
      </c>
      <c r="J4216" s="182" t="str">
        <f>IF(OR(IFERROR(SEARCH("DMZ",tblSegmentationZones[[#This Row],[comment]])&gt;0,FALSE),IFERROR(SEARCH("DMZ",tblSegmentationZones[[#This Row],[SegmentationZone]])&gt;0,FALSE)),"Yes","No")</f>
        <v>No</v>
      </c>
    </row>
    <row r="4217" spans="1:10" x14ac:dyDescent="0.3">
      <c r="A4217" t="s">
        <v>11013</v>
      </c>
      <c r="B4217" t="s">
        <v>11014</v>
      </c>
      <c r="C4217">
        <v>2003</v>
      </c>
      <c r="D4217" t="s">
        <v>465</v>
      </c>
      <c r="E4217" t="s">
        <v>466</v>
      </c>
      <c r="F4217" t="b">
        <v>1</v>
      </c>
      <c r="G4217">
        <v>509608704</v>
      </c>
      <c r="H4217">
        <v>509608959</v>
      </c>
      <c r="I4217" t="s">
        <v>11015</v>
      </c>
      <c r="J4217" s="182" t="str">
        <f>IF(OR(IFERROR(SEARCH("DMZ",tblSegmentationZones[[#This Row],[comment]])&gt;0,FALSE),IFERROR(SEARCH("DMZ",tblSegmentationZones[[#This Row],[SegmentationZone]])&gt;0,FALSE)),"Yes","No")</f>
        <v>No</v>
      </c>
    </row>
    <row r="4218" spans="1:10" x14ac:dyDescent="0.3">
      <c r="A4218" t="s">
        <v>11016</v>
      </c>
      <c r="B4218" t="s">
        <v>11017</v>
      </c>
      <c r="C4218" t="s">
        <v>464</v>
      </c>
      <c r="D4218" t="s">
        <v>608</v>
      </c>
      <c r="E4218" t="s">
        <v>466</v>
      </c>
      <c r="F4218" t="b">
        <v>1</v>
      </c>
      <c r="G4218">
        <v>509616128</v>
      </c>
      <c r="H4218">
        <v>509616383</v>
      </c>
      <c r="I4218" t="s">
        <v>11018</v>
      </c>
      <c r="J4218" s="182" t="str">
        <f>IF(OR(IFERROR(SEARCH("DMZ",tblSegmentationZones[[#This Row],[comment]])&gt;0,FALSE),IFERROR(SEARCH("DMZ",tblSegmentationZones[[#This Row],[SegmentationZone]])&gt;0,FALSE)),"Yes","No")</f>
        <v>No</v>
      </c>
    </row>
    <row r="4219" spans="1:10" x14ac:dyDescent="0.3">
      <c r="A4219" t="s">
        <v>11019</v>
      </c>
      <c r="B4219" t="s">
        <v>11020</v>
      </c>
      <c r="C4219">
        <v>2048</v>
      </c>
      <c r="D4219" t="s">
        <v>524</v>
      </c>
      <c r="E4219" t="s">
        <v>466</v>
      </c>
      <c r="F4219" t="b">
        <v>0</v>
      </c>
      <c r="G4219">
        <v>509620224</v>
      </c>
      <c r="H4219">
        <v>509620479</v>
      </c>
      <c r="I4219" t="s">
        <v>11021</v>
      </c>
      <c r="J4219" s="182" t="str">
        <f>IF(OR(IFERROR(SEARCH("DMZ",tblSegmentationZones[[#This Row],[comment]])&gt;0,FALSE),IFERROR(SEARCH("DMZ",tblSegmentationZones[[#This Row],[SegmentationZone]])&gt;0,FALSE)),"Yes","No")</f>
        <v>No</v>
      </c>
    </row>
    <row r="4220" spans="1:10" x14ac:dyDescent="0.3">
      <c r="A4220" t="s">
        <v>11022</v>
      </c>
      <c r="B4220" t="s">
        <v>11023</v>
      </c>
      <c r="C4220">
        <v>2049</v>
      </c>
      <c r="D4220" t="s">
        <v>589</v>
      </c>
      <c r="E4220" t="s">
        <v>466</v>
      </c>
      <c r="F4220" t="b">
        <v>1</v>
      </c>
      <c r="G4220">
        <v>509620480</v>
      </c>
      <c r="H4220">
        <v>509620735</v>
      </c>
      <c r="I4220" t="s">
        <v>11024</v>
      </c>
      <c r="J4220" s="182" t="str">
        <f>IF(OR(IFERROR(SEARCH("DMZ",tblSegmentationZones[[#This Row],[comment]])&gt;0,FALSE),IFERROR(SEARCH("DMZ",tblSegmentationZones[[#This Row],[SegmentationZone]])&gt;0,FALSE)),"Yes","No")</f>
        <v>No</v>
      </c>
    </row>
    <row r="4221" spans="1:10" x14ac:dyDescent="0.3">
      <c r="A4221" t="s">
        <v>524</v>
      </c>
      <c r="B4221" t="s">
        <v>11025</v>
      </c>
      <c r="C4221">
        <v>2048</v>
      </c>
      <c r="D4221" t="s">
        <v>524</v>
      </c>
      <c r="E4221" t="s">
        <v>466</v>
      </c>
      <c r="F4221" t="b">
        <v>1</v>
      </c>
      <c r="G4221">
        <v>509620736</v>
      </c>
      <c r="H4221">
        <v>509620991</v>
      </c>
      <c r="I4221" t="s">
        <v>11026</v>
      </c>
      <c r="J4221" s="182" t="str">
        <f>IF(OR(IFERROR(SEARCH("DMZ",tblSegmentationZones[[#This Row],[comment]])&gt;0,FALSE),IFERROR(SEARCH("DMZ",tblSegmentationZones[[#This Row],[SegmentationZone]])&gt;0,FALSE)),"Yes","No")</f>
        <v>No</v>
      </c>
    </row>
    <row r="4222" spans="1:10" x14ac:dyDescent="0.3">
      <c r="A4222" t="s">
        <v>6145</v>
      </c>
      <c r="B4222" t="s">
        <v>11027</v>
      </c>
      <c r="C4222">
        <v>2051</v>
      </c>
      <c r="D4222" t="s">
        <v>6145</v>
      </c>
      <c r="E4222" t="s">
        <v>466</v>
      </c>
      <c r="F4222" t="b">
        <v>1</v>
      </c>
      <c r="G4222">
        <v>509620992</v>
      </c>
      <c r="H4222">
        <v>509621247</v>
      </c>
      <c r="I4222" t="s">
        <v>11028</v>
      </c>
      <c r="J4222" s="182" t="str">
        <f>IF(OR(IFERROR(SEARCH("DMZ",tblSegmentationZones[[#This Row],[comment]])&gt;0,FALSE),IFERROR(SEARCH("DMZ",tblSegmentationZones[[#This Row],[SegmentationZone]])&gt;0,FALSE)),"Yes","No")</f>
        <v>No</v>
      </c>
    </row>
    <row r="4223" spans="1:10" x14ac:dyDescent="0.3">
      <c r="A4223" t="s">
        <v>11029</v>
      </c>
      <c r="B4223" t="s">
        <v>11030</v>
      </c>
      <c r="C4223">
        <v>2068</v>
      </c>
      <c r="D4223" t="s">
        <v>6218</v>
      </c>
      <c r="E4223" t="s">
        <v>466</v>
      </c>
      <c r="F4223" t="b">
        <v>1</v>
      </c>
      <c r="G4223">
        <v>509625344</v>
      </c>
      <c r="H4223">
        <v>509625599</v>
      </c>
      <c r="I4223" t="s">
        <v>11031</v>
      </c>
      <c r="J4223" s="182" t="str">
        <f>IF(OR(IFERROR(SEARCH("DMZ",tblSegmentationZones[[#This Row],[comment]])&gt;0,FALSE),IFERROR(SEARCH("DMZ",tblSegmentationZones[[#This Row],[SegmentationZone]])&gt;0,FALSE)),"Yes","No")</f>
        <v>No</v>
      </c>
    </row>
    <row r="4224" spans="1:10" x14ac:dyDescent="0.3">
      <c r="A4224" t="s">
        <v>11032</v>
      </c>
      <c r="B4224" t="s">
        <v>11033</v>
      </c>
      <c r="C4224">
        <v>3000</v>
      </c>
      <c r="D4224" t="s">
        <v>5703</v>
      </c>
      <c r="E4224" t="s">
        <v>471</v>
      </c>
      <c r="F4224" t="b">
        <v>1</v>
      </c>
      <c r="G4224">
        <v>509673472</v>
      </c>
      <c r="H4224">
        <v>509673727</v>
      </c>
      <c r="I4224" t="s">
        <v>11034</v>
      </c>
      <c r="J4224" s="182" t="str">
        <f>IF(OR(IFERROR(SEARCH("DMZ",tblSegmentationZones[[#This Row],[comment]])&gt;0,FALSE),IFERROR(SEARCH("DMZ",tblSegmentationZones[[#This Row],[SegmentationZone]])&gt;0,FALSE)),"Yes","No")</f>
        <v>No</v>
      </c>
    </row>
    <row r="4225" spans="1:10" x14ac:dyDescent="0.3">
      <c r="A4225" t="s">
        <v>11035</v>
      </c>
      <c r="B4225" t="s">
        <v>11036</v>
      </c>
      <c r="C4225">
        <v>3128</v>
      </c>
      <c r="D4225" t="s">
        <v>5771</v>
      </c>
      <c r="E4225" t="s">
        <v>471</v>
      </c>
      <c r="F4225" t="b">
        <v>1</v>
      </c>
      <c r="G4225">
        <v>509706240</v>
      </c>
      <c r="H4225">
        <v>509706495</v>
      </c>
      <c r="I4225" t="s">
        <v>11037</v>
      </c>
      <c r="J4225" s="182" t="str">
        <f>IF(OR(IFERROR(SEARCH("DMZ",tblSegmentationZones[[#This Row],[comment]])&gt;0,FALSE),IFERROR(SEARCH("DMZ",tblSegmentationZones[[#This Row],[SegmentationZone]])&gt;0,FALSE)),"Yes","No")</f>
        <v>No</v>
      </c>
    </row>
    <row r="4226" spans="1:10" x14ac:dyDescent="0.3">
      <c r="A4226" t="s">
        <v>11038</v>
      </c>
      <c r="B4226" t="s">
        <v>11039</v>
      </c>
      <c r="C4226">
        <v>3048</v>
      </c>
      <c r="D4226" t="s">
        <v>524</v>
      </c>
      <c r="E4226" t="s">
        <v>471</v>
      </c>
      <c r="F4226" t="b">
        <v>1</v>
      </c>
      <c r="G4226">
        <v>509685760</v>
      </c>
      <c r="H4226">
        <v>509686015</v>
      </c>
      <c r="I4226" t="s">
        <v>11040</v>
      </c>
      <c r="J4226" s="182" t="str">
        <f>IF(OR(IFERROR(SEARCH("DMZ",tblSegmentationZones[[#This Row],[comment]])&gt;0,FALSE),IFERROR(SEARCH("DMZ",tblSegmentationZones[[#This Row],[SegmentationZone]])&gt;0,FALSE)),"Yes","No")</f>
        <v>No</v>
      </c>
    </row>
    <row r="4227" spans="1:10" x14ac:dyDescent="0.3">
      <c r="A4227" t="s">
        <v>11041</v>
      </c>
      <c r="B4227" t="s">
        <v>11042</v>
      </c>
      <c r="C4227">
        <v>3049</v>
      </c>
      <c r="D4227" t="s">
        <v>589</v>
      </c>
      <c r="E4227" t="s">
        <v>471</v>
      </c>
      <c r="F4227" t="b">
        <v>1</v>
      </c>
      <c r="G4227">
        <v>509686016</v>
      </c>
      <c r="H4227">
        <v>509686271</v>
      </c>
      <c r="I4227" t="s">
        <v>11043</v>
      </c>
      <c r="J4227" s="182" t="str">
        <f>IF(OR(IFERROR(SEARCH("DMZ",tblSegmentationZones[[#This Row],[comment]])&gt;0,FALSE),IFERROR(SEARCH("DMZ",tblSegmentationZones[[#This Row],[SegmentationZone]])&gt;0,FALSE)),"Yes","No")</f>
        <v>No</v>
      </c>
    </row>
    <row r="4228" spans="1:10" x14ac:dyDescent="0.3">
      <c r="A4228" t="s">
        <v>11044</v>
      </c>
      <c r="B4228" t="s">
        <v>11045</v>
      </c>
      <c r="C4228">
        <v>3006</v>
      </c>
      <c r="D4228" t="s">
        <v>470</v>
      </c>
      <c r="E4228" t="s">
        <v>471</v>
      </c>
      <c r="F4228" t="b">
        <v>1</v>
      </c>
      <c r="G4228">
        <v>509675008</v>
      </c>
      <c r="H4228">
        <v>509675263</v>
      </c>
      <c r="I4228" t="s">
        <v>11046</v>
      </c>
      <c r="J4228" s="182" t="str">
        <f>IF(OR(IFERROR(SEARCH("DMZ",tblSegmentationZones[[#This Row],[comment]])&gt;0,FALSE),IFERROR(SEARCH("DMZ",tblSegmentationZones[[#This Row],[SegmentationZone]])&gt;0,FALSE)),"Yes","No")</f>
        <v>No</v>
      </c>
    </row>
    <row r="4229" spans="1:10" x14ac:dyDescent="0.3">
      <c r="A4229" t="s">
        <v>6208</v>
      </c>
      <c r="B4229" t="s">
        <v>11047</v>
      </c>
      <c r="C4229" t="s">
        <v>464</v>
      </c>
      <c r="D4229" t="s">
        <v>6208</v>
      </c>
      <c r="E4229" t="s">
        <v>471</v>
      </c>
      <c r="F4229" t="b">
        <v>1</v>
      </c>
      <c r="G4229">
        <v>509689856</v>
      </c>
      <c r="H4229">
        <v>509690367</v>
      </c>
      <c r="I4229" t="s">
        <v>11048</v>
      </c>
      <c r="J4229" s="182" t="str">
        <f>IF(OR(IFERROR(SEARCH("DMZ",tblSegmentationZones[[#This Row],[comment]])&gt;0,FALSE),IFERROR(SEARCH("DMZ",tblSegmentationZones[[#This Row],[SegmentationZone]])&gt;0,FALSE)),"Yes","No")</f>
        <v>No</v>
      </c>
    </row>
    <row r="4230" spans="1:10" x14ac:dyDescent="0.3">
      <c r="A4230" t="s">
        <v>6211</v>
      </c>
      <c r="B4230" t="s">
        <v>11049</v>
      </c>
      <c r="C4230" t="s">
        <v>464</v>
      </c>
      <c r="D4230" t="s">
        <v>6211</v>
      </c>
      <c r="E4230" t="s">
        <v>471</v>
      </c>
      <c r="F4230" t="b">
        <v>1</v>
      </c>
      <c r="G4230">
        <v>509690368</v>
      </c>
      <c r="H4230">
        <v>509690879</v>
      </c>
      <c r="I4230" t="s">
        <v>11050</v>
      </c>
      <c r="J4230" s="182" t="str">
        <f>IF(OR(IFERROR(SEARCH("DMZ",tblSegmentationZones[[#This Row],[comment]])&gt;0,FALSE),IFERROR(SEARCH("DMZ",tblSegmentationZones[[#This Row],[SegmentationZone]])&gt;0,FALSE)),"Yes","No")</f>
        <v>No</v>
      </c>
    </row>
    <row r="4231" spans="1:10" x14ac:dyDescent="0.3">
      <c r="A4231" t="s">
        <v>11051</v>
      </c>
      <c r="B4231" t="s">
        <v>11052</v>
      </c>
      <c r="C4231">
        <v>3007</v>
      </c>
      <c r="D4231" t="s">
        <v>565</v>
      </c>
      <c r="E4231" t="s">
        <v>471</v>
      </c>
      <c r="F4231" t="b">
        <v>1</v>
      </c>
      <c r="G4231">
        <v>509675264</v>
      </c>
      <c r="H4231">
        <v>509675519</v>
      </c>
      <c r="I4231" t="s">
        <v>11053</v>
      </c>
      <c r="J4231" s="182" t="str">
        <f>IF(OR(IFERROR(SEARCH("DMZ",tblSegmentationZones[[#This Row],[comment]])&gt;0,FALSE),IFERROR(SEARCH("DMZ",tblSegmentationZones[[#This Row],[SegmentationZone]])&gt;0,FALSE)),"Yes","No")</f>
        <v>No</v>
      </c>
    </row>
    <row r="4232" spans="1:10" x14ac:dyDescent="0.3">
      <c r="A4232" t="s">
        <v>11054</v>
      </c>
      <c r="B4232" t="s">
        <v>11055</v>
      </c>
      <c r="C4232" t="s">
        <v>6054</v>
      </c>
      <c r="D4232" t="s">
        <v>470</v>
      </c>
      <c r="E4232" t="s">
        <v>471</v>
      </c>
      <c r="F4232" t="b">
        <v>0</v>
      </c>
      <c r="G4232">
        <v>509675520</v>
      </c>
      <c r="H4232">
        <v>509675775</v>
      </c>
      <c r="I4232" t="s">
        <v>11056</v>
      </c>
      <c r="J4232" s="182" t="str">
        <f>IF(OR(IFERROR(SEARCH("DMZ",tblSegmentationZones[[#This Row],[comment]])&gt;0,FALSE),IFERROR(SEARCH("DMZ",tblSegmentationZones[[#This Row],[SegmentationZone]])&gt;0,FALSE)),"Yes","No")</f>
        <v>No</v>
      </c>
    </row>
  </sheetData>
  <conditionalFormatting sqref="A9:A4232 D9:D4232 J9:J4232">
    <cfRule type="expression" dxfId="99" priority="3">
      <formula>INDIRECT("tblSegmentationZones[@DMZ]")="Yes"</formula>
    </cfRule>
  </conditionalFormatting>
  <conditionalFormatting sqref="C5">
    <cfRule type="duplicateValues" dxfId="98" priority="1"/>
    <cfRule type="duplicateValues" dxfId="97" priority="2"/>
  </conditionalFormatting>
  <conditionalFormatting sqref="B9:B4232">
    <cfRule type="duplicateValues" dxfId="96" priority="133184"/>
  </conditionalFormatting>
  <hyperlinks>
    <hyperlink ref="B2" r:id="rId1" xr:uid="{B51AFFC0-AB9C-A141-B43B-967F027F0377}"/>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Button 1">
              <controlPr defaultSize="0" print="0" autoFill="0" autoPict="0" macro="[0]!Sheet12.ImportSegmentationMap">
                <anchor moveWithCells="1" sizeWithCells="1">
                  <from>
                    <xdr:col>0</xdr:col>
                    <xdr:colOff>365760</xdr:colOff>
                    <xdr:row>4</xdr:row>
                    <xdr:rowOff>190500</xdr:rowOff>
                  </from>
                  <to>
                    <xdr:col>0</xdr:col>
                    <xdr:colOff>2743200</xdr:colOff>
                    <xdr:row>6</xdr:row>
                    <xdr:rowOff>0</xdr:rowOff>
                  </to>
                </anchor>
              </controlPr>
            </control>
          </mc:Choice>
        </mc:AlternateContent>
      </controls>
    </mc:Choice>
  </mc:AlternateContent>
  <tableParts count="1">
    <tablePart r:id="rId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DF353-9971-7846-A869-138E04B753DC}">
  <sheetPr codeName="Sheet15"/>
  <dimension ref="A1:G1486"/>
  <sheetViews>
    <sheetView workbookViewId="0">
      <selection activeCell="B2" sqref="B2"/>
    </sheetView>
  </sheetViews>
  <sheetFormatPr defaultColWidth="11" defaultRowHeight="15.6" x14ac:dyDescent="0.3"/>
  <cols>
    <col min="1" max="1" width="12.5" bestFit="1" customWidth="1"/>
    <col min="2" max="2" width="51.5" customWidth="1"/>
    <col min="3" max="3" width="17.59765625" bestFit="1" customWidth="1"/>
    <col min="4" max="4" width="25.09765625" customWidth="1"/>
    <col min="5" max="5" width="18.59765625" bestFit="1" customWidth="1"/>
    <col min="6" max="6" width="46" bestFit="1" customWidth="1"/>
    <col min="7" max="7" width="40.69921875" customWidth="1"/>
    <col min="8" max="8" width="22.19921875" customWidth="1"/>
    <col min="9" max="9" width="17.5" customWidth="1"/>
    <col min="10" max="10" width="14.09765625" customWidth="1"/>
    <col min="11" max="11" width="15" customWidth="1"/>
    <col min="12" max="12" width="16" customWidth="1"/>
    <col min="13" max="13" width="51.5" customWidth="1"/>
    <col min="14" max="14" width="19" customWidth="1"/>
    <col min="15" max="15" width="14.09765625" customWidth="1"/>
    <col min="16" max="16" width="13.19921875" customWidth="1"/>
  </cols>
  <sheetData>
    <row r="1" spans="1:7" x14ac:dyDescent="0.3">
      <c r="A1" t="s">
        <v>11057</v>
      </c>
      <c r="B1" s="233">
        <v>46225</v>
      </c>
    </row>
    <row r="4" spans="1:7" x14ac:dyDescent="0.3">
      <c r="A4" t="s">
        <v>275</v>
      </c>
      <c r="B4" t="s">
        <v>11058</v>
      </c>
      <c r="C4" t="s">
        <v>276</v>
      </c>
      <c r="D4" t="s">
        <v>279</v>
      </c>
      <c r="E4" t="s">
        <v>284</v>
      </c>
      <c r="F4" t="s">
        <v>11059</v>
      </c>
      <c r="G4" t="s">
        <v>11060</v>
      </c>
    </row>
    <row r="5" spans="1:7" x14ac:dyDescent="0.3">
      <c r="A5" t="s">
        <v>11061</v>
      </c>
      <c r="B5" t="s">
        <v>7186</v>
      </c>
      <c r="C5" t="s">
        <v>11062</v>
      </c>
      <c r="D5" t="s">
        <v>4250</v>
      </c>
      <c r="E5" t="s">
        <v>18</v>
      </c>
      <c r="F5" t="s">
        <v>1411</v>
      </c>
      <c r="G5" t="str">
        <f>CONCATENATE(tblZoneMatch[[#This Row],[Company]],tblZoneMatch[[#This Row],[Current Zone]],tblZoneMatch[[#This Row],[Machine Type]],tblZoneMatch[[#This Row],[Target Platform]],tblZoneMatch[[#This Row],[Target Device Type]],tblZoneMatch[[#This Row],[Target Zone]])</f>
        <v>Anthemappseg / anthem / baremetal / ahcWindows/Linux/AIXilelk-bmaas-drServerappseg / anthem / backend / general</v>
      </c>
    </row>
    <row r="6" spans="1:7" x14ac:dyDescent="0.3">
      <c r="A6" t="s">
        <v>11061</v>
      </c>
      <c r="B6" t="s">
        <v>7186</v>
      </c>
      <c r="C6" t="s">
        <v>11062</v>
      </c>
      <c r="D6" t="s">
        <v>2088</v>
      </c>
      <c r="E6" t="s">
        <v>18</v>
      </c>
      <c r="F6" t="s">
        <v>1411</v>
      </c>
      <c r="G6" t="str">
        <f>CONCATENATE(tblZoneMatch[[#This Row],[Company]],tblZoneMatch[[#This Row],[Current Zone]],tblZoneMatch[[#This Row],[Machine Type]],tblZoneMatch[[#This Row],[Target Platform]],tblZoneMatch[[#This Row],[Target Device Type]],tblZoneMatch[[#This Row],[Target Zone]])</f>
        <v>Anthemappseg / anthem / baremetal / ahcWindows/Linux/AIXvaash-bmaasServerappseg / anthem / backend / general</v>
      </c>
    </row>
    <row r="7" spans="1:7" x14ac:dyDescent="0.3">
      <c r="A7" s="192" t="s">
        <v>11061</v>
      </c>
      <c r="B7" s="192" t="s">
        <v>1429</v>
      </c>
      <c r="C7" s="192" t="s">
        <v>11062</v>
      </c>
      <c r="D7" t="s">
        <v>1108</v>
      </c>
      <c r="E7" s="192" t="s">
        <v>19</v>
      </c>
      <c r="F7" s="192" t="s">
        <v>1384</v>
      </c>
      <c r="G7" t="str">
        <f>CONCATENATE(tblZoneMatch[[#This Row],[Company]],tblZoneMatch[[#This Row],[Current Zone]],tblZoneMatch[[#This Row],[Machine Type]],tblZoneMatch[[#This Row],[Target Platform]],tblZoneMatch[[#This Row],[Target Device Type]],tblZoneMatch[[#This Row],[Target Zone]])</f>
        <v>Anthemappseg / anthem / baremetal / generalWindows/Linux/AIXazkyn-eastVMappseg / anthem / frontend / general</v>
      </c>
    </row>
    <row r="8" spans="1:7" x14ac:dyDescent="0.3">
      <c r="A8" s="192" t="s">
        <v>11061</v>
      </c>
      <c r="B8" s="192" t="s">
        <v>1429</v>
      </c>
      <c r="C8" s="192" t="s">
        <v>11062</v>
      </c>
      <c r="D8" t="s">
        <v>1284</v>
      </c>
      <c r="E8" s="192" t="s">
        <v>19</v>
      </c>
      <c r="F8" s="192" t="s">
        <v>1384</v>
      </c>
      <c r="G8" t="str">
        <f>CONCATENATE(tblZoneMatch[[#This Row],[Company]],tblZoneMatch[[#This Row],[Current Zone]],tblZoneMatch[[#This Row],[Machine Type]],tblZoneMatch[[#This Row],[Target Platform]],tblZoneMatch[[#This Row],[Target Device Type]],tblZoneMatch[[#This Row],[Target Zone]])</f>
        <v>Anthemappseg / anthem / baremetal / generalWindows/Linux/AIXazkyn-ncVMappseg / anthem / frontend / general</v>
      </c>
    </row>
    <row r="9" spans="1:7" x14ac:dyDescent="0.3">
      <c r="A9" t="s">
        <v>11061</v>
      </c>
      <c r="B9" t="s">
        <v>1429</v>
      </c>
      <c r="C9" t="s">
        <v>11062</v>
      </c>
      <c r="D9" t="s">
        <v>4250</v>
      </c>
      <c r="E9" t="s">
        <v>18</v>
      </c>
      <c r="F9" t="s">
        <v>1384</v>
      </c>
      <c r="G9" t="str">
        <f>CONCATENATE(tblZoneMatch[[#This Row],[Company]],tblZoneMatch[[#This Row],[Current Zone]],tblZoneMatch[[#This Row],[Machine Type]],tblZoneMatch[[#This Row],[Target Platform]],tblZoneMatch[[#This Row],[Target Device Type]],tblZoneMatch[[#This Row],[Target Zone]])</f>
        <v>Anthemappseg / anthem / baremetal / generalWindows/Linux/AIXilelk-bmaas-drServerappseg / anthem / frontend / general</v>
      </c>
    </row>
    <row r="10" spans="1:7" x14ac:dyDescent="0.3">
      <c r="A10" t="s">
        <v>11061</v>
      </c>
      <c r="B10" t="s">
        <v>1429</v>
      </c>
      <c r="C10" t="s">
        <v>11062</v>
      </c>
      <c r="D10" t="s">
        <v>2088</v>
      </c>
      <c r="E10" t="s">
        <v>18</v>
      </c>
      <c r="F10" t="s">
        <v>1384</v>
      </c>
      <c r="G10" t="str">
        <f>CONCATENATE(tblZoneMatch[[#This Row],[Company]],tblZoneMatch[[#This Row],[Current Zone]],tblZoneMatch[[#This Row],[Machine Type]],tblZoneMatch[[#This Row],[Target Platform]],tblZoneMatch[[#This Row],[Target Device Type]],tblZoneMatch[[#This Row],[Target Zone]])</f>
        <v>Anthemappseg / anthem / baremetal / generalWindows/Linux/AIXvaash-bmaasServerappseg / anthem / frontend / general</v>
      </c>
    </row>
    <row r="11" spans="1:7" x14ac:dyDescent="0.3">
      <c r="A11" t="s">
        <v>11061</v>
      </c>
      <c r="B11" t="s">
        <v>1706</v>
      </c>
      <c r="C11" t="s">
        <v>11062</v>
      </c>
      <c r="D11" t="s">
        <v>1108</v>
      </c>
      <c r="E11" t="s">
        <v>19</v>
      </c>
      <c r="F11" t="s">
        <v>1384</v>
      </c>
      <c r="G11" t="str">
        <f>CONCATENATE(tblZoneMatch[[#This Row],[Company]],tblZoneMatch[[#This Row],[Current Zone]],tblZoneMatch[[#This Row],[Machine Type]],tblZoneMatch[[#This Row],[Target Platform]],tblZoneMatch[[#This Row],[Target Device Type]],tblZoneMatch[[#This Row],[Target Zone]])</f>
        <v>Anthemappseg / anthem / baremetal / kafkaWindows/Linux/AIXazkyn-eastVMappseg / anthem / frontend / general</v>
      </c>
    </row>
    <row r="12" spans="1:7" x14ac:dyDescent="0.3">
      <c r="A12" t="s">
        <v>11061</v>
      </c>
      <c r="B12" t="s">
        <v>1706</v>
      </c>
      <c r="C12" t="s">
        <v>11062</v>
      </c>
      <c r="D12" t="s">
        <v>4250</v>
      </c>
      <c r="E12" t="s">
        <v>18</v>
      </c>
      <c r="F12" t="s">
        <v>1384</v>
      </c>
      <c r="G12" t="str">
        <f>CONCATENATE(tblZoneMatch[[#This Row],[Company]],tblZoneMatch[[#This Row],[Current Zone]],tblZoneMatch[[#This Row],[Machine Type]],tblZoneMatch[[#This Row],[Target Platform]],tblZoneMatch[[#This Row],[Target Device Type]],tblZoneMatch[[#This Row],[Target Zone]])</f>
        <v>Anthemappseg / anthem / baremetal / kafkaWindows/Linux/AIXilelk-bmaas-drServerappseg / anthem / frontend / general</v>
      </c>
    </row>
    <row r="13" spans="1:7" x14ac:dyDescent="0.3">
      <c r="A13" t="s">
        <v>11061</v>
      </c>
      <c r="B13" t="s">
        <v>1706</v>
      </c>
      <c r="C13" t="s">
        <v>11062</v>
      </c>
      <c r="D13" t="s">
        <v>2088</v>
      </c>
      <c r="E13" t="s">
        <v>18</v>
      </c>
      <c r="F13" t="s">
        <v>1384</v>
      </c>
      <c r="G13" t="str">
        <f>CONCATENATE(tblZoneMatch[[#This Row],[Company]],tblZoneMatch[[#This Row],[Current Zone]],tblZoneMatch[[#This Row],[Machine Type]],tblZoneMatch[[#This Row],[Target Platform]],tblZoneMatch[[#This Row],[Target Device Type]],tblZoneMatch[[#This Row],[Target Zone]])</f>
        <v>Anthemappseg / anthem / baremetal / kafkaWindows/Linux/AIXvaash-bmaasServerappseg / anthem / frontend / general</v>
      </c>
    </row>
    <row r="14" spans="1:7" x14ac:dyDescent="0.3">
      <c r="A14" t="s">
        <v>11061</v>
      </c>
      <c r="B14" t="s">
        <v>1400</v>
      </c>
      <c r="C14" t="s">
        <v>11062</v>
      </c>
      <c r="D14" t="s">
        <v>1108</v>
      </c>
      <c r="E14" t="s">
        <v>19</v>
      </c>
      <c r="F14" t="s">
        <v>1400</v>
      </c>
      <c r="G14" t="str">
        <f>CONCATENATE(tblZoneMatch[[#This Row],[Company]],tblZoneMatch[[#This Row],[Current Zone]],tblZoneMatch[[#This Row],[Machine Type]],tblZoneMatch[[#This Row],[Target Platform]],tblZoneMatch[[#This Row],[Target Device Type]],tblZoneMatch[[#This Row],[Target Zone]])</f>
        <v>Anthemappseg / anthem / database / generalWindows/Linux/AIXazkyn-eastVMappseg / anthem / database / general</v>
      </c>
    </row>
    <row r="15" spans="1:7" x14ac:dyDescent="0.3">
      <c r="A15" t="s">
        <v>11061</v>
      </c>
      <c r="B15" t="s">
        <v>1400</v>
      </c>
      <c r="C15" t="s">
        <v>11062</v>
      </c>
      <c r="D15" t="s">
        <v>1284</v>
      </c>
      <c r="E15" t="s">
        <v>19</v>
      </c>
      <c r="F15" t="s">
        <v>1400</v>
      </c>
      <c r="G15" t="str">
        <f>CONCATENATE(tblZoneMatch[[#This Row],[Company]],tblZoneMatch[[#This Row],[Current Zone]],tblZoneMatch[[#This Row],[Machine Type]],tblZoneMatch[[#This Row],[Target Platform]],tblZoneMatch[[#This Row],[Target Device Type]],tblZoneMatch[[#This Row],[Target Zone]])</f>
        <v>Anthemappseg / anthem / database / generalWindows/Linux/AIXazkyn-ncVMappseg / anthem / database / general</v>
      </c>
    </row>
    <row r="16" spans="1:7" x14ac:dyDescent="0.3">
      <c r="A16" t="s">
        <v>11061</v>
      </c>
      <c r="B16" t="s">
        <v>1400</v>
      </c>
      <c r="C16" t="s">
        <v>11062</v>
      </c>
      <c r="D16" t="s">
        <v>4250</v>
      </c>
      <c r="E16" t="s">
        <v>18</v>
      </c>
      <c r="F16" t="s">
        <v>1400</v>
      </c>
      <c r="G16" t="str">
        <f>CONCATENATE(tblZoneMatch[[#This Row],[Company]],tblZoneMatch[[#This Row],[Current Zone]],tblZoneMatch[[#This Row],[Machine Type]],tblZoneMatch[[#This Row],[Target Platform]],tblZoneMatch[[#This Row],[Target Device Type]],tblZoneMatch[[#This Row],[Target Zone]])</f>
        <v>Anthemappseg / anthem / database / generalWindows/Linux/AIXilelk-bmaas-drServerappseg / anthem / database / general</v>
      </c>
    </row>
    <row r="17" spans="1:7" x14ac:dyDescent="0.3">
      <c r="A17" t="s">
        <v>11061</v>
      </c>
      <c r="B17" t="s">
        <v>1400</v>
      </c>
      <c r="C17" t="s">
        <v>11062</v>
      </c>
      <c r="D17" t="s">
        <v>1018</v>
      </c>
      <c r="E17" t="s">
        <v>16</v>
      </c>
      <c r="F17" t="s">
        <v>1400</v>
      </c>
      <c r="G17" t="str">
        <f>CONCATENATE(tblZoneMatch[[#This Row],[Company]],tblZoneMatch[[#This Row],[Current Zone]],tblZoneMatch[[#This Row],[Machine Type]],tblZoneMatch[[#This Row],[Target Platform]],tblZoneMatch[[#This Row],[Target Device Type]],tblZoneMatch[[#This Row],[Target Zone]])</f>
        <v>Anthemappseg / anthem / database / generalWindows/Linux/AIXilelk-ch3AIX-LPARappseg / anthem / database / general</v>
      </c>
    </row>
    <row r="18" spans="1:7" x14ac:dyDescent="0.3">
      <c r="A18" t="s">
        <v>11061</v>
      </c>
      <c r="B18" t="s">
        <v>1400</v>
      </c>
      <c r="C18" t="s">
        <v>11062</v>
      </c>
      <c r="D18" t="s">
        <v>1018</v>
      </c>
      <c r="E18" t="s">
        <v>17</v>
      </c>
      <c r="F18" t="s">
        <v>1400</v>
      </c>
      <c r="G18" t="str">
        <f>CONCATENATE(tblZoneMatch[[#This Row],[Company]],tblZoneMatch[[#This Row],[Current Zone]],tblZoneMatch[[#This Row],[Machine Type]],tblZoneMatch[[#This Row],[Target Platform]],tblZoneMatch[[#This Row],[Target Device Type]],tblZoneMatch[[#This Row],[Target Zone]])</f>
        <v>Anthemappseg / anthem / database / generalWindows/Linux/AIXilelk-ch3Linux-VM-Powerappseg / anthem / database / general</v>
      </c>
    </row>
    <row r="19" spans="1:7" x14ac:dyDescent="0.3">
      <c r="A19" s="9" t="s">
        <v>11061</v>
      </c>
      <c r="B19" s="9" t="s">
        <v>1400</v>
      </c>
      <c r="C19" s="9" t="s">
        <v>11062</v>
      </c>
      <c r="D19" s="259" t="s">
        <v>2088</v>
      </c>
      <c r="E19" s="259" t="s">
        <v>18</v>
      </c>
      <c r="F19" s="9" t="s">
        <v>1400</v>
      </c>
      <c r="G19" s="188" t="str">
        <f>CONCATENATE(tblZoneMatch[[#This Row],[Company]],tblZoneMatch[[#This Row],[Current Zone]],tblZoneMatch[[#This Row],[Machine Type]],tblZoneMatch[[#This Row],[Target Platform]],tblZoneMatch[[#This Row],[Target Device Type]],tblZoneMatch[[#This Row],[Target Zone]])</f>
        <v>Anthemappseg / anthem / database / generalWindows/Linux/AIXvaash-bmaasServerappseg / anthem / database / general</v>
      </c>
    </row>
    <row r="20" spans="1:7" x14ac:dyDescent="0.3">
      <c r="A20" t="s">
        <v>11061</v>
      </c>
      <c r="B20" t="s">
        <v>1400</v>
      </c>
      <c r="C20" t="s">
        <v>11062</v>
      </c>
      <c r="D20" t="s">
        <v>1404</v>
      </c>
      <c r="E20" t="s">
        <v>19</v>
      </c>
      <c r="F20" t="s">
        <v>1400</v>
      </c>
      <c r="G20" t="str">
        <f>CONCATENATE(tblZoneMatch[[#This Row],[Company]],tblZoneMatch[[#This Row],[Current Zone]],tblZoneMatch[[#This Row],[Machine Type]],tblZoneMatch[[#This Row],[Target Platform]],tblZoneMatch[[#This Row],[Target Device Type]],tblZoneMatch[[#This Row],[Target Zone]])</f>
        <v>Anthemappseg / anthem / database / generalWindows/Linux/AIXvaash-vcsVMappseg / anthem / database / general</v>
      </c>
    </row>
    <row r="21" spans="1:7" x14ac:dyDescent="0.3">
      <c r="A21" t="s">
        <v>11061</v>
      </c>
      <c r="B21" t="s">
        <v>1400</v>
      </c>
      <c r="C21" t="s">
        <v>11062</v>
      </c>
      <c r="D21" t="s">
        <v>863</v>
      </c>
      <c r="E21" t="s">
        <v>16</v>
      </c>
      <c r="F21" t="s">
        <v>1400</v>
      </c>
      <c r="G21" t="str">
        <f>CONCATENATE(tblZoneMatch[[#This Row],[Company]],tblZoneMatch[[#This Row],[Current Zone]],tblZoneMatch[[#This Row],[Machine Type]],tblZoneMatch[[#This Row],[Target Platform]],tblZoneMatch[[#This Row],[Target Device Type]],tblZoneMatch[[#This Row],[Target Zone]])</f>
        <v>Anthemappseg / anthem / database / generalWindows/Linux/AIXvaash-wdc04AIX-LPARappseg / anthem / database / general</v>
      </c>
    </row>
    <row r="22" spans="1:7" x14ac:dyDescent="0.3">
      <c r="A22" t="s">
        <v>11061</v>
      </c>
      <c r="B22" t="s">
        <v>1400</v>
      </c>
      <c r="C22" t="s">
        <v>11062</v>
      </c>
      <c r="D22" t="s">
        <v>863</v>
      </c>
      <c r="E22" t="s">
        <v>17</v>
      </c>
      <c r="F22" t="s">
        <v>1400</v>
      </c>
      <c r="G22" t="str">
        <f>CONCATENATE(tblZoneMatch[[#This Row],[Company]],tblZoneMatch[[#This Row],[Current Zone]],tblZoneMatch[[#This Row],[Machine Type]],tblZoneMatch[[#This Row],[Target Platform]],tblZoneMatch[[#This Row],[Target Device Type]],tblZoneMatch[[#This Row],[Target Zone]])</f>
        <v>Anthemappseg / anthem / database / generalWindows/Linux/AIXvaash-wdc04Linux-VM-Powerappseg / anthem / database / general</v>
      </c>
    </row>
    <row r="23" spans="1:7" x14ac:dyDescent="0.3">
      <c r="A23" t="s">
        <v>11061</v>
      </c>
      <c r="B23" t="s">
        <v>1384</v>
      </c>
      <c r="C23" t="s">
        <v>11062</v>
      </c>
      <c r="D23" t="s">
        <v>1108</v>
      </c>
      <c r="E23" t="s">
        <v>19</v>
      </c>
      <c r="F23" t="s">
        <v>1384</v>
      </c>
      <c r="G23" t="str">
        <f>CONCATENATE(tblZoneMatch[[#This Row],[Company]],tblZoneMatch[[#This Row],[Current Zone]],tblZoneMatch[[#This Row],[Machine Type]],tblZoneMatch[[#This Row],[Target Platform]],tblZoneMatch[[#This Row],[Target Device Type]],tblZoneMatch[[#This Row],[Target Zone]])</f>
        <v>Anthemappseg / anthem / frontend / generalWindows/Linux/AIXazkyn-eastVMappseg / anthem / frontend / general</v>
      </c>
    </row>
    <row r="24" spans="1:7" x14ac:dyDescent="0.3">
      <c r="A24" t="s">
        <v>11061</v>
      </c>
      <c r="B24" t="s">
        <v>1384</v>
      </c>
      <c r="C24" t="s">
        <v>11062</v>
      </c>
      <c r="D24" t="s">
        <v>1284</v>
      </c>
      <c r="E24" t="s">
        <v>19</v>
      </c>
      <c r="F24" t="s">
        <v>1384</v>
      </c>
      <c r="G24" t="str">
        <f>CONCATENATE(tblZoneMatch[[#This Row],[Company]],tblZoneMatch[[#This Row],[Current Zone]],tblZoneMatch[[#This Row],[Machine Type]],tblZoneMatch[[#This Row],[Target Platform]],tblZoneMatch[[#This Row],[Target Device Type]],tblZoneMatch[[#This Row],[Target Zone]])</f>
        <v>Anthemappseg / anthem / frontend / generalWindows/Linux/AIXazkyn-ncVMappseg / anthem / frontend / general</v>
      </c>
    </row>
    <row r="25" spans="1:7" x14ac:dyDescent="0.3">
      <c r="A25" t="s">
        <v>11061</v>
      </c>
      <c r="B25" t="s">
        <v>1384</v>
      </c>
      <c r="C25" t="s">
        <v>11062</v>
      </c>
      <c r="D25" t="s">
        <v>4250</v>
      </c>
      <c r="E25" t="s">
        <v>18</v>
      </c>
      <c r="F25" t="s">
        <v>1384</v>
      </c>
      <c r="G25" t="str">
        <f>CONCATENATE(tblZoneMatch[[#This Row],[Company]],tblZoneMatch[[#This Row],[Current Zone]],tblZoneMatch[[#This Row],[Machine Type]],tblZoneMatch[[#This Row],[Target Platform]],tblZoneMatch[[#This Row],[Target Device Type]],tblZoneMatch[[#This Row],[Target Zone]])</f>
        <v>Anthemappseg / anthem / frontend / generalWindows/Linux/AIXilelk-bmaas-drServerappseg / anthem / frontend / general</v>
      </c>
    </row>
    <row r="26" spans="1:7" x14ac:dyDescent="0.3">
      <c r="A26" t="s">
        <v>11061</v>
      </c>
      <c r="B26" t="s">
        <v>1384</v>
      </c>
      <c r="C26" t="s">
        <v>11062</v>
      </c>
      <c r="D26" t="s">
        <v>1018</v>
      </c>
      <c r="E26" t="s">
        <v>16</v>
      </c>
      <c r="F26" t="s">
        <v>1384</v>
      </c>
      <c r="G26" t="str">
        <f>CONCATENATE(tblZoneMatch[[#This Row],[Company]],tblZoneMatch[[#This Row],[Current Zone]],tblZoneMatch[[#This Row],[Machine Type]],tblZoneMatch[[#This Row],[Target Platform]],tblZoneMatch[[#This Row],[Target Device Type]],tblZoneMatch[[#This Row],[Target Zone]])</f>
        <v>Anthemappseg / anthem / frontend / generalWindows/Linux/AIXilelk-ch3AIX-LPARappseg / anthem / frontend / general</v>
      </c>
    </row>
    <row r="27" spans="1:7" x14ac:dyDescent="0.3">
      <c r="A27" t="s">
        <v>11061</v>
      </c>
      <c r="B27" t="s">
        <v>1384</v>
      </c>
      <c r="C27" t="s">
        <v>11062</v>
      </c>
      <c r="D27" t="s">
        <v>1018</v>
      </c>
      <c r="E27" t="s">
        <v>17</v>
      </c>
      <c r="F27" t="s">
        <v>1384</v>
      </c>
      <c r="G27" t="str">
        <f>CONCATENATE(tblZoneMatch[[#This Row],[Company]],tblZoneMatch[[#This Row],[Current Zone]],tblZoneMatch[[#This Row],[Machine Type]],tblZoneMatch[[#This Row],[Target Platform]],tblZoneMatch[[#This Row],[Target Device Type]],tblZoneMatch[[#This Row],[Target Zone]])</f>
        <v>Anthemappseg / anthem / frontend / generalWindows/Linux/AIXilelk-ch3Linux-VM-Powerappseg / anthem / frontend / general</v>
      </c>
    </row>
    <row r="28" spans="1:7" x14ac:dyDescent="0.3">
      <c r="A28" t="s">
        <v>11061</v>
      </c>
      <c r="B28" t="s">
        <v>1384</v>
      </c>
      <c r="C28" t="s">
        <v>11062</v>
      </c>
      <c r="D28" t="s">
        <v>1018</v>
      </c>
      <c r="E28" t="s">
        <v>18</v>
      </c>
      <c r="F28" t="s">
        <v>1429</v>
      </c>
      <c r="G28" t="str">
        <f>CONCATENATE(tblZoneMatch[[#This Row],[Company]],tblZoneMatch[[#This Row],[Current Zone]],tblZoneMatch[[#This Row],[Machine Type]],tblZoneMatch[[#This Row],[Target Platform]],tblZoneMatch[[#This Row],[Target Device Type]],tblZoneMatch[[#This Row],[Target Zone]])</f>
        <v>Anthemappseg / anthem / frontend / generalWindows/Linux/AIXilelk-ch3Serverappseg / anthem / baremetal / general</v>
      </c>
    </row>
    <row r="29" spans="1:7" x14ac:dyDescent="0.3">
      <c r="A29" t="s">
        <v>11061</v>
      </c>
      <c r="B29" t="s">
        <v>1384</v>
      </c>
      <c r="C29" t="s">
        <v>11062</v>
      </c>
      <c r="D29" t="s">
        <v>1018</v>
      </c>
      <c r="E29" t="s">
        <v>18</v>
      </c>
      <c r="F29" t="s">
        <v>1384</v>
      </c>
      <c r="G29" t="str">
        <f>CONCATENATE(tblZoneMatch[[#This Row],[Company]],tblZoneMatch[[#This Row],[Current Zone]],tblZoneMatch[[#This Row],[Machine Type]],tblZoneMatch[[#This Row],[Target Platform]],tblZoneMatch[[#This Row],[Target Device Type]],tblZoneMatch[[#This Row],[Target Zone]])</f>
        <v>Anthemappseg / anthem / frontend / generalWindows/Linux/AIXilelk-ch3Serverappseg / anthem / frontend / general</v>
      </c>
    </row>
    <row r="30" spans="1:7" x14ac:dyDescent="0.3">
      <c r="A30" s="9" t="s">
        <v>11061</v>
      </c>
      <c r="B30" s="9" t="s">
        <v>1384</v>
      </c>
      <c r="C30" s="9" t="s">
        <v>11062</v>
      </c>
      <c r="D30" s="9" t="s">
        <v>2088</v>
      </c>
      <c r="E30" s="9" t="s">
        <v>18</v>
      </c>
      <c r="F30" s="9" t="s">
        <v>1384</v>
      </c>
      <c r="G30" s="188" t="str">
        <f>CONCATENATE(tblZoneMatch[[#This Row],[Company]],tblZoneMatch[[#This Row],[Current Zone]],tblZoneMatch[[#This Row],[Machine Type]],tblZoneMatch[[#This Row],[Target Platform]],tblZoneMatch[[#This Row],[Target Device Type]],tblZoneMatch[[#This Row],[Target Zone]])</f>
        <v>Anthemappseg / anthem / frontend / generalWindows/Linux/AIXvaash-bmaasServerappseg / anthem / frontend / general</v>
      </c>
    </row>
    <row r="31" spans="1:7" x14ac:dyDescent="0.3">
      <c r="A31" t="s">
        <v>11061</v>
      </c>
      <c r="B31" t="s">
        <v>1384</v>
      </c>
      <c r="C31" t="s">
        <v>11062</v>
      </c>
      <c r="D31" t="s">
        <v>1404</v>
      </c>
      <c r="E31" t="s">
        <v>18</v>
      </c>
      <c r="F31" t="s">
        <v>1429</v>
      </c>
      <c r="G31" t="str">
        <f>CONCATENATE(tblZoneMatch[[#This Row],[Company]],tblZoneMatch[[#This Row],[Current Zone]],tblZoneMatch[[#This Row],[Machine Type]],tblZoneMatch[[#This Row],[Target Platform]],tblZoneMatch[[#This Row],[Target Device Type]],tblZoneMatch[[#This Row],[Target Zone]])</f>
        <v>Anthemappseg / anthem / frontend / generalWindows/Linux/AIXvaash-vcsServerappseg / anthem / baremetal / general</v>
      </c>
    </row>
    <row r="32" spans="1:7" x14ac:dyDescent="0.3">
      <c r="A32" t="s">
        <v>11061</v>
      </c>
      <c r="B32" t="s">
        <v>1384</v>
      </c>
      <c r="C32" t="s">
        <v>11062</v>
      </c>
      <c r="D32" t="s">
        <v>1404</v>
      </c>
      <c r="E32" t="s">
        <v>19</v>
      </c>
      <c r="F32" t="s">
        <v>1384</v>
      </c>
      <c r="G32" t="str">
        <f>CONCATENATE(tblZoneMatch[[#This Row],[Company]],tblZoneMatch[[#This Row],[Current Zone]],tblZoneMatch[[#This Row],[Machine Type]],tblZoneMatch[[#This Row],[Target Platform]],tblZoneMatch[[#This Row],[Target Device Type]],tblZoneMatch[[#This Row],[Target Zone]])</f>
        <v>Anthemappseg / anthem / frontend / generalWindows/Linux/AIXvaash-vcsVMappseg / anthem / frontend / general</v>
      </c>
    </row>
    <row r="33" spans="1:7" x14ac:dyDescent="0.3">
      <c r="A33" t="s">
        <v>11061</v>
      </c>
      <c r="B33" t="s">
        <v>1384</v>
      </c>
      <c r="C33" t="s">
        <v>11062</v>
      </c>
      <c r="D33" t="s">
        <v>863</v>
      </c>
      <c r="E33" t="s">
        <v>16</v>
      </c>
      <c r="F33" t="s">
        <v>1384</v>
      </c>
      <c r="G33" t="str">
        <f>CONCATENATE(tblZoneMatch[[#This Row],[Company]],tblZoneMatch[[#This Row],[Current Zone]],tblZoneMatch[[#This Row],[Machine Type]],tblZoneMatch[[#This Row],[Target Platform]],tblZoneMatch[[#This Row],[Target Device Type]],tblZoneMatch[[#This Row],[Target Zone]])</f>
        <v>Anthemappseg / anthem / frontend / generalWindows/Linux/AIXvaash-wdc04AIX-LPARappseg / anthem / frontend / general</v>
      </c>
    </row>
    <row r="34" spans="1:7" x14ac:dyDescent="0.3">
      <c r="A34" t="s">
        <v>11061</v>
      </c>
      <c r="B34" t="s">
        <v>1384</v>
      </c>
      <c r="C34" t="s">
        <v>11062</v>
      </c>
      <c r="D34" t="s">
        <v>863</v>
      </c>
      <c r="E34" t="s">
        <v>17</v>
      </c>
      <c r="F34" t="s">
        <v>1384</v>
      </c>
      <c r="G34" t="str">
        <f>CONCATENATE(tblZoneMatch[[#This Row],[Company]],tblZoneMatch[[#This Row],[Current Zone]],tblZoneMatch[[#This Row],[Machine Type]],tblZoneMatch[[#This Row],[Target Platform]],tblZoneMatch[[#This Row],[Target Device Type]],tblZoneMatch[[#This Row],[Target Zone]])</f>
        <v>Anthemappseg / anthem / frontend / generalWindows/Linux/AIXvaash-wdc04Linux-VM-Powerappseg / anthem / frontend / general</v>
      </c>
    </row>
    <row r="35" spans="1:7" x14ac:dyDescent="0.3">
      <c r="A35" t="s">
        <v>11061</v>
      </c>
      <c r="B35" t="s">
        <v>612</v>
      </c>
      <c r="C35" t="s">
        <v>11062</v>
      </c>
      <c r="D35" t="s">
        <v>1108</v>
      </c>
      <c r="E35" t="s">
        <v>19</v>
      </c>
      <c r="F35" t="s">
        <v>612</v>
      </c>
      <c r="G35" t="str">
        <f>CONCATENATE(tblZoneMatch[[#This Row],[Company]],tblZoneMatch[[#This Row],[Current Zone]],tblZoneMatch[[#This Row],[Machine Type]],tblZoneMatch[[#This Row],[Target Platform]],tblZoneMatch[[#This Row],[Target Device Type]],tblZoneMatch[[#This Row],[Target Zone]])</f>
        <v>Anthemappseg / anthem / legacy / non-loadbalancerWindows/Linux/AIXazkyn-eastVMappseg / anthem / legacy / non-loadbalancer</v>
      </c>
    </row>
    <row r="36" spans="1:7" x14ac:dyDescent="0.3">
      <c r="A36" t="s">
        <v>11061</v>
      </c>
      <c r="B36" t="s">
        <v>612</v>
      </c>
      <c r="C36" t="s">
        <v>11062</v>
      </c>
      <c r="D36" t="s">
        <v>1284</v>
      </c>
      <c r="E36" t="s">
        <v>19</v>
      </c>
      <c r="F36" t="s">
        <v>612</v>
      </c>
      <c r="G36" t="str">
        <f>CONCATENATE(tblZoneMatch[[#This Row],[Company]],tblZoneMatch[[#This Row],[Current Zone]],tblZoneMatch[[#This Row],[Machine Type]],tblZoneMatch[[#This Row],[Target Platform]],tblZoneMatch[[#This Row],[Target Device Type]],tblZoneMatch[[#This Row],[Target Zone]])</f>
        <v>Anthemappseg / anthem / legacy / non-loadbalancerWindows/Linux/AIXazkyn-ncVMappseg / anthem / legacy / non-loadbalancer</v>
      </c>
    </row>
    <row r="37" spans="1:7" x14ac:dyDescent="0.3">
      <c r="A37" t="s">
        <v>11061</v>
      </c>
      <c r="B37" t="s">
        <v>612</v>
      </c>
      <c r="C37" t="s">
        <v>11062</v>
      </c>
      <c r="D37" t="s">
        <v>4250</v>
      </c>
      <c r="E37" t="s">
        <v>18</v>
      </c>
      <c r="F37" t="s">
        <v>612</v>
      </c>
      <c r="G37" t="str">
        <f>CONCATENATE(tblZoneMatch[[#This Row],[Company]],tblZoneMatch[[#This Row],[Current Zone]],tblZoneMatch[[#This Row],[Machine Type]],tblZoneMatch[[#This Row],[Target Platform]],tblZoneMatch[[#This Row],[Target Device Type]],tblZoneMatch[[#This Row],[Target Zone]])</f>
        <v>Anthemappseg / anthem / legacy / non-loadbalancerWindows/Linux/AIXilelk-bmaas-drServerappseg / anthem / legacy / non-loadbalancer</v>
      </c>
    </row>
    <row r="38" spans="1:7" x14ac:dyDescent="0.3">
      <c r="A38" s="9" t="s">
        <v>11061</v>
      </c>
      <c r="B38" s="9" t="s">
        <v>612</v>
      </c>
      <c r="C38" s="9" t="s">
        <v>11062</v>
      </c>
      <c r="D38" s="9" t="s">
        <v>2088</v>
      </c>
      <c r="E38" s="9" t="s">
        <v>18</v>
      </c>
      <c r="F38" s="9" t="s">
        <v>612</v>
      </c>
      <c r="G38" s="188" t="str">
        <f>CONCATENATE(tblZoneMatch[[#This Row],[Company]],tblZoneMatch[[#This Row],[Current Zone]],tblZoneMatch[[#This Row],[Machine Type]],tblZoneMatch[[#This Row],[Target Platform]],tblZoneMatch[[#This Row],[Target Device Type]],tblZoneMatch[[#This Row],[Target Zone]])</f>
        <v>Anthemappseg / anthem / legacy / non-loadbalancerWindows/Linux/AIXvaash-bmaasServerappseg / anthem / legacy / non-loadbalancer</v>
      </c>
    </row>
    <row r="39" spans="1:7" x14ac:dyDescent="0.3">
      <c r="A39" t="s">
        <v>11061</v>
      </c>
      <c r="B39" t="s">
        <v>612</v>
      </c>
      <c r="C39" t="s">
        <v>11062</v>
      </c>
      <c r="D39" t="s">
        <v>1404</v>
      </c>
      <c r="E39" t="s">
        <v>19</v>
      </c>
      <c r="F39" t="s">
        <v>612</v>
      </c>
      <c r="G39" t="str">
        <f>CONCATENATE(tblZoneMatch[[#This Row],[Company]],tblZoneMatch[[#This Row],[Current Zone]],tblZoneMatch[[#This Row],[Machine Type]],tblZoneMatch[[#This Row],[Target Platform]],tblZoneMatch[[#This Row],[Target Device Type]],tblZoneMatch[[#This Row],[Target Zone]])</f>
        <v>Anthemappseg / anthem / legacy / non-loadbalancerWindows/Linux/AIXvaash-vcsVMappseg / anthem / legacy / non-loadbalancer</v>
      </c>
    </row>
    <row r="40" spans="1:7" x14ac:dyDescent="0.3">
      <c r="A40" t="s">
        <v>11061</v>
      </c>
      <c r="B40" t="s">
        <v>1388</v>
      </c>
      <c r="C40" t="s">
        <v>11062</v>
      </c>
      <c r="D40" t="s">
        <v>1108</v>
      </c>
      <c r="E40" t="s">
        <v>19</v>
      </c>
      <c r="F40" t="s">
        <v>1388</v>
      </c>
      <c r="G40" t="str">
        <f>CONCATENATE(tblZoneMatch[[#This Row],[Company]],tblZoneMatch[[#This Row],[Current Zone]],tblZoneMatch[[#This Row],[Machine Type]],tblZoneMatch[[#This Row],[Target Platform]],tblZoneMatch[[#This Row],[Target Device Type]],tblZoneMatch[[#This Row],[Target Zone]])</f>
        <v>Anthemappseg / anthem / mid-tier / generalWindows/Linux/AIXazkyn-eastVMappseg / anthem / mid-tier / general</v>
      </c>
    </row>
    <row r="41" spans="1:7" x14ac:dyDescent="0.3">
      <c r="A41" t="s">
        <v>11061</v>
      </c>
      <c r="B41" t="s">
        <v>1388</v>
      </c>
      <c r="C41" t="s">
        <v>11062</v>
      </c>
      <c r="D41" t="s">
        <v>1284</v>
      </c>
      <c r="E41" t="s">
        <v>19</v>
      </c>
      <c r="F41" t="s">
        <v>1388</v>
      </c>
      <c r="G41" t="str">
        <f>CONCATENATE(tblZoneMatch[[#This Row],[Company]],tblZoneMatch[[#This Row],[Current Zone]],tblZoneMatch[[#This Row],[Machine Type]],tblZoneMatch[[#This Row],[Target Platform]],tblZoneMatch[[#This Row],[Target Device Type]],tblZoneMatch[[#This Row],[Target Zone]])</f>
        <v>Anthemappseg / anthem / mid-tier / generalWindows/Linux/AIXazkyn-ncVMappseg / anthem / mid-tier / general</v>
      </c>
    </row>
    <row r="42" spans="1:7" x14ac:dyDescent="0.3">
      <c r="A42" t="s">
        <v>11061</v>
      </c>
      <c r="B42" t="s">
        <v>1388</v>
      </c>
      <c r="C42" t="s">
        <v>11062</v>
      </c>
      <c r="D42" t="s">
        <v>1018</v>
      </c>
      <c r="E42" t="s">
        <v>16</v>
      </c>
      <c r="F42" t="s">
        <v>1388</v>
      </c>
      <c r="G42" t="str">
        <f>CONCATENATE(tblZoneMatch[[#This Row],[Company]],tblZoneMatch[[#This Row],[Current Zone]],tblZoneMatch[[#This Row],[Machine Type]],tblZoneMatch[[#This Row],[Target Platform]],tblZoneMatch[[#This Row],[Target Device Type]],tblZoneMatch[[#This Row],[Target Zone]])</f>
        <v>Anthemappseg / anthem / mid-tier / generalWindows/Linux/AIXilelk-ch3AIX-LPARappseg / anthem / mid-tier / general</v>
      </c>
    </row>
    <row r="43" spans="1:7" x14ac:dyDescent="0.3">
      <c r="A43" t="s">
        <v>11061</v>
      </c>
      <c r="B43" t="s">
        <v>1388</v>
      </c>
      <c r="C43" t="s">
        <v>11062</v>
      </c>
      <c r="D43" t="s">
        <v>1018</v>
      </c>
      <c r="E43" t="s">
        <v>17</v>
      </c>
      <c r="F43" t="s">
        <v>1388</v>
      </c>
      <c r="G43" t="str">
        <f>CONCATENATE(tblZoneMatch[[#This Row],[Company]],tblZoneMatch[[#This Row],[Current Zone]],tblZoneMatch[[#This Row],[Machine Type]],tblZoneMatch[[#This Row],[Target Platform]],tblZoneMatch[[#This Row],[Target Device Type]],tblZoneMatch[[#This Row],[Target Zone]])</f>
        <v>Anthemappseg / anthem / mid-tier / generalWindows/Linux/AIXilelk-ch3Linux-VM-Powerappseg / anthem / mid-tier / general</v>
      </c>
    </row>
    <row r="44" spans="1:7" x14ac:dyDescent="0.3">
      <c r="A44" t="s">
        <v>11061</v>
      </c>
      <c r="B44" t="s">
        <v>1388</v>
      </c>
      <c r="C44" t="s">
        <v>11062</v>
      </c>
      <c r="D44" t="s">
        <v>1018</v>
      </c>
      <c r="E44" t="s">
        <v>18</v>
      </c>
      <c r="F44" t="s">
        <v>1388</v>
      </c>
      <c r="G44" t="str">
        <f>CONCATENATE(tblZoneMatch[[#This Row],[Company]],tblZoneMatch[[#This Row],[Current Zone]],tblZoneMatch[[#This Row],[Machine Type]],tblZoneMatch[[#This Row],[Target Platform]],tblZoneMatch[[#This Row],[Target Device Type]],tblZoneMatch[[#This Row],[Target Zone]])</f>
        <v>Anthemappseg / anthem / mid-tier / generalWindows/Linux/AIXilelk-ch3Serverappseg / anthem / mid-tier / general</v>
      </c>
    </row>
    <row r="45" spans="1:7" x14ac:dyDescent="0.3">
      <c r="A45" t="s">
        <v>11061</v>
      </c>
      <c r="B45" t="s">
        <v>1388</v>
      </c>
      <c r="C45" t="s">
        <v>11062</v>
      </c>
      <c r="D45" t="s">
        <v>1404</v>
      </c>
      <c r="E45" t="s">
        <v>19</v>
      </c>
      <c r="F45" t="s">
        <v>1388</v>
      </c>
      <c r="G45" t="str">
        <f>CONCATENATE(tblZoneMatch[[#This Row],[Company]],tblZoneMatch[[#This Row],[Current Zone]],tblZoneMatch[[#This Row],[Machine Type]],tblZoneMatch[[#This Row],[Target Platform]],tblZoneMatch[[#This Row],[Target Device Type]],tblZoneMatch[[#This Row],[Target Zone]])</f>
        <v>Anthemappseg / anthem / mid-tier / generalWindows/Linux/AIXvaash-vcsVMappseg / anthem / mid-tier / general</v>
      </c>
    </row>
    <row r="46" spans="1:7" x14ac:dyDescent="0.3">
      <c r="A46" t="s">
        <v>11061</v>
      </c>
      <c r="B46" t="s">
        <v>1388</v>
      </c>
      <c r="C46" t="s">
        <v>11062</v>
      </c>
      <c r="D46" t="s">
        <v>863</v>
      </c>
      <c r="E46" t="s">
        <v>16</v>
      </c>
      <c r="F46" t="s">
        <v>1388</v>
      </c>
      <c r="G46" t="str">
        <f>CONCATENATE(tblZoneMatch[[#This Row],[Company]],tblZoneMatch[[#This Row],[Current Zone]],tblZoneMatch[[#This Row],[Machine Type]],tblZoneMatch[[#This Row],[Target Platform]],tblZoneMatch[[#This Row],[Target Device Type]],tblZoneMatch[[#This Row],[Target Zone]])</f>
        <v>Anthemappseg / anthem / mid-tier / generalWindows/Linux/AIXvaash-wdc04AIX-LPARappseg / anthem / mid-tier / general</v>
      </c>
    </row>
    <row r="47" spans="1:7" x14ac:dyDescent="0.3">
      <c r="A47" t="s">
        <v>11061</v>
      </c>
      <c r="B47" t="s">
        <v>1388</v>
      </c>
      <c r="C47" t="s">
        <v>11062</v>
      </c>
      <c r="D47" t="s">
        <v>863</v>
      </c>
      <c r="E47" t="s">
        <v>17</v>
      </c>
      <c r="F47" t="s">
        <v>1388</v>
      </c>
      <c r="G47" t="str">
        <f>CONCATENATE(tblZoneMatch[[#This Row],[Company]],tblZoneMatch[[#This Row],[Current Zone]],tblZoneMatch[[#This Row],[Machine Type]],tblZoneMatch[[#This Row],[Target Platform]],tblZoneMatch[[#This Row],[Target Device Type]],tblZoneMatch[[#This Row],[Target Zone]])</f>
        <v>Anthemappseg / anthem / mid-tier / generalWindows/Linux/AIXvaash-wdc04Linux-VM-Powerappseg / anthem / mid-tier / general</v>
      </c>
    </row>
    <row r="48" spans="1:7" x14ac:dyDescent="0.3">
      <c r="A48" t="s">
        <v>11061</v>
      </c>
      <c r="B48" t="s">
        <v>1388</v>
      </c>
      <c r="C48" t="s">
        <v>11062</v>
      </c>
      <c r="D48" t="s">
        <v>863</v>
      </c>
      <c r="E48" t="s">
        <v>18</v>
      </c>
      <c r="F48" t="s">
        <v>1388</v>
      </c>
      <c r="G48" t="str">
        <f>CONCATENATE(tblZoneMatch[[#This Row],[Company]],tblZoneMatch[[#This Row],[Current Zone]],tblZoneMatch[[#This Row],[Machine Type]],tblZoneMatch[[#This Row],[Target Platform]],tblZoneMatch[[#This Row],[Target Device Type]],tblZoneMatch[[#This Row],[Target Zone]])</f>
        <v>Anthemappseg / anthem / mid-tier / generalWindows/Linux/AIXvaash-wdc04Serverappseg / anthem / mid-tier / general</v>
      </c>
    </row>
    <row r="49" spans="1:7" x14ac:dyDescent="0.3">
      <c r="A49" t="s">
        <v>11061</v>
      </c>
      <c r="B49" t="s">
        <v>5154</v>
      </c>
      <c r="C49" t="s">
        <v>11063</v>
      </c>
      <c r="D49" t="s">
        <v>863</v>
      </c>
      <c r="E49" t="s">
        <v>18</v>
      </c>
      <c r="F49" t="s">
        <v>1395</v>
      </c>
      <c r="G49" t="str">
        <f>CONCATENATE(tblZoneMatch[[#This Row],[Company]],tblZoneMatch[[#This Row],[Current Zone]],tblZoneMatch[[#This Row],[Machine Type]],tblZoneMatch[[#This Row],[Target Platform]],tblZoneMatch[[#This Row],[Target Device Type]],tblZoneMatch[[#This Row],[Target Zone]])</f>
        <v>AnthemBackEnd / DMZ / Private_NonRouted / MiscPhysical Appliancevaash-wdc04Servernetworkseg / anthem / private_nonrouted / general</v>
      </c>
    </row>
    <row r="50" spans="1:7" x14ac:dyDescent="0.3">
      <c r="A50" t="s">
        <v>11061</v>
      </c>
      <c r="B50" t="s">
        <v>5154</v>
      </c>
      <c r="C50" t="s">
        <v>11064</v>
      </c>
      <c r="D50" t="s">
        <v>1404</v>
      </c>
      <c r="E50" t="s">
        <v>19</v>
      </c>
      <c r="F50" t="s">
        <v>1395</v>
      </c>
      <c r="G50" t="str">
        <f>CONCATENATE(tblZoneMatch[[#This Row],[Company]],tblZoneMatch[[#This Row],[Current Zone]],tblZoneMatch[[#This Row],[Machine Type]],tblZoneMatch[[#This Row],[Target Platform]],tblZoneMatch[[#This Row],[Target Device Type]],tblZoneMatch[[#This Row],[Target Zone]])</f>
        <v>AnthemBackEnd / DMZ / Private_NonRouted / MiscVirtual Appliancevaash-vcsVMnetworkseg / anthem / private_nonrouted / general</v>
      </c>
    </row>
    <row r="51" spans="1:7" x14ac:dyDescent="0.3">
      <c r="A51" t="s">
        <v>11061</v>
      </c>
      <c r="B51" t="s">
        <v>5154</v>
      </c>
      <c r="C51" t="s">
        <v>11062</v>
      </c>
      <c r="D51" t="s">
        <v>863</v>
      </c>
      <c r="E51" t="s">
        <v>19</v>
      </c>
      <c r="F51" t="s">
        <v>1395</v>
      </c>
      <c r="G51" t="str">
        <f>CONCATENATE(tblZoneMatch[[#This Row],[Company]],tblZoneMatch[[#This Row],[Current Zone]],tblZoneMatch[[#This Row],[Machine Type]],tblZoneMatch[[#This Row],[Target Platform]],tblZoneMatch[[#This Row],[Target Device Type]],tblZoneMatch[[#This Row],[Target Zone]])</f>
        <v>AnthemBackEnd / DMZ / Private_NonRouted / MiscWindows/Linux/AIXvaash-wdc04VMnetworkseg / anthem / private_nonrouted / general</v>
      </c>
    </row>
    <row r="52" spans="1:7" x14ac:dyDescent="0.3">
      <c r="A52" t="s">
        <v>11061</v>
      </c>
      <c r="B52" t="s">
        <v>6208</v>
      </c>
      <c r="C52" t="s">
        <v>11063</v>
      </c>
      <c r="D52" t="s">
        <v>863</v>
      </c>
      <c r="E52" t="s">
        <v>18</v>
      </c>
      <c r="F52" t="s">
        <v>1395</v>
      </c>
      <c r="G52" t="str">
        <f>CONCATENATE(tblZoneMatch[[#This Row],[Company]],tblZoneMatch[[#This Row],[Current Zone]],tblZoneMatch[[#This Row],[Machine Type]],tblZoneMatch[[#This Row],[Target Platform]],tblZoneMatch[[#This Row],[Target Device Type]],tblZoneMatch[[#This Row],[Target Zone]])</f>
        <v>AnthemBackEnd / Internal / Private_NonRouted / MiscPhysical Appliancevaash-wdc04Servernetworkseg / anthem / private_nonrouted / general</v>
      </c>
    </row>
    <row r="53" spans="1:7" x14ac:dyDescent="0.3">
      <c r="A53" t="s">
        <v>11061</v>
      </c>
      <c r="B53" t="s">
        <v>6208</v>
      </c>
      <c r="C53" t="s">
        <v>11064</v>
      </c>
      <c r="D53" t="s">
        <v>1404</v>
      </c>
      <c r="E53" t="s">
        <v>19</v>
      </c>
      <c r="F53" t="s">
        <v>1395</v>
      </c>
      <c r="G53" t="str">
        <f>CONCATENATE(tblZoneMatch[[#This Row],[Company]],tblZoneMatch[[#This Row],[Current Zone]],tblZoneMatch[[#This Row],[Machine Type]],tblZoneMatch[[#This Row],[Target Platform]],tblZoneMatch[[#This Row],[Target Device Type]],tblZoneMatch[[#This Row],[Target Zone]])</f>
        <v>AnthemBackEnd / Internal / Private_NonRouted / MiscVirtual Appliancevaash-vcsVMnetworkseg / anthem / private_nonrouted / general</v>
      </c>
    </row>
    <row r="54" spans="1:7" x14ac:dyDescent="0.3">
      <c r="A54" t="s">
        <v>11061</v>
      </c>
      <c r="B54" t="s">
        <v>6208</v>
      </c>
      <c r="C54" t="s">
        <v>11062</v>
      </c>
      <c r="D54" t="s">
        <v>1284</v>
      </c>
      <c r="E54" t="s">
        <v>19</v>
      </c>
      <c r="F54" t="s">
        <v>1395</v>
      </c>
      <c r="G54" t="str">
        <f>CONCATENATE(tblZoneMatch[[#This Row],[Company]],tblZoneMatch[[#This Row],[Current Zone]],tblZoneMatch[[#This Row],[Machine Type]],tblZoneMatch[[#This Row],[Target Platform]],tblZoneMatch[[#This Row],[Target Device Type]],tblZoneMatch[[#This Row],[Target Zone]])</f>
        <v>AnthemBackEnd / Internal / Private_NonRouted / MiscWindows/Linux/AIXazkyn-ncVMnetworkseg / anthem / private_nonrouted / general</v>
      </c>
    </row>
    <row r="55" spans="1:7" x14ac:dyDescent="0.3">
      <c r="A55" t="s">
        <v>11061</v>
      </c>
      <c r="B55" t="s">
        <v>6208</v>
      </c>
      <c r="C55" t="s">
        <v>11062</v>
      </c>
      <c r="D55" t="s">
        <v>1404</v>
      </c>
      <c r="E55" t="s">
        <v>19</v>
      </c>
      <c r="F55" t="s">
        <v>1395</v>
      </c>
      <c r="G55" t="str">
        <f>CONCATENATE(tblZoneMatch[[#This Row],[Company]],tblZoneMatch[[#This Row],[Current Zone]],tblZoneMatch[[#This Row],[Machine Type]],tblZoneMatch[[#This Row],[Target Platform]],tblZoneMatch[[#This Row],[Target Device Type]],tblZoneMatch[[#This Row],[Target Zone]])</f>
        <v>AnthemBackEnd / Internal / Private_NonRouted / MiscWindows/Linux/AIXvaash-vcsVMnetworkseg / anthem / private_nonrouted / general</v>
      </c>
    </row>
    <row r="56" spans="1:7" x14ac:dyDescent="0.3">
      <c r="A56" t="s">
        <v>11061</v>
      </c>
      <c r="B56" t="s">
        <v>6211</v>
      </c>
      <c r="C56" t="s">
        <v>11063</v>
      </c>
      <c r="D56" t="s">
        <v>863</v>
      </c>
      <c r="E56" t="s">
        <v>18</v>
      </c>
      <c r="F56" t="s">
        <v>1395</v>
      </c>
      <c r="G56" t="str">
        <f>CONCATENATE(tblZoneMatch[[#This Row],[Company]],tblZoneMatch[[#This Row],[Current Zone]],tblZoneMatch[[#This Row],[Machine Type]],tblZoneMatch[[#This Row],[Target Platform]],tblZoneMatch[[#This Row],[Target Device Type]],tblZoneMatch[[#This Row],[Target Zone]])</f>
        <v>AnthemBackEnd / Internal / Private_NonRouted / Secure_db2Physical Appliancevaash-wdc04Servernetworkseg / anthem / private_nonrouted / general</v>
      </c>
    </row>
    <row r="57" spans="1:7" x14ac:dyDescent="0.3">
      <c r="A57" t="s">
        <v>11061</v>
      </c>
      <c r="B57" t="s">
        <v>6211</v>
      </c>
      <c r="C57" t="s">
        <v>11064</v>
      </c>
      <c r="D57" t="s">
        <v>1404</v>
      </c>
      <c r="E57" t="s">
        <v>19</v>
      </c>
      <c r="F57" t="s">
        <v>1395</v>
      </c>
      <c r="G57" t="str">
        <f>CONCATENATE(tblZoneMatch[[#This Row],[Company]],tblZoneMatch[[#This Row],[Current Zone]],tblZoneMatch[[#This Row],[Machine Type]],tblZoneMatch[[#This Row],[Target Platform]],tblZoneMatch[[#This Row],[Target Device Type]],tblZoneMatch[[#This Row],[Target Zone]])</f>
        <v>AnthemBackEnd / Internal / Private_NonRouted / Secure_db2Virtual Appliancevaash-vcsVMnetworkseg / anthem / private_nonrouted / general</v>
      </c>
    </row>
    <row r="58" spans="1:7" x14ac:dyDescent="0.3">
      <c r="A58" t="s">
        <v>11061</v>
      </c>
      <c r="B58" t="s">
        <v>6211</v>
      </c>
      <c r="C58" t="s">
        <v>11062</v>
      </c>
      <c r="D58" t="s">
        <v>1284</v>
      </c>
      <c r="E58" t="s">
        <v>19</v>
      </c>
      <c r="F58" t="s">
        <v>1395</v>
      </c>
      <c r="G58" t="str">
        <f>CONCATENATE(tblZoneMatch[[#This Row],[Company]],tblZoneMatch[[#This Row],[Current Zone]],tblZoneMatch[[#This Row],[Machine Type]],tblZoneMatch[[#This Row],[Target Platform]],tblZoneMatch[[#This Row],[Target Device Type]],tblZoneMatch[[#This Row],[Target Zone]])</f>
        <v>AnthemBackEnd / Internal / Private_NonRouted / Secure_db2Windows/Linux/AIXazkyn-ncVMnetworkseg / anthem / private_nonrouted / general</v>
      </c>
    </row>
    <row r="59" spans="1:7" x14ac:dyDescent="0.3">
      <c r="A59" t="s">
        <v>11061</v>
      </c>
      <c r="B59" t="s">
        <v>6211</v>
      </c>
      <c r="C59" t="s">
        <v>11062</v>
      </c>
      <c r="D59" t="s">
        <v>1404</v>
      </c>
      <c r="E59" t="s">
        <v>19</v>
      </c>
      <c r="F59" t="s">
        <v>1395</v>
      </c>
      <c r="G59" t="str">
        <f>CONCATENATE(tblZoneMatch[[#This Row],[Company]],tblZoneMatch[[#This Row],[Current Zone]],tblZoneMatch[[#This Row],[Machine Type]],tblZoneMatch[[#This Row],[Target Platform]],tblZoneMatch[[#This Row],[Target Device Type]],tblZoneMatch[[#This Row],[Target Zone]])</f>
        <v>AnthemBackEnd / Internal / Private_NonRouted / Secure_db2Windows/Linux/AIXvaash-vcsVMnetworkseg / anthem / private_nonrouted / general</v>
      </c>
    </row>
    <row r="60" spans="1:7" x14ac:dyDescent="0.3">
      <c r="A60" t="s">
        <v>11061</v>
      </c>
      <c r="B60" t="s">
        <v>6038</v>
      </c>
      <c r="C60" t="s">
        <v>11063</v>
      </c>
      <c r="D60" t="s">
        <v>863</v>
      </c>
      <c r="E60" t="s">
        <v>18</v>
      </c>
      <c r="F60" t="s">
        <v>11065</v>
      </c>
      <c r="G60" t="str">
        <f>CONCATENATE(tblZoneMatch[[#This Row],[Company]],tblZoneMatch[[#This Row],[Current Zone]],tblZoneMatch[[#This Row],[Machine Type]],tblZoneMatch[[#This Row],[Target Platform]],tblZoneMatch[[#This Row],[Target Device Type]],tblZoneMatch[[#This Row],[Target Zone]])</f>
        <v>AnthemBackend / Mainframe / Physical / OSPFPhysical Appliancevaash-wdc04Servernetworkseg / anthem / frontend / mainframe-physical</v>
      </c>
    </row>
    <row r="61" spans="1:7" x14ac:dyDescent="0.3">
      <c r="A61" t="s">
        <v>11061</v>
      </c>
      <c r="B61" t="s">
        <v>8732</v>
      </c>
      <c r="C61" t="s">
        <v>11063</v>
      </c>
      <c r="D61" t="s">
        <v>863</v>
      </c>
      <c r="E61" t="s">
        <v>18</v>
      </c>
      <c r="F61" t="s">
        <v>1400</v>
      </c>
      <c r="G61" t="str">
        <f>CONCATENATE(tblZoneMatch[[#This Row],[Company]],tblZoneMatch[[#This Row],[Current Zone]],tblZoneMatch[[#This Row],[Machine Type]],tblZoneMatch[[#This Row],[Target Platform]],tblZoneMatch[[#This Row],[Target Device Type]],tblZoneMatch[[#This Row],[Target Zone]])</f>
        <v>AnthemBackend / Server / Database / AIPhysical Appliancevaash-wdc04Serverappseg / anthem / database / general</v>
      </c>
    </row>
    <row r="62" spans="1:7" x14ac:dyDescent="0.3">
      <c r="A62" t="s">
        <v>11061</v>
      </c>
      <c r="B62" t="s">
        <v>8732</v>
      </c>
      <c r="C62" t="s">
        <v>11064</v>
      </c>
      <c r="D62" t="s">
        <v>1404</v>
      </c>
      <c r="E62" t="s">
        <v>19</v>
      </c>
      <c r="F62" t="s">
        <v>1400</v>
      </c>
      <c r="G62" t="str">
        <f>CONCATENATE(tblZoneMatch[[#This Row],[Company]],tblZoneMatch[[#This Row],[Current Zone]],tblZoneMatch[[#This Row],[Machine Type]],tblZoneMatch[[#This Row],[Target Platform]],tblZoneMatch[[#This Row],[Target Device Type]],tblZoneMatch[[#This Row],[Target Zone]])</f>
        <v>AnthemBackend / Server / Database / AIVirtual Appliancevaash-vcsVMappseg / anthem / database / general</v>
      </c>
    </row>
    <row r="63" spans="1:7" x14ac:dyDescent="0.3">
      <c r="A63" t="s">
        <v>11061</v>
      </c>
      <c r="B63" t="s">
        <v>8732</v>
      </c>
      <c r="C63" t="s">
        <v>11064</v>
      </c>
      <c r="D63" t="s">
        <v>863</v>
      </c>
      <c r="E63" t="s">
        <v>16</v>
      </c>
      <c r="F63" t="s">
        <v>1400</v>
      </c>
      <c r="G63" t="str">
        <f>CONCATENATE(tblZoneMatch[[#This Row],[Company]],tblZoneMatch[[#This Row],[Current Zone]],tblZoneMatch[[#This Row],[Machine Type]],tblZoneMatch[[#This Row],[Target Platform]],tblZoneMatch[[#This Row],[Target Device Type]],tblZoneMatch[[#This Row],[Target Zone]])</f>
        <v>AnthemBackend / Server / Database / AIVirtual Appliancevaash-wdc04AIX-LPARappseg / anthem / database / general</v>
      </c>
    </row>
    <row r="64" spans="1:7" x14ac:dyDescent="0.3">
      <c r="A64" t="s">
        <v>11061</v>
      </c>
      <c r="B64" t="s">
        <v>8732</v>
      </c>
      <c r="C64" t="s">
        <v>11064</v>
      </c>
      <c r="D64" t="s">
        <v>863</v>
      </c>
      <c r="E64" t="s">
        <v>17</v>
      </c>
      <c r="F64" t="s">
        <v>1400</v>
      </c>
      <c r="G64" t="str">
        <f>CONCATENATE(tblZoneMatch[[#This Row],[Company]],tblZoneMatch[[#This Row],[Current Zone]],tblZoneMatch[[#This Row],[Machine Type]],tblZoneMatch[[#This Row],[Target Platform]],tblZoneMatch[[#This Row],[Target Device Type]],tblZoneMatch[[#This Row],[Target Zone]])</f>
        <v>AnthemBackend / Server / Database / AIVirtual Appliancevaash-wdc04Linux-VM-Powerappseg / anthem / database / general</v>
      </c>
    </row>
    <row r="65" spans="1:7" x14ac:dyDescent="0.3">
      <c r="A65" t="s">
        <v>11061</v>
      </c>
      <c r="B65" t="s">
        <v>8732</v>
      </c>
      <c r="C65" t="s">
        <v>11062</v>
      </c>
      <c r="D65" t="s">
        <v>1108</v>
      </c>
      <c r="E65" t="s">
        <v>19</v>
      </c>
      <c r="F65" t="s">
        <v>1400</v>
      </c>
      <c r="G65" t="str">
        <f>CONCATENATE(tblZoneMatch[[#This Row],[Company]],tblZoneMatch[[#This Row],[Current Zone]],tblZoneMatch[[#This Row],[Machine Type]],tblZoneMatch[[#This Row],[Target Platform]],tblZoneMatch[[#This Row],[Target Device Type]],tblZoneMatch[[#This Row],[Target Zone]])</f>
        <v>AnthemBackend / Server / Database / AIWindows/Linux/AIXazkyn-eastVMappseg / anthem / database / general</v>
      </c>
    </row>
    <row r="66" spans="1:7" x14ac:dyDescent="0.3">
      <c r="A66" s="9" t="s">
        <v>11061</v>
      </c>
      <c r="B66" s="9" t="s">
        <v>8732</v>
      </c>
      <c r="C66" s="9" t="s">
        <v>11062</v>
      </c>
      <c r="D66" s="259" t="s">
        <v>1284</v>
      </c>
      <c r="E66" s="259" t="s">
        <v>19</v>
      </c>
      <c r="F66" s="9" t="s">
        <v>1400</v>
      </c>
      <c r="G66" s="188" t="str">
        <f>CONCATENATE(tblZoneMatch[[#This Row],[Company]],tblZoneMatch[[#This Row],[Current Zone]],tblZoneMatch[[#This Row],[Machine Type]],tblZoneMatch[[#This Row],[Target Platform]],tblZoneMatch[[#This Row],[Target Device Type]],tblZoneMatch[[#This Row],[Target Zone]])</f>
        <v>AnthemBackend / Server / Database / AIWindows/Linux/AIXazkyn-ncVMappseg / anthem / database / general</v>
      </c>
    </row>
    <row r="67" spans="1:7" x14ac:dyDescent="0.3">
      <c r="A67" t="s">
        <v>11061</v>
      </c>
      <c r="B67" t="s">
        <v>8732</v>
      </c>
      <c r="C67" t="s">
        <v>11062</v>
      </c>
      <c r="D67" t="s">
        <v>4250</v>
      </c>
      <c r="E67" t="s">
        <v>18</v>
      </c>
      <c r="F67" t="s">
        <v>1400</v>
      </c>
      <c r="G67" t="str">
        <f>CONCATENATE(tblZoneMatch[[#This Row],[Company]],tblZoneMatch[[#This Row],[Current Zone]],tblZoneMatch[[#This Row],[Machine Type]],tblZoneMatch[[#This Row],[Target Platform]],tblZoneMatch[[#This Row],[Target Device Type]],tblZoneMatch[[#This Row],[Target Zone]])</f>
        <v>AnthemBackend / Server / Database / AIWindows/Linux/AIXilelk-bmaas-drServerappseg / anthem / database / general</v>
      </c>
    </row>
    <row r="68" spans="1:7" x14ac:dyDescent="0.3">
      <c r="A68" t="s">
        <v>11061</v>
      </c>
      <c r="B68" t="s">
        <v>8732</v>
      </c>
      <c r="C68" t="s">
        <v>11062</v>
      </c>
      <c r="D68" t="s">
        <v>1018</v>
      </c>
      <c r="E68" t="s">
        <v>16</v>
      </c>
      <c r="F68" t="s">
        <v>1400</v>
      </c>
      <c r="G68" t="str">
        <f>CONCATENATE(tblZoneMatch[[#This Row],[Company]],tblZoneMatch[[#This Row],[Current Zone]],tblZoneMatch[[#This Row],[Machine Type]],tblZoneMatch[[#This Row],[Target Platform]],tblZoneMatch[[#This Row],[Target Device Type]],tblZoneMatch[[#This Row],[Target Zone]])</f>
        <v>AnthemBackend / Server / Database / AIWindows/Linux/AIXilelk-ch3AIX-LPARappseg / anthem / database / general</v>
      </c>
    </row>
    <row r="69" spans="1:7" x14ac:dyDescent="0.3">
      <c r="A69" t="s">
        <v>11061</v>
      </c>
      <c r="B69" t="s">
        <v>8732</v>
      </c>
      <c r="C69" t="s">
        <v>11062</v>
      </c>
      <c r="D69" t="s">
        <v>1018</v>
      </c>
      <c r="E69" t="s">
        <v>17</v>
      </c>
      <c r="F69" t="s">
        <v>1400</v>
      </c>
      <c r="G69" t="str">
        <f>CONCATENATE(tblZoneMatch[[#This Row],[Company]],tblZoneMatch[[#This Row],[Current Zone]],tblZoneMatch[[#This Row],[Machine Type]],tblZoneMatch[[#This Row],[Target Platform]],tblZoneMatch[[#This Row],[Target Device Type]],tblZoneMatch[[#This Row],[Target Zone]])</f>
        <v>AnthemBackend / Server / Database / AIWindows/Linux/AIXilelk-ch3Linux-VM-Powerappseg / anthem / database / general</v>
      </c>
    </row>
    <row r="70" spans="1:7" x14ac:dyDescent="0.3">
      <c r="A70" t="s">
        <v>11061</v>
      </c>
      <c r="B70" t="s">
        <v>8732</v>
      </c>
      <c r="C70" t="s">
        <v>11062</v>
      </c>
      <c r="D70" t="s">
        <v>2088</v>
      </c>
      <c r="E70" t="s">
        <v>18</v>
      </c>
      <c r="F70" t="s">
        <v>1400</v>
      </c>
      <c r="G70" t="str">
        <f>CONCATENATE(tblZoneMatch[[#This Row],[Company]],tblZoneMatch[[#This Row],[Current Zone]],tblZoneMatch[[#This Row],[Machine Type]],tblZoneMatch[[#This Row],[Target Platform]],tblZoneMatch[[#This Row],[Target Device Type]],tblZoneMatch[[#This Row],[Target Zone]])</f>
        <v>AnthemBackend / Server / Database / AIWindows/Linux/AIXvaash-bmaasServerappseg / anthem / database / general</v>
      </c>
    </row>
    <row r="71" spans="1:7" x14ac:dyDescent="0.3">
      <c r="A71" t="s">
        <v>11061</v>
      </c>
      <c r="B71" t="s">
        <v>8732</v>
      </c>
      <c r="C71" t="s">
        <v>11062</v>
      </c>
      <c r="D71" t="s">
        <v>1404</v>
      </c>
      <c r="E71" t="s">
        <v>19</v>
      </c>
      <c r="F71" t="s">
        <v>1400</v>
      </c>
      <c r="G71" t="str">
        <f>CONCATENATE(tblZoneMatch[[#This Row],[Company]],tblZoneMatch[[#This Row],[Current Zone]],tblZoneMatch[[#This Row],[Machine Type]],tblZoneMatch[[#This Row],[Target Platform]],tblZoneMatch[[#This Row],[Target Device Type]],tblZoneMatch[[#This Row],[Target Zone]])</f>
        <v>AnthemBackend / Server / Database / AIWindows/Linux/AIXvaash-vcsVMappseg / anthem / database / general</v>
      </c>
    </row>
    <row r="72" spans="1:7" x14ac:dyDescent="0.3">
      <c r="A72" t="s">
        <v>11061</v>
      </c>
      <c r="B72" t="s">
        <v>8732</v>
      </c>
      <c r="C72" t="s">
        <v>11062</v>
      </c>
      <c r="D72" t="s">
        <v>863</v>
      </c>
      <c r="E72" t="s">
        <v>16</v>
      </c>
      <c r="F72" t="s">
        <v>1400</v>
      </c>
      <c r="G72" t="str">
        <f>CONCATENATE(tblZoneMatch[[#This Row],[Company]],tblZoneMatch[[#This Row],[Current Zone]],tblZoneMatch[[#This Row],[Machine Type]],tblZoneMatch[[#This Row],[Target Platform]],tblZoneMatch[[#This Row],[Target Device Type]],tblZoneMatch[[#This Row],[Target Zone]])</f>
        <v>AnthemBackend / Server / Database / AIWindows/Linux/AIXvaash-wdc04AIX-LPARappseg / anthem / database / general</v>
      </c>
    </row>
    <row r="73" spans="1:7" x14ac:dyDescent="0.3">
      <c r="A73" t="s">
        <v>11061</v>
      </c>
      <c r="B73" t="s">
        <v>8732</v>
      </c>
      <c r="C73" t="s">
        <v>11062</v>
      </c>
      <c r="D73" t="s">
        <v>863</v>
      </c>
      <c r="E73" t="s">
        <v>17</v>
      </c>
      <c r="F73" t="s">
        <v>1400</v>
      </c>
      <c r="G73" t="str">
        <f>CONCATENATE(tblZoneMatch[[#This Row],[Company]],tblZoneMatch[[#This Row],[Current Zone]],tblZoneMatch[[#This Row],[Machine Type]],tblZoneMatch[[#This Row],[Target Platform]],tblZoneMatch[[#This Row],[Target Device Type]],tblZoneMatch[[#This Row],[Target Zone]])</f>
        <v>AnthemBackend / Server / Database / AIWindows/Linux/AIXvaash-wdc04Linux-VM-Powerappseg / anthem / database / general</v>
      </c>
    </row>
    <row r="74" spans="1:7" x14ac:dyDescent="0.3">
      <c r="A74" t="s">
        <v>11061</v>
      </c>
      <c r="B74" t="s">
        <v>6158</v>
      </c>
      <c r="C74" t="s">
        <v>11063</v>
      </c>
      <c r="D74" t="s">
        <v>863</v>
      </c>
      <c r="E74" t="s">
        <v>18</v>
      </c>
      <c r="F74" t="s">
        <v>1400</v>
      </c>
      <c r="G74" t="str">
        <f>CONCATENATE(tblZoneMatch[[#This Row],[Company]],tblZoneMatch[[#This Row],[Current Zone]],tblZoneMatch[[#This Row],[Machine Type]],tblZoneMatch[[#This Row],[Target Platform]],tblZoneMatch[[#This Row],[Target Device Type]],tblZoneMatch[[#This Row],[Target Zone]])</f>
        <v>AnthemBackend / Server / Database / DB2_MonitoringPhysical Appliancevaash-wdc04Serverappseg / anthem / database / general</v>
      </c>
    </row>
    <row r="75" spans="1:7" x14ac:dyDescent="0.3">
      <c r="A75" t="s">
        <v>11061</v>
      </c>
      <c r="B75" t="s">
        <v>6158</v>
      </c>
      <c r="C75" t="s">
        <v>11064</v>
      </c>
      <c r="D75" t="s">
        <v>1404</v>
      </c>
      <c r="E75" t="s">
        <v>19</v>
      </c>
      <c r="F75" t="s">
        <v>1400</v>
      </c>
      <c r="G75"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Appliancevaash-vcsVMappseg / anthem / database / general</v>
      </c>
    </row>
    <row r="76" spans="1:7" x14ac:dyDescent="0.3">
      <c r="A76" t="s">
        <v>11061</v>
      </c>
      <c r="B76" t="s">
        <v>6158</v>
      </c>
      <c r="C76" t="s">
        <v>11064</v>
      </c>
      <c r="D76" t="s">
        <v>863</v>
      </c>
      <c r="E76" t="s">
        <v>16</v>
      </c>
      <c r="F76" t="s">
        <v>1400</v>
      </c>
      <c r="G76"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Appliancevaash-wdc04AIX-LPARappseg / anthem / database / general</v>
      </c>
    </row>
    <row r="77" spans="1:7" x14ac:dyDescent="0.3">
      <c r="A77" t="s">
        <v>11061</v>
      </c>
      <c r="B77" t="s">
        <v>6158</v>
      </c>
      <c r="C77" t="s">
        <v>11064</v>
      </c>
      <c r="D77" t="s">
        <v>863</v>
      </c>
      <c r="E77" t="s">
        <v>17</v>
      </c>
      <c r="F77" t="s">
        <v>1400</v>
      </c>
      <c r="G77"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Appliancevaash-wdc04Linux-VM-Powerappseg / anthem / database / general</v>
      </c>
    </row>
    <row r="78" spans="1:7" x14ac:dyDescent="0.3">
      <c r="A78" t="s">
        <v>11061</v>
      </c>
      <c r="B78" t="s">
        <v>6158</v>
      </c>
      <c r="C78" t="s">
        <v>11062</v>
      </c>
      <c r="D78" t="s">
        <v>1108</v>
      </c>
      <c r="E78" t="s">
        <v>19</v>
      </c>
      <c r="F78" t="s">
        <v>1400</v>
      </c>
      <c r="G78" t="str">
        <f>CONCATENATE(tblZoneMatch[[#This Row],[Company]],tblZoneMatch[[#This Row],[Current Zone]],tblZoneMatch[[#This Row],[Machine Type]],tblZoneMatch[[#This Row],[Target Platform]],tblZoneMatch[[#This Row],[Target Device Type]],tblZoneMatch[[#This Row],[Target Zone]])</f>
        <v>AnthemBackend / Server / Database / DB2_MonitoringWindows/Linux/AIXazkyn-eastVMappseg / anthem / database / general</v>
      </c>
    </row>
    <row r="79" spans="1:7" x14ac:dyDescent="0.3">
      <c r="A79" s="9" t="s">
        <v>11061</v>
      </c>
      <c r="B79" s="9" t="s">
        <v>6158</v>
      </c>
      <c r="C79" s="9" t="s">
        <v>11062</v>
      </c>
      <c r="D79" s="259" t="s">
        <v>1284</v>
      </c>
      <c r="E79" s="259" t="s">
        <v>19</v>
      </c>
      <c r="F79" s="9" t="s">
        <v>1400</v>
      </c>
      <c r="G79" s="188" t="str">
        <f>CONCATENATE(tblZoneMatch[[#This Row],[Company]],tblZoneMatch[[#This Row],[Current Zone]],tblZoneMatch[[#This Row],[Machine Type]],tblZoneMatch[[#This Row],[Target Platform]],tblZoneMatch[[#This Row],[Target Device Type]],tblZoneMatch[[#This Row],[Target Zone]])</f>
        <v>AnthemBackend / Server / Database / DB2_MonitoringWindows/Linux/AIXazkyn-ncVMappseg / anthem / database / general</v>
      </c>
    </row>
    <row r="80" spans="1:7" x14ac:dyDescent="0.3">
      <c r="A80" t="s">
        <v>11061</v>
      </c>
      <c r="B80" t="s">
        <v>6158</v>
      </c>
      <c r="C80" t="s">
        <v>11062</v>
      </c>
      <c r="D80" t="s">
        <v>4250</v>
      </c>
      <c r="E80" t="s">
        <v>18</v>
      </c>
      <c r="F80" t="s">
        <v>1400</v>
      </c>
      <c r="G80"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DB2_MonitoringWindows/Linux/AIXilelk-bmaas-drServerappseg / anthem / database / general</v>
      </c>
    </row>
    <row r="81" spans="1:7" x14ac:dyDescent="0.3">
      <c r="A81" t="s">
        <v>11061</v>
      </c>
      <c r="B81" t="s">
        <v>6158</v>
      </c>
      <c r="C81" t="s">
        <v>11062</v>
      </c>
      <c r="D81" t="s">
        <v>1018</v>
      </c>
      <c r="E81" t="s">
        <v>16</v>
      </c>
      <c r="F81" t="s">
        <v>1400</v>
      </c>
      <c r="G81"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DB2_MonitoringWindows/Linux/AIXilelk-ch3AIX-LPARappseg / anthem / database / general</v>
      </c>
    </row>
    <row r="82" spans="1:7" x14ac:dyDescent="0.3">
      <c r="A82" t="s">
        <v>11061</v>
      </c>
      <c r="B82" t="s">
        <v>6158</v>
      </c>
      <c r="C82" t="s">
        <v>11062</v>
      </c>
      <c r="D82" t="s">
        <v>1018</v>
      </c>
      <c r="E82" t="s">
        <v>17</v>
      </c>
      <c r="F82" t="s">
        <v>1400</v>
      </c>
      <c r="G82"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DB2_MonitoringWindows/Linux/AIXilelk-ch3Linux-VM-Powerappseg / anthem / database / general</v>
      </c>
    </row>
    <row r="83" spans="1:7" x14ac:dyDescent="0.3">
      <c r="A83" t="s">
        <v>11061</v>
      </c>
      <c r="B83" t="s">
        <v>6158</v>
      </c>
      <c r="C83" t="s">
        <v>11062</v>
      </c>
      <c r="D83" t="s">
        <v>2088</v>
      </c>
      <c r="E83" t="s">
        <v>18</v>
      </c>
      <c r="F83" t="s">
        <v>1400</v>
      </c>
      <c r="G83"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DB2_MonitoringWindows/Linux/AIXvaash-bmaasServerappseg / anthem / database / general</v>
      </c>
    </row>
    <row r="84" spans="1:7" x14ac:dyDescent="0.3">
      <c r="A84" t="s">
        <v>11061</v>
      </c>
      <c r="B84" t="s">
        <v>6158</v>
      </c>
      <c r="C84" t="s">
        <v>11062</v>
      </c>
      <c r="D84" t="s">
        <v>1404</v>
      </c>
      <c r="E84" t="s">
        <v>19</v>
      </c>
      <c r="F84" t="s">
        <v>1400</v>
      </c>
      <c r="G84"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DB2_MonitoringWindows/Linux/AIXvaash-vcsVMappseg / anthem / database / general</v>
      </c>
    </row>
    <row r="85" spans="1:7" x14ac:dyDescent="0.3">
      <c r="A85" t="s">
        <v>11061</v>
      </c>
      <c r="B85" t="s">
        <v>6158</v>
      </c>
      <c r="C85" t="s">
        <v>11062</v>
      </c>
      <c r="D85" t="s">
        <v>863</v>
      </c>
      <c r="E85" t="s">
        <v>16</v>
      </c>
      <c r="F85" t="s">
        <v>1400</v>
      </c>
      <c r="G85"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DB2_MonitoringWindows/Linux/AIXvaash-wdc04AIX-LPARappseg / anthem / database / general</v>
      </c>
    </row>
    <row r="86" spans="1:7" x14ac:dyDescent="0.3">
      <c r="A86" t="s">
        <v>11061</v>
      </c>
      <c r="B86" t="s">
        <v>6158</v>
      </c>
      <c r="C86" t="s">
        <v>11062</v>
      </c>
      <c r="D86" t="s">
        <v>863</v>
      </c>
      <c r="E86" t="s">
        <v>17</v>
      </c>
      <c r="F86" t="s">
        <v>1400</v>
      </c>
      <c r="G86"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DB2_MonitoringWindows/Linux/AIXvaash-wdc04Linux-VM-Powerappseg / anthem / database / general</v>
      </c>
    </row>
    <row r="87" spans="1:7" x14ac:dyDescent="0.3">
      <c r="A87" t="s">
        <v>11061</v>
      </c>
      <c r="B87" t="s">
        <v>657</v>
      </c>
      <c r="C87" t="s">
        <v>11063</v>
      </c>
      <c r="D87" t="s">
        <v>863</v>
      </c>
      <c r="E87" t="s">
        <v>18</v>
      </c>
      <c r="F87" t="s">
        <v>1400</v>
      </c>
      <c r="G87" t="str">
        <f>CONCATENATE(tblZoneMatch[[#This Row],[Company]],tblZoneMatch[[#This Row],[Current Zone]],tblZoneMatch[[#This Row],[Machine Type]],tblZoneMatch[[#This Row],[Target Platform]],tblZoneMatch[[#This Row],[Target Device Type]],tblZoneMatch[[#This Row],[Target Zone]])</f>
        <v>AnthemBackend / Server / Database / DB2Physical Appliancevaash-wdc04Serverappseg / anthem / database / general</v>
      </c>
    </row>
    <row r="88" spans="1:7" x14ac:dyDescent="0.3">
      <c r="A88" t="s">
        <v>11061</v>
      </c>
      <c r="B88" t="s">
        <v>657</v>
      </c>
      <c r="C88" t="s">
        <v>11064</v>
      </c>
      <c r="D88" t="s">
        <v>1404</v>
      </c>
      <c r="E88" t="s">
        <v>19</v>
      </c>
      <c r="F88" t="s">
        <v>1400</v>
      </c>
      <c r="G88" t="str">
        <f>CONCATENATE(tblZoneMatch[[#This Row],[Company]],tblZoneMatch[[#This Row],[Current Zone]],tblZoneMatch[[#This Row],[Machine Type]],tblZoneMatch[[#This Row],[Target Platform]],tblZoneMatch[[#This Row],[Target Device Type]],tblZoneMatch[[#This Row],[Target Zone]])</f>
        <v>AnthemBackend / Server / Database / DB2Virtual Appliancevaash-vcsVMappseg / anthem / database / general</v>
      </c>
    </row>
    <row r="89" spans="1:7" x14ac:dyDescent="0.3">
      <c r="A89" t="s">
        <v>11061</v>
      </c>
      <c r="B89" t="s">
        <v>657</v>
      </c>
      <c r="C89" t="s">
        <v>11064</v>
      </c>
      <c r="D89" t="s">
        <v>863</v>
      </c>
      <c r="E89" t="s">
        <v>16</v>
      </c>
      <c r="F89" t="s">
        <v>1400</v>
      </c>
      <c r="G89" t="str">
        <f>CONCATENATE(tblZoneMatch[[#This Row],[Company]],tblZoneMatch[[#This Row],[Current Zone]],tblZoneMatch[[#This Row],[Machine Type]],tblZoneMatch[[#This Row],[Target Platform]],tblZoneMatch[[#This Row],[Target Device Type]],tblZoneMatch[[#This Row],[Target Zone]])</f>
        <v>AnthemBackend / Server / Database / DB2Virtual Appliancevaash-wdc04AIX-LPARappseg / anthem / database / general</v>
      </c>
    </row>
    <row r="90" spans="1:7" x14ac:dyDescent="0.3">
      <c r="A90" t="s">
        <v>11061</v>
      </c>
      <c r="B90" t="s">
        <v>657</v>
      </c>
      <c r="C90" t="s">
        <v>11064</v>
      </c>
      <c r="D90" t="s">
        <v>863</v>
      </c>
      <c r="E90" t="s">
        <v>17</v>
      </c>
      <c r="F90" t="s">
        <v>1400</v>
      </c>
      <c r="G90" t="str">
        <f>CONCATENATE(tblZoneMatch[[#This Row],[Company]],tblZoneMatch[[#This Row],[Current Zone]],tblZoneMatch[[#This Row],[Machine Type]],tblZoneMatch[[#This Row],[Target Platform]],tblZoneMatch[[#This Row],[Target Device Type]],tblZoneMatch[[#This Row],[Target Zone]])</f>
        <v>AnthemBackend / Server / Database / DB2Virtual Appliancevaash-wdc04Linux-VM-Powerappseg / anthem / database / general</v>
      </c>
    </row>
    <row r="91" spans="1:7" x14ac:dyDescent="0.3">
      <c r="A91" t="s">
        <v>11061</v>
      </c>
      <c r="B91" t="s">
        <v>657</v>
      </c>
      <c r="C91" t="s">
        <v>11062</v>
      </c>
      <c r="D91" t="s">
        <v>1108</v>
      </c>
      <c r="E91" t="s">
        <v>19</v>
      </c>
      <c r="F91" t="s">
        <v>1400</v>
      </c>
      <c r="G91" t="str">
        <f>CONCATENATE(tblZoneMatch[[#This Row],[Company]],tblZoneMatch[[#This Row],[Current Zone]],tblZoneMatch[[#This Row],[Machine Type]],tblZoneMatch[[#This Row],[Target Platform]],tblZoneMatch[[#This Row],[Target Device Type]],tblZoneMatch[[#This Row],[Target Zone]])</f>
        <v>AnthemBackend / Server / Database / DB2Windows/Linux/AIXazkyn-eastVMappseg / anthem / database / general</v>
      </c>
    </row>
    <row r="92" spans="1:7" x14ac:dyDescent="0.3">
      <c r="A92" s="9" t="s">
        <v>11061</v>
      </c>
      <c r="B92" s="9" t="s">
        <v>657</v>
      </c>
      <c r="C92" s="9" t="s">
        <v>11062</v>
      </c>
      <c r="D92" s="259" t="s">
        <v>1284</v>
      </c>
      <c r="E92" s="259" t="s">
        <v>19</v>
      </c>
      <c r="F92" s="9" t="s">
        <v>1400</v>
      </c>
      <c r="G92" s="188" t="str">
        <f>CONCATENATE(tblZoneMatch[[#This Row],[Company]],tblZoneMatch[[#This Row],[Current Zone]],tblZoneMatch[[#This Row],[Machine Type]],tblZoneMatch[[#This Row],[Target Platform]],tblZoneMatch[[#This Row],[Target Device Type]],tblZoneMatch[[#This Row],[Target Zone]])</f>
        <v>AnthemBackend / Server / Database / DB2Windows/Linux/AIXazkyn-ncVMappseg / anthem / database / general</v>
      </c>
    </row>
    <row r="93" spans="1:7" x14ac:dyDescent="0.3">
      <c r="A93" t="s">
        <v>11061</v>
      </c>
      <c r="B93" t="s">
        <v>657</v>
      </c>
      <c r="C93" t="s">
        <v>11062</v>
      </c>
      <c r="D93" t="s">
        <v>4250</v>
      </c>
      <c r="E93" t="s">
        <v>18</v>
      </c>
      <c r="F93" t="s">
        <v>1400</v>
      </c>
      <c r="G93" t="str">
        <f>CONCATENATE(tblZoneMatch[[#This Row],[Company]],tblZoneMatch[[#This Row],[Current Zone]],tblZoneMatch[[#This Row],[Machine Type]],tblZoneMatch[[#This Row],[Target Platform]],tblZoneMatch[[#This Row],[Target Device Type]],tblZoneMatch[[#This Row],[Target Zone]])</f>
        <v>AnthemBackend / Server / Database / DB2Windows/Linux/AIXilelk-bmaas-drServerappseg / anthem / database / general</v>
      </c>
    </row>
    <row r="94" spans="1:7" x14ac:dyDescent="0.3">
      <c r="A94" t="s">
        <v>11061</v>
      </c>
      <c r="B94" t="s">
        <v>657</v>
      </c>
      <c r="C94" t="s">
        <v>11062</v>
      </c>
      <c r="D94" t="s">
        <v>1018</v>
      </c>
      <c r="E94" t="s">
        <v>16</v>
      </c>
      <c r="F94" t="s">
        <v>1400</v>
      </c>
      <c r="G94" t="str">
        <f>CONCATENATE(tblZoneMatch[[#This Row],[Company]],tblZoneMatch[[#This Row],[Current Zone]],tblZoneMatch[[#This Row],[Machine Type]],tblZoneMatch[[#This Row],[Target Platform]],tblZoneMatch[[#This Row],[Target Device Type]],tblZoneMatch[[#This Row],[Target Zone]])</f>
        <v>AnthemBackend / Server / Database / DB2Windows/Linux/AIXilelk-ch3AIX-LPARappseg / anthem / database / general</v>
      </c>
    </row>
    <row r="95" spans="1:7" x14ac:dyDescent="0.3">
      <c r="A95" t="s">
        <v>11061</v>
      </c>
      <c r="B95" t="s">
        <v>657</v>
      </c>
      <c r="C95" t="s">
        <v>11062</v>
      </c>
      <c r="D95" t="s">
        <v>1018</v>
      </c>
      <c r="E95" t="s">
        <v>17</v>
      </c>
      <c r="F95" t="s">
        <v>1400</v>
      </c>
      <c r="G95" t="str">
        <f>CONCATENATE(tblZoneMatch[[#This Row],[Company]],tblZoneMatch[[#This Row],[Current Zone]],tblZoneMatch[[#This Row],[Machine Type]],tblZoneMatch[[#This Row],[Target Platform]],tblZoneMatch[[#This Row],[Target Device Type]],tblZoneMatch[[#This Row],[Target Zone]])</f>
        <v>AnthemBackend / Server / Database / DB2Windows/Linux/AIXilelk-ch3Linux-VM-Powerappseg / anthem / database / general</v>
      </c>
    </row>
    <row r="96" spans="1:7" x14ac:dyDescent="0.3">
      <c r="A96" t="s">
        <v>11061</v>
      </c>
      <c r="B96" t="s">
        <v>657</v>
      </c>
      <c r="C96" t="s">
        <v>11062</v>
      </c>
      <c r="D96" t="s">
        <v>2088</v>
      </c>
      <c r="E96" t="s">
        <v>18</v>
      </c>
      <c r="F96" t="s">
        <v>1400</v>
      </c>
      <c r="G96" t="str">
        <f>CONCATENATE(tblZoneMatch[[#This Row],[Company]],tblZoneMatch[[#This Row],[Current Zone]],tblZoneMatch[[#This Row],[Machine Type]],tblZoneMatch[[#This Row],[Target Platform]],tblZoneMatch[[#This Row],[Target Device Type]],tblZoneMatch[[#This Row],[Target Zone]])</f>
        <v>AnthemBackend / Server / Database / DB2Windows/Linux/AIXvaash-bmaasServerappseg / anthem / database / general</v>
      </c>
    </row>
    <row r="97" spans="1:7" x14ac:dyDescent="0.3">
      <c r="A97" t="s">
        <v>11061</v>
      </c>
      <c r="B97" t="s">
        <v>657</v>
      </c>
      <c r="C97" t="s">
        <v>11062</v>
      </c>
      <c r="D97" t="s">
        <v>1404</v>
      </c>
      <c r="E97" t="s">
        <v>19</v>
      </c>
      <c r="F97" t="s">
        <v>1400</v>
      </c>
      <c r="G97" t="str">
        <f>CONCATENATE(tblZoneMatch[[#This Row],[Company]],tblZoneMatch[[#This Row],[Current Zone]],tblZoneMatch[[#This Row],[Machine Type]],tblZoneMatch[[#This Row],[Target Platform]],tblZoneMatch[[#This Row],[Target Device Type]],tblZoneMatch[[#This Row],[Target Zone]])</f>
        <v>AnthemBackend / Server / Database / DB2Windows/Linux/AIXvaash-vcsVMappseg / anthem / database / general</v>
      </c>
    </row>
    <row r="98" spans="1:7" x14ac:dyDescent="0.3">
      <c r="A98" t="s">
        <v>11061</v>
      </c>
      <c r="B98" t="s">
        <v>657</v>
      </c>
      <c r="C98" t="s">
        <v>11062</v>
      </c>
      <c r="D98" t="s">
        <v>863</v>
      </c>
      <c r="E98" t="s">
        <v>16</v>
      </c>
      <c r="F98" t="s">
        <v>1400</v>
      </c>
      <c r="G98" t="str">
        <f>CONCATENATE(tblZoneMatch[[#This Row],[Company]],tblZoneMatch[[#This Row],[Current Zone]],tblZoneMatch[[#This Row],[Machine Type]],tblZoneMatch[[#This Row],[Target Platform]],tblZoneMatch[[#This Row],[Target Device Type]],tblZoneMatch[[#This Row],[Target Zone]])</f>
        <v>AnthemBackend / Server / Database / DB2Windows/Linux/AIXvaash-wdc04AIX-LPARappseg / anthem / database / general</v>
      </c>
    </row>
    <row r="99" spans="1:7" x14ac:dyDescent="0.3">
      <c r="A99" t="s">
        <v>11061</v>
      </c>
      <c r="B99" t="s">
        <v>657</v>
      </c>
      <c r="C99" t="s">
        <v>11062</v>
      </c>
      <c r="D99" t="s">
        <v>863</v>
      </c>
      <c r="E99" t="s">
        <v>17</v>
      </c>
      <c r="F99" t="s">
        <v>1400</v>
      </c>
      <c r="G99" t="str">
        <f>CONCATENATE(tblZoneMatch[[#This Row],[Company]],tblZoneMatch[[#This Row],[Current Zone]],tblZoneMatch[[#This Row],[Machine Type]],tblZoneMatch[[#This Row],[Target Platform]],tblZoneMatch[[#This Row],[Target Device Type]],tblZoneMatch[[#This Row],[Target Zone]])</f>
        <v>AnthemBackend / Server / Database / DB2Windows/Linux/AIXvaash-wdc04Linux-VM-Powerappseg / anthem / database / general</v>
      </c>
    </row>
    <row r="100" spans="1:7" x14ac:dyDescent="0.3">
      <c r="A100" t="s">
        <v>11061</v>
      </c>
      <c r="B100" t="s">
        <v>6112</v>
      </c>
      <c r="C100" t="s">
        <v>11063</v>
      </c>
      <c r="D100" t="s">
        <v>863</v>
      </c>
      <c r="E100" t="s">
        <v>18</v>
      </c>
      <c r="F100" t="s">
        <v>1400</v>
      </c>
      <c r="G100" t="str">
        <f>CONCATENATE(tblZoneMatch[[#This Row],[Company]],tblZoneMatch[[#This Row],[Current Zone]],tblZoneMatch[[#This Row],[Machine Type]],tblZoneMatch[[#This Row],[Target Platform]],tblZoneMatch[[#This Row],[Target Device Type]],tblZoneMatch[[#This Row],[Target Zone]])</f>
        <v>AnthemBackend / Server / Database / General_MonitoringPhysical Appliancevaash-wdc04Serverappseg / anthem / database / general</v>
      </c>
    </row>
    <row r="101" spans="1:7" x14ac:dyDescent="0.3">
      <c r="A101" t="s">
        <v>11061</v>
      </c>
      <c r="B101" t="s">
        <v>6112</v>
      </c>
      <c r="C101" t="s">
        <v>11064</v>
      </c>
      <c r="D101" t="s">
        <v>1404</v>
      </c>
      <c r="E101" t="s">
        <v>19</v>
      </c>
      <c r="F101" t="s">
        <v>1400</v>
      </c>
      <c r="G101"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Appliancevaash-vcsVMappseg / anthem / database / general</v>
      </c>
    </row>
    <row r="102" spans="1:7" x14ac:dyDescent="0.3">
      <c r="A102" t="s">
        <v>11061</v>
      </c>
      <c r="B102" t="s">
        <v>6112</v>
      </c>
      <c r="C102" t="s">
        <v>11064</v>
      </c>
      <c r="D102" t="s">
        <v>863</v>
      </c>
      <c r="E102" t="s">
        <v>16</v>
      </c>
      <c r="F102" t="s">
        <v>1400</v>
      </c>
      <c r="G102"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Appliancevaash-wdc04AIX-LPARappseg / anthem / database / general</v>
      </c>
    </row>
    <row r="103" spans="1:7" x14ac:dyDescent="0.3">
      <c r="A103" t="s">
        <v>11061</v>
      </c>
      <c r="B103" t="s">
        <v>6112</v>
      </c>
      <c r="C103" t="s">
        <v>11064</v>
      </c>
      <c r="D103" t="s">
        <v>863</v>
      </c>
      <c r="E103" t="s">
        <v>17</v>
      </c>
      <c r="F103" t="s">
        <v>1400</v>
      </c>
      <c r="G103"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Appliancevaash-wdc04Linux-VM-Powerappseg / anthem / database / general</v>
      </c>
    </row>
    <row r="104" spans="1:7" x14ac:dyDescent="0.3">
      <c r="A104" t="s">
        <v>11061</v>
      </c>
      <c r="B104" t="s">
        <v>6112</v>
      </c>
      <c r="C104" t="s">
        <v>11062</v>
      </c>
      <c r="D104" t="s">
        <v>1108</v>
      </c>
      <c r="E104" t="s">
        <v>19</v>
      </c>
      <c r="F104" t="s">
        <v>1400</v>
      </c>
      <c r="G104"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General_MonitoringWindows/Linux/AIXazkyn-eastVMappseg / anthem / database / general</v>
      </c>
    </row>
    <row r="105" spans="1:7" x14ac:dyDescent="0.3">
      <c r="A105" s="9" t="s">
        <v>11061</v>
      </c>
      <c r="B105" s="9" t="s">
        <v>6112</v>
      </c>
      <c r="C105" s="9" t="s">
        <v>11062</v>
      </c>
      <c r="D105" s="259" t="s">
        <v>1284</v>
      </c>
      <c r="E105" s="259" t="s">
        <v>19</v>
      </c>
      <c r="F105" s="9" t="s">
        <v>1400</v>
      </c>
      <c r="G105" s="188"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General_MonitoringWindows/Linux/AIXazkyn-ncVMappseg / anthem / database / general</v>
      </c>
    </row>
    <row r="106" spans="1:7" x14ac:dyDescent="0.3">
      <c r="A106" t="s">
        <v>11061</v>
      </c>
      <c r="B106" t="s">
        <v>6112</v>
      </c>
      <c r="C106" t="s">
        <v>11062</v>
      </c>
      <c r="D106" t="s">
        <v>4250</v>
      </c>
      <c r="E106" t="s">
        <v>18</v>
      </c>
      <c r="F106" t="s">
        <v>1400</v>
      </c>
      <c r="G106"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General_MonitoringWindows/Linux/AIXilelk-bmaas-drServerappseg / anthem / database / general</v>
      </c>
    </row>
    <row r="107" spans="1:7" x14ac:dyDescent="0.3">
      <c r="A107" t="s">
        <v>11061</v>
      </c>
      <c r="B107" t="s">
        <v>6112</v>
      </c>
      <c r="C107" t="s">
        <v>11062</v>
      </c>
      <c r="D107" t="s">
        <v>1018</v>
      </c>
      <c r="E107" t="s">
        <v>16</v>
      </c>
      <c r="F107" t="s">
        <v>1400</v>
      </c>
      <c r="G107"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General_MonitoringWindows/Linux/AIXilelk-ch3AIX-LPARappseg / anthem / database / general</v>
      </c>
    </row>
    <row r="108" spans="1:7" x14ac:dyDescent="0.3">
      <c r="A108" t="s">
        <v>11061</v>
      </c>
      <c r="B108" t="s">
        <v>6112</v>
      </c>
      <c r="C108" t="s">
        <v>11062</v>
      </c>
      <c r="D108" t="s">
        <v>1018</v>
      </c>
      <c r="E108" t="s">
        <v>17</v>
      </c>
      <c r="F108" t="s">
        <v>1400</v>
      </c>
      <c r="G108"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General_MonitoringWindows/Linux/AIXilelk-ch3Linux-VM-Powerappseg / anthem / database / general</v>
      </c>
    </row>
    <row r="109" spans="1:7" x14ac:dyDescent="0.3">
      <c r="A109" t="s">
        <v>11061</v>
      </c>
      <c r="B109" t="s">
        <v>6112</v>
      </c>
      <c r="C109" t="s">
        <v>11062</v>
      </c>
      <c r="D109" t="s">
        <v>2088</v>
      </c>
      <c r="E109" t="s">
        <v>18</v>
      </c>
      <c r="F109" t="s">
        <v>1400</v>
      </c>
      <c r="G109"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General_MonitoringWindows/Linux/AIXvaash-bmaasServerappseg / anthem / database / general</v>
      </c>
    </row>
    <row r="110" spans="1:7" x14ac:dyDescent="0.3">
      <c r="A110" t="s">
        <v>11061</v>
      </c>
      <c r="B110" t="s">
        <v>6112</v>
      </c>
      <c r="C110" t="s">
        <v>11062</v>
      </c>
      <c r="D110" t="s">
        <v>1404</v>
      </c>
      <c r="E110" t="s">
        <v>19</v>
      </c>
      <c r="F110" t="s">
        <v>1400</v>
      </c>
      <c r="G110"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General_MonitoringWindows/Linux/AIXvaash-vcsVMappseg / anthem / database / general</v>
      </c>
    </row>
    <row r="111" spans="1:7" x14ac:dyDescent="0.3">
      <c r="A111" t="s">
        <v>11061</v>
      </c>
      <c r="B111" t="s">
        <v>6112</v>
      </c>
      <c r="C111" t="s">
        <v>11062</v>
      </c>
      <c r="D111" t="s">
        <v>863</v>
      </c>
      <c r="E111" t="s">
        <v>16</v>
      </c>
      <c r="F111" t="s">
        <v>1400</v>
      </c>
      <c r="G111"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General_MonitoringWindows/Linux/AIXvaash-wdc04AIX-LPARappseg / anthem / database / general</v>
      </c>
    </row>
    <row r="112" spans="1:7" x14ac:dyDescent="0.3">
      <c r="A112" t="s">
        <v>11061</v>
      </c>
      <c r="B112" t="s">
        <v>6112</v>
      </c>
      <c r="C112" t="s">
        <v>11062</v>
      </c>
      <c r="D112" t="s">
        <v>863</v>
      </c>
      <c r="E112" t="s">
        <v>17</v>
      </c>
      <c r="F112" t="s">
        <v>1400</v>
      </c>
      <c r="G112"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General_MonitoringWindows/Linux/AIXvaash-wdc04Linux-VM-Powerappseg / anthem / database / general</v>
      </c>
    </row>
    <row r="113" spans="1:7" x14ac:dyDescent="0.3">
      <c r="A113" t="s">
        <v>11061</v>
      </c>
      <c r="B113" t="s">
        <v>479</v>
      </c>
      <c r="C113" t="s">
        <v>11063</v>
      </c>
      <c r="D113" t="s">
        <v>863</v>
      </c>
      <c r="E113" t="s">
        <v>18</v>
      </c>
      <c r="F113" t="s">
        <v>1400</v>
      </c>
      <c r="G113" t="str">
        <f>CONCATENATE(tblZoneMatch[[#This Row],[Company]],tblZoneMatch[[#This Row],[Current Zone]],tblZoneMatch[[#This Row],[Machine Type]],tblZoneMatch[[#This Row],[Target Platform]],tblZoneMatch[[#This Row],[Target Device Type]],tblZoneMatch[[#This Row],[Target Zone]])</f>
        <v>AnthemBackend / Server / Database / GeneralPhysical Appliancevaash-wdc04Serverappseg / anthem / database / general</v>
      </c>
    </row>
    <row r="114" spans="1:7" x14ac:dyDescent="0.3">
      <c r="A114" t="s">
        <v>11061</v>
      </c>
      <c r="B114" t="s">
        <v>479</v>
      </c>
      <c r="C114" t="s">
        <v>11064</v>
      </c>
      <c r="D114" t="s">
        <v>1404</v>
      </c>
      <c r="E114" t="s">
        <v>19</v>
      </c>
      <c r="F114" t="s">
        <v>1400</v>
      </c>
      <c r="G114" t="str">
        <f>CONCATENATE(tblZoneMatch[[#This Row],[Company]],tblZoneMatch[[#This Row],[Current Zone]],tblZoneMatch[[#This Row],[Machine Type]],tblZoneMatch[[#This Row],[Target Platform]],tblZoneMatch[[#This Row],[Target Device Type]],tblZoneMatch[[#This Row],[Target Zone]])</f>
        <v>AnthemBackend / Server / Database / GeneralVirtual Appliancevaash-vcsVMappseg / anthem / database / general</v>
      </c>
    </row>
    <row r="115" spans="1:7" x14ac:dyDescent="0.3">
      <c r="A115" t="s">
        <v>11061</v>
      </c>
      <c r="B115" t="s">
        <v>479</v>
      </c>
      <c r="C115" t="s">
        <v>11064</v>
      </c>
      <c r="D115" t="s">
        <v>863</v>
      </c>
      <c r="E115" t="s">
        <v>16</v>
      </c>
      <c r="F115" t="s">
        <v>1400</v>
      </c>
      <c r="G115" t="str">
        <f>CONCATENATE(tblZoneMatch[[#This Row],[Company]],tblZoneMatch[[#This Row],[Current Zone]],tblZoneMatch[[#This Row],[Machine Type]],tblZoneMatch[[#This Row],[Target Platform]],tblZoneMatch[[#This Row],[Target Device Type]],tblZoneMatch[[#This Row],[Target Zone]])</f>
        <v>AnthemBackend / Server / Database / GeneralVirtual Appliancevaash-wdc04AIX-LPARappseg / anthem / database / general</v>
      </c>
    </row>
    <row r="116" spans="1:7" x14ac:dyDescent="0.3">
      <c r="A116" t="s">
        <v>11061</v>
      </c>
      <c r="B116" t="s">
        <v>479</v>
      </c>
      <c r="C116" t="s">
        <v>11064</v>
      </c>
      <c r="D116" t="s">
        <v>863</v>
      </c>
      <c r="E116" t="s">
        <v>17</v>
      </c>
      <c r="F116" t="s">
        <v>1400</v>
      </c>
      <c r="G116" t="str">
        <f>CONCATENATE(tblZoneMatch[[#This Row],[Company]],tblZoneMatch[[#This Row],[Current Zone]],tblZoneMatch[[#This Row],[Machine Type]],tblZoneMatch[[#This Row],[Target Platform]],tblZoneMatch[[#This Row],[Target Device Type]],tblZoneMatch[[#This Row],[Target Zone]])</f>
        <v>AnthemBackend / Server / Database / GeneralVirtual Appliancevaash-wdc04Linux-VM-Powerappseg / anthem / database / general</v>
      </c>
    </row>
    <row r="117" spans="1:7" x14ac:dyDescent="0.3">
      <c r="A117" t="s">
        <v>11061</v>
      </c>
      <c r="B117" t="s">
        <v>479</v>
      </c>
      <c r="C117" t="s">
        <v>11062</v>
      </c>
      <c r="D117" t="s">
        <v>1108</v>
      </c>
      <c r="E117" t="s">
        <v>19</v>
      </c>
      <c r="F117" t="s">
        <v>1400</v>
      </c>
      <c r="G117" t="str">
        <f>CONCATENATE(tblZoneMatch[[#This Row],[Company]],tblZoneMatch[[#This Row],[Current Zone]],tblZoneMatch[[#This Row],[Machine Type]],tblZoneMatch[[#This Row],[Target Platform]],tblZoneMatch[[#This Row],[Target Device Type]],tblZoneMatch[[#This Row],[Target Zone]])</f>
        <v>AnthemBackend / Server / Database / GeneralWindows/Linux/AIXazkyn-eastVMappseg / anthem / database / general</v>
      </c>
    </row>
    <row r="118" spans="1:7" x14ac:dyDescent="0.3">
      <c r="A118" t="s">
        <v>11061</v>
      </c>
      <c r="B118" t="s">
        <v>479</v>
      </c>
      <c r="C118" t="s">
        <v>11062</v>
      </c>
      <c r="D118" t="s">
        <v>3895</v>
      </c>
      <c r="E118" t="s">
        <v>19</v>
      </c>
      <c r="F118" t="s">
        <v>1400</v>
      </c>
      <c r="G118" t="str">
        <f>CONCATENATE(tblZoneMatch[[#This Row],[Company]],tblZoneMatch[[#This Row],[Current Zone]],tblZoneMatch[[#This Row],[Machine Type]],tblZoneMatch[[#This Row],[Target Platform]],tblZoneMatch[[#This Row],[Target Device Type]],tblZoneMatch[[#This Row],[Target Zone]])</f>
        <v>AnthemBackend / Server / Database / GeneralWindows/Linux/AIXazkyn-nc-dreastVMappseg / anthem / database / general</v>
      </c>
    </row>
    <row r="119" spans="1:7" x14ac:dyDescent="0.3">
      <c r="A119" t="s">
        <v>11061</v>
      </c>
      <c r="B119" t="s">
        <v>479</v>
      </c>
      <c r="C119" t="s">
        <v>11062</v>
      </c>
      <c r="D119" t="s">
        <v>1284</v>
      </c>
      <c r="E119" t="s">
        <v>19</v>
      </c>
      <c r="F119" t="s">
        <v>1400</v>
      </c>
      <c r="G119" t="str">
        <f>CONCATENATE(tblZoneMatch[[#This Row],[Company]],tblZoneMatch[[#This Row],[Current Zone]],tblZoneMatch[[#This Row],[Machine Type]],tblZoneMatch[[#This Row],[Target Platform]],tblZoneMatch[[#This Row],[Target Device Type]],tblZoneMatch[[#This Row],[Target Zone]])</f>
        <v>AnthemBackend / Server / Database / GeneralWindows/Linux/AIXazkyn-ncVMappseg / anthem / database / general</v>
      </c>
    </row>
    <row r="120" spans="1:7" x14ac:dyDescent="0.3">
      <c r="A120" t="s">
        <v>11061</v>
      </c>
      <c r="B120" t="s">
        <v>479</v>
      </c>
      <c r="C120" t="s">
        <v>11062</v>
      </c>
      <c r="D120" t="s">
        <v>4250</v>
      </c>
      <c r="E120" t="s">
        <v>18</v>
      </c>
      <c r="F120" t="s">
        <v>1400</v>
      </c>
      <c r="G120" t="str">
        <f>CONCATENATE(tblZoneMatch[[#This Row],[Company]],tblZoneMatch[[#This Row],[Current Zone]],tblZoneMatch[[#This Row],[Machine Type]],tblZoneMatch[[#This Row],[Target Platform]],tblZoneMatch[[#This Row],[Target Device Type]],tblZoneMatch[[#This Row],[Target Zone]])</f>
        <v>AnthemBackend / Server / Database / GeneralWindows/Linux/AIXilelk-bmaas-drServerappseg / anthem / database / general</v>
      </c>
    </row>
    <row r="121" spans="1:7" x14ac:dyDescent="0.3">
      <c r="A121" t="s">
        <v>11061</v>
      </c>
      <c r="B121" t="s">
        <v>479</v>
      </c>
      <c r="C121" t="s">
        <v>11062</v>
      </c>
      <c r="D121" t="s">
        <v>1018</v>
      </c>
      <c r="E121" t="s">
        <v>16</v>
      </c>
      <c r="F121" t="s">
        <v>1400</v>
      </c>
      <c r="G121" t="str">
        <f>CONCATENATE(tblZoneMatch[[#This Row],[Company]],tblZoneMatch[[#This Row],[Current Zone]],tblZoneMatch[[#This Row],[Machine Type]],tblZoneMatch[[#This Row],[Target Platform]],tblZoneMatch[[#This Row],[Target Device Type]],tblZoneMatch[[#This Row],[Target Zone]])</f>
        <v>AnthemBackend / Server / Database / GeneralWindows/Linux/AIXilelk-ch3AIX-LPARappseg / anthem / database / general</v>
      </c>
    </row>
    <row r="122" spans="1:7" x14ac:dyDescent="0.3">
      <c r="A122" s="9" t="s">
        <v>11061</v>
      </c>
      <c r="B122" s="9" t="s">
        <v>479</v>
      </c>
      <c r="C122" s="9" t="s">
        <v>11062</v>
      </c>
      <c r="D122" s="259" t="s">
        <v>1018</v>
      </c>
      <c r="E122" s="259" t="s">
        <v>17</v>
      </c>
      <c r="F122" s="9" t="s">
        <v>1400</v>
      </c>
      <c r="G122" s="188" t="str">
        <f>CONCATENATE(tblZoneMatch[[#This Row],[Company]],tblZoneMatch[[#This Row],[Current Zone]],tblZoneMatch[[#This Row],[Machine Type]],tblZoneMatch[[#This Row],[Target Platform]],tblZoneMatch[[#This Row],[Target Device Type]],tblZoneMatch[[#This Row],[Target Zone]])</f>
        <v>AnthemBackend / Server / Database / GeneralWindows/Linux/AIXilelk-ch3Linux-VM-Powerappseg / anthem / database / general</v>
      </c>
    </row>
    <row r="123" spans="1:7" x14ac:dyDescent="0.3">
      <c r="A123" t="s">
        <v>11061</v>
      </c>
      <c r="B123" t="s">
        <v>479</v>
      </c>
      <c r="C123" t="s">
        <v>11062</v>
      </c>
      <c r="D123" t="s">
        <v>2088</v>
      </c>
      <c r="E123" t="s">
        <v>18</v>
      </c>
      <c r="F123" t="s">
        <v>1400</v>
      </c>
      <c r="G123" t="str">
        <f>CONCATENATE(tblZoneMatch[[#This Row],[Company]],tblZoneMatch[[#This Row],[Current Zone]],tblZoneMatch[[#This Row],[Machine Type]],tblZoneMatch[[#This Row],[Target Platform]],tblZoneMatch[[#This Row],[Target Device Type]],tblZoneMatch[[#This Row],[Target Zone]])</f>
        <v>AnthemBackend / Server / Database / GeneralWindows/Linux/AIXvaash-bmaasServerappseg / anthem / database / general</v>
      </c>
    </row>
    <row r="124" spans="1:7" x14ac:dyDescent="0.3">
      <c r="A124" t="s">
        <v>11061</v>
      </c>
      <c r="B124" t="s">
        <v>479</v>
      </c>
      <c r="C124" t="s">
        <v>11062</v>
      </c>
      <c r="D124" t="s">
        <v>1404</v>
      </c>
      <c r="E124" t="s">
        <v>19</v>
      </c>
      <c r="F124" t="s">
        <v>1400</v>
      </c>
      <c r="G124" t="str">
        <f>CONCATENATE(tblZoneMatch[[#This Row],[Company]],tblZoneMatch[[#This Row],[Current Zone]],tblZoneMatch[[#This Row],[Machine Type]],tblZoneMatch[[#This Row],[Target Platform]],tblZoneMatch[[#This Row],[Target Device Type]],tblZoneMatch[[#This Row],[Target Zone]])</f>
        <v>AnthemBackend / Server / Database / GeneralWindows/Linux/AIXvaash-vcsVMappseg / anthem / database / general</v>
      </c>
    </row>
    <row r="125" spans="1:7" x14ac:dyDescent="0.3">
      <c r="A125" t="s">
        <v>11061</v>
      </c>
      <c r="B125" t="s">
        <v>479</v>
      </c>
      <c r="C125" t="s">
        <v>11062</v>
      </c>
      <c r="D125" t="s">
        <v>863</v>
      </c>
      <c r="E125" t="s">
        <v>16</v>
      </c>
      <c r="F125" t="s">
        <v>1400</v>
      </c>
      <c r="G125"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GeneralWindows/Linux/AIXvaash-wdc04AIX-LPARappseg / anthem / database / general</v>
      </c>
    </row>
    <row r="126" spans="1:7" x14ac:dyDescent="0.3">
      <c r="A126" t="s">
        <v>11061</v>
      </c>
      <c r="B126" t="s">
        <v>479</v>
      </c>
      <c r="C126" t="s">
        <v>11062</v>
      </c>
      <c r="D126" t="s">
        <v>863</v>
      </c>
      <c r="E126" t="s">
        <v>17</v>
      </c>
      <c r="F126" t="s">
        <v>1400</v>
      </c>
      <c r="G126"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GeneralWindows/Linux/AIXvaash-wdc04Linux-VM-Powerappseg / anthem / database / general</v>
      </c>
    </row>
    <row r="127" spans="1:7" x14ac:dyDescent="0.3">
      <c r="A127" t="s">
        <v>11061</v>
      </c>
      <c r="B127" t="s">
        <v>479</v>
      </c>
      <c r="C127" t="s">
        <v>11062</v>
      </c>
      <c r="D127" t="s">
        <v>863</v>
      </c>
      <c r="E127" t="s">
        <v>19</v>
      </c>
      <c r="F127" t="s">
        <v>1400</v>
      </c>
      <c r="G127"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GeneralWindows/Linux/AIXvaash-wdc04VMappseg / anthem / database / general</v>
      </c>
    </row>
    <row r="128" spans="1:7" x14ac:dyDescent="0.3">
      <c r="A128" t="s">
        <v>11061</v>
      </c>
      <c r="B128" t="s">
        <v>6083</v>
      </c>
      <c r="C128" t="s">
        <v>11063</v>
      </c>
      <c r="D128" t="s">
        <v>863</v>
      </c>
      <c r="E128" t="s">
        <v>18</v>
      </c>
      <c r="F128" t="s">
        <v>1400</v>
      </c>
      <c r="G128" t="str">
        <f>CONCATENATE(tblZoneMatch[[#This Row],[Company]],tblZoneMatch[[#This Row],[Current Zone]],tblZoneMatch[[#This Row],[Machine Type]],tblZoneMatch[[#This Row],[Target Platform]],tblZoneMatch[[#This Row],[Target Device Type]],tblZoneMatch[[#This Row],[Target Zone]])</f>
        <v>AnthemBackend / Server / Database / Hadoop_DiscPhysical Appliancevaash-wdc04Serverappseg / anthem / database / general</v>
      </c>
    </row>
    <row r="129" spans="1:7" x14ac:dyDescent="0.3">
      <c r="A129" t="s">
        <v>11061</v>
      </c>
      <c r="B129" t="s">
        <v>6083</v>
      </c>
      <c r="C129" t="s">
        <v>11064</v>
      </c>
      <c r="D129" t="s">
        <v>1404</v>
      </c>
      <c r="E129" t="s">
        <v>19</v>
      </c>
      <c r="F129" t="s">
        <v>1400</v>
      </c>
      <c r="G129"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Appliancevaash-vcsVMappseg / anthem / database / general</v>
      </c>
    </row>
    <row r="130" spans="1:7" x14ac:dyDescent="0.3">
      <c r="A130" t="s">
        <v>11061</v>
      </c>
      <c r="B130" t="s">
        <v>6083</v>
      </c>
      <c r="C130" t="s">
        <v>11064</v>
      </c>
      <c r="D130" t="s">
        <v>863</v>
      </c>
      <c r="E130" t="s">
        <v>16</v>
      </c>
      <c r="F130" t="s">
        <v>1400</v>
      </c>
      <c r="G130"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Appliancevaash-wdc04AIX-LPARappseg / anthem / database / general</v>
      </c>
    </row>
    <row r="131" spans="1:7" x14ac:dyDescent="0.3">
      <c r="A131" t="s">
        <v>11061</v>
      </c>
      <c r="B131" t="s">
        <v>6083</v>
      </c>
      <c r="C131" t="s">
        <v>11064</v>
      </c>
      <c r="D131" t="s">
        <v>863</v>
      </c>
      <c r="E131" t="s">
        <v>17</v>
      </c>
      <c r="F131" t="s">
        <v>1400</v>
      </c>
      <c r="G131"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Appliancevaash-wdc04Linux-VM-Powerappseg / anthem / database / general</v>
      </c>
    </row>
    <row r="132" spans="1:7" x14ac:dyDescent="0.3">
      <c r="A132" s="9" t="s">
        <v>11061</v>
      </c>
      <c r="B132" s="9" t="s">
        <v>6083</v>
      </c>
      <c r="C132" s="9" t="s">
        <v>11062</v>
      </c>
      <c r="D132" s="259" t="s">
        <v>1108</v>
      </c>
      <c r="E132" s="259" t="s">
        <v>19</v>
      </c>
      <c r="F132" s="9" t="s">
        <v>1400</v>
      </c>
      <c r="G132" s="188" t="str">
        <f>CONCATENATE(tblZoneMatch[[#This Row],[Company]],tblZoneMatch[[#This Row],[Current Zone]],tblZoneMatch[[#This Row],[Machine Type]],tblZoneMatch[[#This Row],[Target Platform]],tblZoneMatch[[#This Row],[Target Device Type]],tblZoneMatch[[#This Row],[Target Zone]])</f>
        <v>AnthemBackend / Server / Database / Hadoop_DiscWindows/Linux/AIXazkyn-eastVMappseg / anthem / database / general</v>
      </c>
    </row>
    <row r="133" spans="1:7" x14ac:dyDescent="0.3">
      <c r="A133" t="s">
        <v>11061</v>
      </c>
      <c r="B133" t="s">
        <v>6083</v>
      </c>
      <c r="C133" t="s">
        <v>11062</v>
      </c>
      <c r="D133" t="s">
        <v>1284</v>
      </c>
      <c r="E133" t="s">
        <v>19</v>
      </c>
      <c r="F133" t="s">
        <v>1400</v>
      </c>
      <c r="G133" t="str">
        <f>CONCATENATE(tblZoneMatch[[#This Row],[Company]],tblZoneMatch[[#This Row],[Current Zone]],tblZoneMatch[[#This Row],[Machine Type]],tblZoneMatch[[#This Row],[Target Platform]],tblZoneMatch[[#This Row],[Target Device Type]],tblZoneMatch[[#This Row],[Target Zone]])</f>
        <v>AnthemBackend / Server / Database / Hadoop_DiscWindows/Linux/AIXazkyn-ncVMappseg / anthem / database / general</v>
      </c>
    </row>
    <row r="134" spans="1:7" x14ac:dyDescent="0.3">
      <c r="A134" t="s">
        <v>11061</v>
      </c>
      <c r="B134" t="s">
        <v>6083</v>
      </c>
      <c r="C134" t="s">
        <v>11062</v>
      </c>
      <c r="D134" t="s">
        <v>4250</v>
      </c>
      <c r="E134" t="s">
        <v>18</v>
      </c>
      <c r="F134" t="s">
        <v>1400</v>
      </c>
      <c r="G134"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Hadoop_DiscWindows/Linux/AIXilelk-bmaas-drServerappseg / anthem / database / general</v>
      </c>
    </row>
    <row r="135" spans="1:7" x14ac:dyDescent="0.3">
      <c r="A135" t="s">
        <v>11061</v>
      </c>
      <c r="B135" t="s">
        <v>6083</v>
      </c>
      <c r="C135" t="s">
        <v>11062</v>
      </c>
      <c r="D135" t="s">
        <v>1018</v>
      </c>
      <c r="E135" t="s">
        <v>16</v>
      </c>
      <c r="F135" t="s">
        <v>1400</v>
      </c>
      <c r="G135"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Hadoop_DiscWindows/Linux/AIXilelk-ch3AIX-LPARappseg / anthem / database / general</v>
      </c>
    </row>
    <row r="136" spans="1:7" x14ac:dyDescent="0.3">
      <c r="A136" t="s">
        <v>11061</v>
      </c>
      <c r="B136" t="s">
        <v>6083</v>
      </c>
      <c r="C136" t="s">
        <v>11062</v>
      </c>
      <c r="D136" t="s">
        <v>1018</v>
      </c>
      <c r="E136" t="s">
        <v>17</v>
      </c>
      <c r="F136" t="s">
        <v>1400</v>
      </c>
      <c r="G136"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Hadoop_DiscWindows/Linux/AIXilelk-ch3Linux-VM-Powerappseg / anthem / database / general</v>
      </c>
    </row>
    <row r="137" spans="1:7" x14ac:dyDescent="0.3">
      <c r="A137" t="s">
        <v>11061</v>
      </c>
      <c r="B137" t="s">
        <v>6083</v>
      </c>
      <c r="C137" t="s">
        <v>11062</v>
      </c>
      <c r="D137" t="s">
        <v>2088</v>
      </c>
      <c r="E137" t="s">
        <v>18</v>
      </c>
      <c r="F137" t="s">
        <v>1400</v>
      </c>
      <c r="G137"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Hadoop_DiscWindows/Linux/AIXvaash-bmaasServerappseg / anthem / database / general</v>
      </c>
    </row>
    <row r="138" spans="1:7" x14ac:dyDescent="0.3">
      <c r="A138" t="s">
        <v>11061</v>
      </c>
      <c r="B138" t="s">
        <v>6083</v>
      </c>
      <c r="C138" t="s">
        <v>11062</v>
      </c>
      <c r="D138" t="s">
        <v>1404</v>
      </c>
      <c r="E138" t="s">
        <v>19</v>
      </c>
      <c r="F138" t="s">
        <v>1400</v>
      </c>
      <c r="G138"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Hadoop_DiscWindows/Linux/AIXvaash-vcsVMappseg / anthem / database / general</v>
      </c>
    </row>
    <row r="139" spans="1:7" x14ac:dyDescent="0.3">
      <c r="A139" t="s">
        <v>11061</v>
      </c>
      <c r="B139" t="s">
        <v>6083</v>
      </c>
      <c r="C139" t="s">
        <v>11062</v>
      </c>
      <c r="D139" t="s">
        <v>863</v>
      </c>
      <c r="E139" t="s">
        <v>16</v>
      </c>
      <c r="F139" t="s">
        <v>1400</v>
      </c>
      <c r="G139"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Hadoop_DiscWindows/Linux/AIXvaash-wdc04AIX-LPARappseg / anthem / database / general</v>
      </c>
    </row>
    <row r="140" spans="1:7" x14ac:dyDescent="0.3">
      <c r="A140" t="s">
        <v>11061</v>
      </c>
      <c r="B140" t="s">
        <v>6083</v>
      </c>
      <c r="C140" t="s">
        <v>11062</v>
      </c>
      <c r="D140" t="s">
        <v>863</v>
      </c>
      <c r="E140" t="s">
        <v>17</v>
      </c>
      <c r="F140" t="s">
        <v>1400</v>
      </c>
      <c r="G140"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Hadoop_DiscWindows/Linux/AIXvaash-wdc04Linux-VM-Powerappseg / anthem / database / general</v>
      </c>
    </row>
    <row r="141" spans="1:7" x14ac:dyDescent="0.3">
      <c r="A141" t="s">
        <v>11061</v>
      </c>
      <c r="B141" t="s">
        <v>6193</v>
      </c>
      <c r="C141" t="s">
        <v>11063</v>
      </c>
      <c r="D141" t="s">
        <v>863</v>
      </c>
      <c r="E141" t="s">
        <v>18</v>
      </c>
      <c r="F141" t="s">
        <v>1400</v>
      </c>
      <c r="G141" t="str">
        <f>CONCATENATE(tblZoneMatch[[#This Row],[Company]],tblZoneMatch[[#This Row],[Current Zone]],tblZoneMatch[[#This Row],[Machine Type]],tblZoneMatch[[#This Row],[Target Platform]],tblZoneMatch[[#This Row],[Target Device Type]],tblZoneMatch[[#This Row],[Target Zone]])</f>
        <v>AnthemBackend / Server / Database / Hadoop_MonitoringPhysical Appliancevaash-wdc04Serverappseg / anthem / database / general</v>
      </c>
    </row>
    <row r="142" spans="1:7" x14ac:dyDescent="0.3">
      <c r="A142" t="s">
        <v>11061</v>
      </c>
      <c r="B142" t="s">
        <v>6193</v>
      </c>
      <c r="C142" t="s">
        <v>11064</v>
      </c>
      <c r="D142" t="s">
        <v>1404</v>
      </c>
      <c r="E142" t="s">
        <v>19</v>
      </c>
      <c r="F142" t="s">
        <v>1400</v>
      </c>
      <c r="G142"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Appliancevaash-vcsVMappseg / anthem / database / general</v>
      </c>
    </row>
    <row r="143" spans="1:7" x14ac:dyDescent="0.3">
      <c r="A143" t="s">
        <v>11061</v>
      </c>
      <c r="B143" t="s">
        <v>6193</v>
      </c>
      <c r="C143" t="s">
        <v>11064</v>
      </c>
      <c r="D143" t="s">
        <v>863</v>
      </c>
      <c r="E143" t="s">
        <v>16</v>
      </c>
      <c r="F143" t="s">
        <v>1400</v>
      </c>
      <c r="G143"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Appliancevaash-wdc04AIX-LPARappseg / anthem / database / general</v>
      </c>
    </row>
    <row r="144" spans="1:7" x14ac:dyDescent="0.3">
      <c r="A144" t="s">
        <v>11061</v>
      </c>
      <c r="B144" t="s">
        <v>6193</v>
      </c>
      <c r="C144" t="s">
        <v>11064</v>
      </c>
      <c r="D144" t="s">
        <v>863</v>
      </c>
      <c r="E144" t="s">
        <v>17</v>
      </c>
      <c r="F144" t="s">
        <v>1400</v>
      </c>
      <c r="G144"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Appliancevaash-wdc04Linux-VM-Powerappseg / anthem / database / general</v>
      </c>
    </row>
    <row r="145" spans="1:7" x14ac:dyDescent="0.3">
      <c r="A145" s="9" t="s">
        <v>11061</v>
      </c>
      <c r="B145" s="9" t="s">
        <v>6193</v>
      </c>
      <c r="C145" s="9" t="s">
        <v>11062</v>
      </c>
      <c r="D145" s="259" t="s">
        <v>1108</v>
      </c>
      <c r="E145" s="259" t="s">
        <v>19</v>
      </c>
      <c r="F145" s="9" t="s">
        <v>1400</v>
      </c>
      <c r="G145" s="188"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Hadoop_MonitoringWindows/Linux/AIXazkyn-eastVMappseg / anthem / database / general</v>
      </c>
    </row>
    <row r="146" spans="1:7" x14ac:dyDescent="0.3">
      <c r="A146" t="s">
        <v>11061</v>
      </c>
      <c r="B146" t="s">
        <v>6193</v>
      </c>
      <c r="C146" t="s">
        <v>11062</v>
      </c>
      <c r="D146" t="s">
        <v>1284</v>
      </c>
      <c r="E146" t="s">
        <v>19</v>
      </c>
      <c r="F146" t="s">
        <v>1400</v>
      </c>
      <c r="G146"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Hadoop_MonitoringWindows/Linux/AIXazkyn-ncVMappseg / anthem / database / general</v>
      </c>
    </row>
    <row r="147" spans="1:7" x14ac:dyDescent="0.3">
      <c r="A147" t="s">
        <v>11061</v>
      </c>
      <c r="B147" t="s">
        <v>6193</v>
      </c>
      <c r="C147" t="s">
        <v>11062</v>
      </c>
      <c r="D147" t="s">
        <v>4250</v>
      </c>
      <c r="E147" t="s">
        <v>18</v>
      </c>
      <c r="F147" t="s">
        <v>1400</v>
      </c>
      <c r="G147"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Hadoop_MonitoringWindows/Linux/AIXilelk-bmaas-drServerappseg / anthem / database / general</v>
      </c>
    </row>
    <row r="148" spans="1:7" x14ac:dyDescent="0.3">
      <c r="A148" t="s">
        <v>11061</v>
      </c>
      <c r="B148" t="s">
        <v>6193</v>
      </c>
      <c r="C148" t="s">
        <v>11062</v>
      </c>
      <c r="D148" t="s">
        <v>1018</v>
      </c>
      <c r="E148" t="s">
        <v>16</v>
      </c>
      <c r="F148" t="s">
        <v>1400</v>
      </c>
      <c r="G148"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Hadoop_MonitoringWindows/Linux/AIXilelk-ch3AIX-LPARappseg / anthem / database / general</v>
      </c>
    </row>
    <row r="149" spans="1:7" x14ac:dyDescent="0.3">
      <c r="A149" t="s">
        <v>11061</v>
      </c>
      <c r="B149" t="s">
        <v>6193</v>
      </c>
      <c r="C149" t="s">
        <v>11062</v>
      </c>
      <c r="D149" t="s">
        <v>1018</v>
      </c>
      <c r="E149" t="s">
        <v>17</v>
      </c>
      <c r="F149" t="s">
        <v>1400</v>
      </c>
      <c r="G149"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Hadoop_MonitoringWindows/Linux/AIXilelk-ch3Linux-VM-Powerappseg / anthem / database / general</v>
      </c>
    </row>
    <row r="150" spans="1:7" x14ac:dyDescent="0.3">
      <c r="A150" t="s">
        <v>11061</v>
      </c>
      <c r="B150" t="s">
        <v>6193</v>
      </c>
      <c r="C150" t="s">
        <v>11062</v>
      </c>
      <c r="D150" t="s">
        <v>2088</v>
      </c>
      <c r="E150" t="s">
        <v>18</v>
      </c>
      <c r="F150" t="s">
        <v>1400</v>
      </c>
      <c r="G150"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Hadoop_MonitoringWindows/Linux/AIXvaash-bmaasServerappseg / anthem / database / general</v>
      </c>
    </row>
    <row r="151" spans="1:7" x14ac:dyDescent="0.3">
      <c r="A151" t="s">
        <v>11061</v>
      </c>
      <c r="B151" t="s">
        <v>6193</v>
      </c>
      <c r="C151" t="s">
        <v>11062</v>
      </c>
      <c r="D151" t="s">
        <v>1404</v>
      </c>
      <c r="E151" t="s">
        <v>19</v>
      </c>
      <c r="F151" t="s">
        <v>1400</v>
      </c>
      <c r="G151"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Hadoop_MonitoringWindows/Linux/AIXvaash-vcsVMappseg / anthem / database / general</v>
      </c>
    </row>
    <row r="152" spans="1:7" x14ac:dyDescent="0.3">
      <c r="A152" t="s">
        <v>11061</v>
      </c>
      <c r="B152" t="s">
        <v>6193</v>
      </c>
      <c r="C152" t="s">
        <v>11062</v>
      </c>
      <c r="D152" t="s">
        <v>863</v>
      </c>
      <c r="E152" t="s">
        <v>16</v>
      </c>
      <c r="F152" t="s">
        <v>1400</v>
      </c>
      <c r="G152"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Hadoop_MonitoringWindows/Linux/AIXvaash-wdc04AIX-LPARappseg / anthem / database / general</v>
      </c>
    </row>
    <row r="153" spans="1:7" x14ac:dyDescent="0.3">
      <c r="A153" t="s">
        <v>11061</v>
      </c>
      <c r="B153" t="s">
        <v>6193</v>
      </c>
      <c r="C153" t="s">
        <v>11062</v>
      </c>
      <c r="D153" t="s">
        <v>863</v>
      </c>
      <c r="E153" t="s">
        <v>17</v>
      </c>
      <c r="F153" t="s">
        <v>1400</v>
      </c>
      <c r="G153"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Hadoop_MonitoringWindows/Linux/AIXvaash-wdc04Linux-VM-Powerappseg / anthem / database / general</v>
      </c>
    </row>
    <row r="154" spans="1:7" x14ac:dyDescent="0.3">
      <c r="A154" t="s">
        <v>11061</v>
      </c>
      <c r="B154" t="s">
        <v>6072</v>
      </c>
      <c r="C154" t="s">
        <v>11063</v>
      </c>
      <c r="D154" t="s">
        <v>863</v>
      </c>
      <c r="E154" t="s">
        <v>18</v>
      </c>
      <c r="F154" t="s">
        <v>1400</v>
      </c>
      <c r="G154" t="str">
        <f>CONCATENATE(tblZoneMatch[[#This Row],[Company]],tblZoneMatch[[#This Row],[Current Zone]],tblZoneMatch[[#This Row],[Machine Type]],tblZoneMatch[[#This Row],[Target Platform]],tblZoneMatch[[#This Row],[Target Device Type]],tblZoneMatch[[#This Row],[Target Zone]])</f>
        <v>AnthemBackend / Server / Database / Hadoop_Prod1Physical Appliancevaash-wdc04Serverappseg / anthem / database / general</v>
      </c>
    </row>
    <row r="155" spans="1:7" x14ac:dyDescent="0.3">
      <c r="A155" t="s">
        <v>11061</v>
      </c>
      <c r="B155" t="s">
        <v>6072</v>
      </c>
      <c r="C155" t="s">
        <v>11064</v>
      </c>
      <c r="D155" t="s">
        <v>1404</v>
      </c>
      <c r="E155" t="s">
        <v>19</v>
      </c>
      <c r="F155" t="s">
        <v>1400</v>
      </c>
      <c r="G155"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Appliancevaash-vcsVMappseg / anthem / database / general</v>
      </c>
    </row>
    <row r="156" spans="1:7" x14ac:dyDescent="0.3">
      <c r="A156" t="s">
        <v>11061</v>
      </c>
      <c r="B156" t="s">
        <v>6072</v>
      </c>
      <c r="C156" t="s">
        <v>11064</v>
      </c>
      <c r="D156" t="s">
        <v>863</v>
      </c>
      <c r="E156" t="s">
        <v>16</v>
      </c>
      <c r="F156" t="s">
        <v>1400</v>
      </c>
      <c r="G156"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Appliancevaash-wdc04AIX-LPARappseg / anthem / database / general</v>
      </c>
    </row>
    <row r="157" spans="1:7" x14ac:dyDescent="0.3">
      <c r="A157" t="s">
        <v>11061</v>
      </c>
      <c r="B157" t="s">
        <v>6072</v>
      </c>
      <c r="C157" t="s">
        <v>11064</v>
      </c>
      <c r="D157" t="s">
        <v>863</v>
      </c>
      <c r="E157" t="s">
        <v>17</v>
      </c>
      <c r="F157" t="s">
        <v>1400</v>
      </c>
      <c r="G157"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Appliancevaash-wdc04Linux-VM-Powerappseg / anthem / database / general</v>
      </c>
    </row>
    <row r="158" spans="1:7" x14ac:dyDescent="0.3">
      <c r="A158" s="9" t="s">
        <v>11061</v>
      </c>
      <c r="B158" s="9" t="s">
        <v>6072</v>
      </c>
      <c r="C158" s="9" t="s">
        <v>11062</v>
      </c>
      <c r="D158" s="259" t="s">
        <v>1108</v>
      </c>
      <c r="E158" s="259" t="s">
        <v>19</v>
      </c>
      <c r="F158" s="9" t="s">
        <v>1400</v>
      </c>
      <c r="G158" s="188" t="str">
        <f>CONCATENATE(tblZoneMatch[[#This Row],[Company]],tblZoneMatch[[#This Row],[Current Zone]],tblZoneMatch[[#This Row],[Machine Type]],tblZoneMatch[[#This Row],[Target Platform]],tblZoneMatch[[#This Row],[Target Device Type]],tblZoneMatch[[#This Row],[Target Zone]])</f>
        <v>AnthemBackend / Server / Database / Hadoop_Prod1Windows/Linux/AIXazkyn-eastVMappseg / anthem / database / general</v>
      </c>
    </row>
    <row r="159" spans="1:7" x14ac:dyDescent="0.3">
      <c r="A159" t="s">
        <v>11061</v>
      </c>
      <c r="B159" t="s">
        <v>6072</v>
      </c>
      <c r="C159" t="s">
        <v>11062</v>
      </c>
      <c r="D159" t="s">
        <v>1284</v>
      </c>
      <c r="E159" t="s">
        <v>19</v>
      </c>
      <c r="F159" t="s">
        <v>1400</v>
      </c>
      <c r="G159" t="str">
        <f>CONCATENATE(tblZoneMatch[[#This Row],[Company]],tblZoneMatch[[#This Row],[Current Zone]],tblZoneMatch[[#This Row],[Machine Type]],tblZoneMatch[[#This Row],[Target Platform]],tblZoneMatch[[#This Row],[Target Device Type]],tblZoneMatch[[#This Row],[Target Zone]])</f>
        <v>AnthemBackend / Server / Database / Hadoop_Prod1Windows/Linux/AIXazkyn-ncVMappseg / anthem / database / general</v>
      </c>
    </row>
    <row r="160" spans="1:7" x14ac:dyDescent="0.3">
      <c r="A160" t="s">
        <v>11061</v>
      </c>
      <c r="B160" t="s">
        <v>6072</v>
      </c>
      <c r="C160" t="s">
        <v>11062</v>
      </c>
      <c r="D160" t="s">
        <v>4250</v>
      </c>
      <c r="E160" t="s">
        <v>18</v>
      </c>
      <c r="F160" t="s">
        <v>1400</v>
      </c>
      <c r="G160"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Hadoop_Prod1Windows/Linux/AIXilelk-bmaas-drServerappseg / anthem / database / general</v>
      </c>
    </row>
    <row r="161" spans="1:7" x14ac:dyDescent="0.3">
      <c r="A161" t="s">
        <v>11061</v>
      </c>
      <c r="B161" t="s">
        <v>6072</v>
      </c>
      <c r="C161" t="s">
        <v>11062</v>
      </c>
      <c r="D161" t="s">
        <v>1018</v>
      </c>
      <c r="E161" t="s">
        <v>16</v>
      </c>
      <c r="F161" t="s">
        <v>1400</v>
      </c>
      <c r="G161"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Hadoop_Prod1Windows/Linux/AIXilelk-ch3AIX-LPARappseg / anthem / database / general</v>
      </c>
    </row>
    <row r="162" spans="1:7" x14ac:dyDescent="0.3">
      <c r="A162" t="s">
        <v>11061</v>
      </c>
      <c r="B162" t="s">
        <v>6072</v>
      </c>
      <c r="C162" t="s">
        <v>11062</v>
      </c>
      <c r="D162" t="s">
        <v>1018</v>
      </c>
      <c r="E162" t="s">
        <v>17</v>
      </c>
      <c r="F162" t="s">
        <v>1400</v>
      </c>
      <c r="G162"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Hadoop_Prod1Windows/Linux/AIXilelk-ch3Linux-VM-Powerappseg / anthem / database / general</v>
      </c>
    </row>
    <row r="163" spans="1:7" x14ac:dyDescent="0.3">
      <c r="A163" t="s">
        <v>11061</v>
      </c>
      <c r="B163" t="s">
        <v>6072</v>
      </c>
      <c r="C163" t="s">
        <v>11062</v>
      </c>
      <c r="D163" t="s">
        <v>2088</v>
      </c>
      <c r="E163" t="s">
        <v>18</v>
      </c>
      <c r="F163" t="s">
        <v>1400</v>
      </c>
      <c r="G163"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Hadoop_Prod1Windows/Linux/AIXvaash-bmaasServerappseg / anthem / database / general</v>
      </c>
    </row>
    <row r="164" spans="1:7" x14ac:dyDescent="0.3">
      <c r="A164" t="s">
        <v>11061</v>
      </c>
      <c r="B164" t="s">
        <v>6072</v>
      </c>
      <c r="C164" t="s">
        <v>11062</v>
      </c>
      <c r="D164" t="s">
        <v>1404</v>
      </c>
      <c r="E164" t="s">
        <v>19</v>
      </c>
      <c r="F164" t="s">
        <v>1400</v>
      </c>
      <c r="G164"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Hadoop_Prod1Windows/Linux/AIXvaash-vcsVMappseg / anthem / database / general</v>
      </c>
    </row>
    <row r="165" spans="1:7" x14ac:dyDescent="0.3">
      <c r="A165" t="s">
        <v>11061</v>
      </c>
      <c r="B165" t="s">
        <v>6072</v>
      </c>
      <c r="C165" t="s">
        <v>11062</v>
      </c>
      <c r="D165" t="s">
        <v>863</v>
      </c>
      <c r="E165" t="s">
        <v>16</v>
      </c>
      <c r="F165" t="s">
        <v>1400</v>
      </c>
      <c r="G165"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Hadoop_Prod1Windows/Linux/AIXvaash-wdc04AIX-LPARappseg / anthem / database / general</v>
      </c>
    </row>
    <row r="166" spans="1:7" x14ac:dyDescent="0.3">
      <c r="A166" t="s">
        <v>11061</v>
      </c>
      <c r="B166" t="s">
        <v>6072</v>
      </c>
      <c r="C166" t="s">
        <v>11062</v>
      </c>
      <c r="D166" t="s">
        <v>863</v>
      </c>
      <c r="E166" t="s">
        <v>17</v>
      </c>
      <c r="F166" t="s">
        <v>1400</v>
      </c>
      <c r="G166"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Hadoop_Prod1Windows/Linux/AIXvaash-wdc04Linux-VM-Powerappseg / anthem / database / general</v>
      </c>
    </row>
    <row r="167" spans="1:7" x14ac:dyDescent="0.3">
      <c r="A167" t="s">
        <v>11061</v>
      </c>
      <c r="B167" t="s">
        <v>6068</v>
      </c>
      <c r="C167" t="s">
        <v>11063</v>
      </c>
      <c r="D167" t="s">
        <v>863</v>
      </c>
      <c r="E167" t="s">
        <v>18</v>
      </c>
      <c r="F167" t="s">
        <v>1400</v>
      </c>
      <c r="G167" t="str">
        <f>CONCATENATE(tblZoneMatch[[#This Row],[Company]],tblZoneMatch[[#This Row],[Current Zone]],tblZoneMatch[[#This Row],[Machine Type]],tblZoneMatch[[#This Row],[Target Platform]],tblZoneMatch[[#This Row],[Target Device Type]],tblZoneMatch[[#This Row],[Target Zone]])</f>
        <v>AnthemBackend / Server / Database / Hadoop_Prod2Physical Appliancevaash-wdc04Serverappseg / anthem / database / general</v>
      </c>
    </row>
    <row r="168" spans="1:7" x14ac:dyDescent="0.3">
      <c r="A168" t="s">
        <v>11061</v>
      </c>
      <c r="B168" t="s">
        <v>6068</v>
      </c>
      <c r="C168" t="s">
        <v>11064</v>
      </c>
      <c r="D168" t="s">
        <v>1404</v>
      </c>
      <c r="E168" t="s">
        <v>19</v>
      </c>
      <c r="F168" t="s">
        <v>1400</v>
      </c>
      <c r="G168"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Appliancevaash-vcsVMappseg / anthem / database / general</v>
      </c>
    </row>
    <row r="169" spans="1:7" x14ac:dyDescent="0.3">
      <c r="A169" t="s">
        <v>11061</v>
      </c>
      <c r="B169" t="s">
        <v>6068</v>
      </c>
      <c r="C169" t="s">
        <v>11064</v>
      </c>
      <c r="D169" t="s">
        <v>863</v>
      </c>
      <c r="E169" t="s">
        <v>16</v>
      </c>
      <c r="F169" t="s">
        <v>1400</v>
      </c>
      <c r="G169"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Appliancevaash-wdc04AIX-LPARappseg / anthem / database / general</v>
      </c>
    </row>
    <row r="170" spans="1:7" x14ac:dyDescent="0.3">
      <c r="A170" t="s">
        <v>11061</v>
      </c>
      <c r="B170" t="s">
        <v>6068</v>
      </c>
      <c r="C170" t="s">
        <v>11064</v>
      </c>
      <c r="D170" t="s">
        <v>863</v>
      </c>
      <c r="E170" t="s">
        <v>17</v>
      </c>
      <c r="F170" t="s">
        <v>1400</v>
      </c>
      <c r="G170"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Appliancevaash-wdc04Linux-VM-Powerappseg / anthem / database / general</v>
      </c>
    </row>
    <row r="171" spans="1:7" x14ac:dyDescent="0.3">
      <c r="A171" s="9" t="s">
        <v>11061</v>
      </c>
      <c r="B171" s="9" t="s">
        <v>6068</v>
      </c>
      <c r="C171" s="9" t="s">
        <v>11062</v>
      </c>
      <c r="D171" s="259" t="s">
        <v>1108</v>
      </c>
      <c r="E171" s="259" t="s">
        <v>19</v>
      </c>
      <c r="F171" s="9" t="s">
        <v>1400</v>
      </c>
      <c r="G171" s="188" t="str">
        <f>CONCATENATE(tblZoneMatch[[#This Row],[Company]],tblZoneMatch[[#This Row],[Current Zone]],tblZoneMatch[[#This Row],[Machine Type]],tblZoneMatch[[#This Row],[Target Platform]],tblZoneMatch[[#This Row],[Target Device Type]],tblZoneMatch[[#This Row],[Target Zone]])</f>
        <v>AnthemBackend / Server / Database / Hadoop_Prod2Windows/Linux/AIXazkyn-eastVMappseg / anthem / database / general</v>
      </c>
    </row>
    <row r="172" spans="1:7" x14ac:dyDescent="0.3">
      <c r="A172" t="s">
        <v>11061</v>
      </c>
      <c r="B172" t="s">
        <v>6068</v>
      </c>
      <c r="C172" t="s">
        <v>11062</v>
      </c>
      <c r="D172" t="s">
        <v>1284</v>
      </c>
      <c r="E172" t="s">
        <v>19</v>
      </c>
      <c r="F172" t="s">
        <v>1400</v>
      </c>
      <c r="G172" t="str">
        <f>CONCATENATE(tblZoneMatch[[#This Row],[Company]],tblZoneMatch[[#This Row],[Current Zone]],tblZoneMatch[[#This Row],[Machine Type]],tblZoneMatch[[#This Row],[Target Platform]],tblZoneMatch[[#This Row],[Target Device Type]],tblZoneMatch[[#This Row],[Target Zone]])</f>
        <v>AnthemBackend / Server / Database / Hadoop_Prod2Windows/Linux/AIXazkyn-ncVMappseg / anthem / database / general</v>
      </c>
    </row>
    <row r="173" spans="1:7" x14ac:dyDescent="0.3">
      <c r="A173" t="s">
        <v>11061</v>
      </c>
      <c r="B173" t="s">
        <v>6068</v>
      </c>
      <c r="C173" t="s">
        <v>11062</v>
      </c>
      <c r="D173" t="s">
        <v>4250</v>
      </c>
      <c r="E173" t="s">
        <v>18</v>
      </c>
      <c r="F173" t="s">
        <v>1400</v>
      </c>
      <c r="G173"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Hadoop_Prod2Windows/Linux/AIXilelk-bmaas-drServerappseg / anthem / database / general</v>
      </c>
    </row>
    <row r="174" spans="1:7" x14ac:dyDescent="0.3">
      <c r="A174" t="s">
        <v>11061</v>
      </c>
      <c r="B174" t="s">
        <v>6068</v>
      </c>
      <c r="C174" t="s">
        <v>11062</v>
      </c>
      <c r="D174" t="s">
        <v>1018</v>
      </c>
      <c r="E174" t="s">
        <v>16</v>
      </c>
      <c r="F174" t="s">
        <v>1400</v>
      </c>
      <c r="G174"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Hadoop_Prod2Windows/Linux/AIXilelk-ch3AIX-LPARappseg / anthem / database / general</v>
      </c>
    </row>
    <row r="175" spans="1:7" x14ac:dyDescent="0.3">
      <c r="A175" t="s">
        <v>11061</v>
      </c>
      <c r="B175" t="s">
        <v>6068</v>
      </c>
      <c r="C175" t="s">
        <v>11062</v>
      </c>
      <c r="D175" t="s">
        <v>1018</v>
      </c>
      <c r="E175" t="s">
        <v>17</v>
      </c>
      <c r="F175" t="s">
        <v>1400</v>
      </c>
      <c r="G175"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Hadoop_Prod2Windows/Linux/AIXilelk-ch3Linux-VM-Powerappseg / anthem / database / general</v>
      </c>
    </row>
    <row r="176" spans="1:7" x14ac:dyDescent="0.3">
      <c r="A176" t="s">
        <v>11061</v>
      </c>
      <c r="B176" t="s">
        <v>6068</v>
      </c>
      <c r="C176" t="s">
        <v>11062</v>
      </c>
      <c r="D176" t="s">
        <v>2088</v>
      </c>
      <c r="E176" t="s">
        <v>18</v>
      </c>
      <c r="F176" t="s">
        <v>1400</v>
      </c>
      <c r="G176"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Hadoop_Prod2Windows/Linux/AIXvaash-bmaasServerappseg / anthem / database / general</v>
      </c>
    </row>
    <row r="177" spans="1:7" x14ac:dyDescent="0.3">
      <c r="A177" t="s">
        <v>11061</v>
      </c>
      <c r="B177" t="s">
        <v>6068</v>
      </c>
      <c r="C177" t="s">
        <v>11062</v>
      </c>
      <c r="D177" t="s">
        <v>1404</v>
      </c>
      <c r="E177" t="s">
        <v>19</v>
      </c>
      <c r="F177" t="s">
        <v>1400</v>
      </c>
      <c r="G177"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Hadoop_Prod2Windows/Linux/AIXvaash-vcsVMappseg / anthem / database / general</v>
      </c>
    </row>
    <row r="178" spans="1:7" x14ac:dyDescent="0.3">
      <c r="A178" t="s">
        <v>11061</v>
      </c>
      <c r="B178" t="s">
        <v>6068</v>
      </c>
      <c r="C178" t="s">
        <v>11062</v>
      </c>
      <c r="D178" t="s">
        <v>863</v>
      </c>
      <c r="E178" t="s">
        <v>16</v>
      </c>
      <c r="F178" t="s">
        <v>1400</v>
      </c>
      <c r="G178"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Hadoop_Prod2Windows/Linux/AIXvaash-wdc04AIX-LPARappseg / anthem / database / general</v>
      </c>
    </row>
    <row r="179" spans="1:7" x14ac:dyDescent="0.3">
      <c r="A179" t="s">
        <v>11061</v>
      </c>
      <c r="B179" t="s">
        <v>6068</v>
      </c>
      <c r="C179" t="s">
        <v>11062</v>
      </c>
      <c r="D179" t="s">
        <v>863</v>
      </c>
      <c r="E179" t="s">
        <v>17</v>
      </c>
      <c r="F179" t="s">
        <v>1400</v>
      </c>
      <c r="G179"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Hadoop_Prod2Windows/Linux/AIXvaash-wdc04Linux-VM-Powerappseg / anthem / database / general</v>
      </c>
    </row>
    <row r="180" spans="1:7" x14ac:dyDescent="0.3">
      <c r="A180" t="s">
        <v>11061</v>
      </c>
      <c r="B180" t="s">
        <v>6076</v>
      </c>
      <c r="C180" t="s">
        <v>11063</v>
      </c>
      <c r="D180" t="s">
        <v>863</v>
      </c>
      <c r="E180" t="s">
        <v>18</v>
      </c>
      <c r="F180" t="s">
        <v>1400</v>
      </c>
      <c r="G180" t="str">
        <f>CONCATENATE(tblZoneMatch[[#This Row],[Company]],tblZoneMatch[[#This Row],[Current Zone]],tblZoneMatch[[#This Row],[Machine Type]],tblZoneMatch[[#This Row],[Target Platform]],tblZoneMatch[[#This Row],[Target Device Type]],tblZoneMatch[[#This Row],[Target Zone]])</f>
        <v>AnthemBackend / Server / Database / Hadoop_Prod3Physical Appliancevaash-wdc04Serverappseg / anthem / database / general</v>
      </c>
    </row>
    <row r="181" spans="1:7" x14ac:dyDescent="0.3">
      <c r="A181" t="s">
        <v>11061</v>
      </c>
      <c r="B181" t="s">
        <v>6076</v>
      </c>
      <c r="C181" t="s">
        <v>11064</v>
      </c>
      <c r="D181" t="s">
        <v>1404</v>
      </c>
      <c r="E181" t="s">
        <v>19</v>
      </c>
      <c r="F181" t="s">
        <v>1400</v>
      </c>
      <c r="G181"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Appliancevaash-vcsVMappseg / anthem / database / general</v>
      </c>
    </row>
    <row r="182" spans="1:7" x14ac:dyDescent="0.3">
      <c r="A182" t="s">
        <v>11061</v>
      </c>
      <c r="B182" t="s">
        <v>6076</v>
      </c>
      <c r="C182" t="s">
        <v>11064</v>
      </c>
      <c r="D182" t="s">
        <v>863</v>
      </c>
      <c r="E182" t="s">
        <v>16</v>
      </c>
      <c r="F182" t="s">
        <v>1400</v>
      </c>
      <c r="G182"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Appliancevaash-wdc04AIX-LPARappseg / anthem / database / general</v>
      </c>
    </row>
    <row r="183" spans="1:7" x14ac:dyDescent="0.3">
      <c r="A183" t="s">
        <v>11061</v>
      </c>
      <c r="B183" t="s">
        <v>6076</v>
      </c>
      <c r="C183" t="s">
        <v>11064</v>
      </c>
      <c r="D183" t="s">
        <v>863</v>
      </c>
      <c r="E183" t="s">
        <v>17</v>
      </c>
      <c r="F183" t="s">
        <v>1400</v>
      </c>
      <c r="G183"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Appliancevaash-wdc04Linux-VM-Powerappseg / anthem / database / general</v>
      </c>
    </row>
    <row r="184" spans="1:7" x14ac:dyDescent="0.3">
      <c r="A184" s="9" t="s">
        <v>11061</v>
      </c>
      <c r="B184" s="9" t="s">
        <v>6076</v>
      </c>
      <c r="C184" s="9" t="s">
        <v>11062</v>
      </c>
      <c r="D184" s="259" t="s">
        <v>1108</v>
      </c>
      <c r="E184" s="259" t="s">
        <v>19</v>
      </c>
      <c r="F184" s="9" t="s">
        <v>1400</v>
      </c>
      <c r="G184" s="188" t="str">
        <f>CONCATENATE(tblZoneMatch[[#This Row],[Company]],tblZoneMatch[[#This Row],[Current Zone]],tblZoneMatch[[#This Row],[Machine Type]],tblZoneMatch[[#This Row],[Target Platform]],tblZoneMatch[[#This Row],[Target Device Type]],tblZoneMatch[[#This Row],[Target Zone]])</f>
        <v>AnthemBackend / Server / Database / Hadoop_Prod3Windows/Linux/AIXazkyn-eastVMappseg / anthem / database / general</v>
      </c>
    </row>
    <row r="185" spans="1:7" x14ac:dyDescent="0.3">
      <c r="A185" t="s">
        <v>11061</v>
      </c>
      <c r="B185" t="s">
        <v>6076</v>
      </c>
      <c r="C185" t="s">
        <v>11062</v>
      </c>
      <c r="D185" t="s">
        <v>1284</v>
      </c>
      <c r="E185" t="s">
        <v>19</v>
      </c>
      <c r="F185" t="s">
        <v>1400</v>
      </c>
      <c r="G185" t="str">
        <f>CONCATENATE(tblZoneMatch[[#This Row],[Company]],tblZoneMatch[[#This Row],[Current Zone]],tblZoneMatch[[#This Row],[Machine Type]],tblZoneMatch[[#This Row],[Target Platform]],tblZoneMatch[[#This Row],[Target Device Type]],tblZoneMatch[[#This Row],[Target Zone]])</f>
        <v>AnthemBackend / Server / Database / Hadoop_Prod3Windows/Linux/AIXazkyn-ncVMappseg / anthem / database / general</v>
      </c>
    </row>
    <row r="186" spans="1:7" x14ac:dyDescent="0.3">
      <c r="A186" t="s">
        <v>11061</v>
      </c>
      <c r="B186" t="s">
        <v>6076</v>
      </c>
      <c r="C186" t="s">
        <v>11062</v>
      </c>
      <c r="D186" t="s">
        <v>4250</v>
      </c>
      <c r="E186" t="s">
        <v>18</v>
      </c>
      <c r="F186" t="s">
        <v>1400</v>
      </c>
      <c r="G186"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Hadoop_Prod3Windows/Linux/AIXilelk-bmaas-drServerappseg / anthem / database / general</v>
      </c>
    </row>
    <row r="187" spans="1:7" x14ac:dyDescent="0.3">
      <c r="A187" t="s">
        <v>11061</v>
      </c>
      <c r="B187" t="s">
        <v>6076</v>
      </c>
      <c r="C187" t="s">
        <v>11062</v>
      </c>
      <c r="D187" t="s">
        <v>1018</v>
      </c>
      <c r="E187" t="s">
        <v>16</v>
      </c>
      <c r="F187" t="s">
        <v>1400</v>
      </c>
      <c r="G187"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Hadoop_Prod3Windows/Linux/AIXilelk-ch3AIX-LPARappseg / anthem / database / general</v>
      </c>
    </row>
    <row r="188" spans="1:7" x14ac:dyDescent="0.3">
      <c r="A188" t="s">
        <v>11061</v>
      </c>
      <c r="B188" t="s">
        <v>6076</v>
      </c>
      <c r="C188" t="s">
        <v>11062</v>
      </c>
      <c r="D188" t="s">
        <v>1018</v>
      </c>
      <c r="E188" t="s">
        <v>17</v>
      </c>
      <c r="F188" t="s">
        <v>1400</v>
      </c>
      <c r="G188"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Hadoop_Prod3Windows/Linux/AIXilelk-ch3Linux-VM-Powerappseg / anthem / database / general</v>
      </c>
    </row>
    <row r="189" spans="1:7" x14ac:dyDescent="0.3">
      <c r="A189" t="s">
        <v>11061</v>
      </c>
      <c r="B189" t="s">
        <v>6076</v>
      </c>
      <c r="C189" t="s">
        <v>11062</v>
      </c>
      <c r="D189" t="s">
        <v>2088</v>
      </c>
      <c r="E189" t="s">
        <v>18</v>
      </c>
      <c r="F189" t="s">
        <v>1400</v>
      </c>
      <c r="G189"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Hadoop_Prod3Windows/Linux/AIXvaash-bmaasServerappseg / anthem / database / general</v>
      </c>
    </row>
    <row r="190" spans="1:7" x14ac:dyDescent="0.3">
      <c r="A190" t="s">
        <v>11061</v>
      </c>
      <c r="B190" t="s">
        <v>6076</v>
      </c>
      <c r="C190" t="s">
        <v>11062</v>
      </c>
      <c r="D190" t="s">
        <v>1404</v>
      </c>
      <c r="E190" t="s">
        <v>19</v>
      </c>
      <c r="F190" t="s">
        <v>1400</v>
      </c>
      <c r="G190"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Hadoop_Prod3Windows/Linux/AIXvaash-vcsVMappseg / anthem / database / general</v>
      </c>
    </row>
    <row r="191" spans="1:7" x14ac:dyDescent="0.3">
      <c r="A191" t="s">
        <v>11061</v>
      </c>
      <c r="B191" t="s">
        <v>6076</v>
      </c>
      <c r="C191" t="s">
        <v>11062</v>
      </c>
      <c r="D191" t="s">
        <v>863</v>
      </c>
      <c r="E191" t="s">
        <v>16</v>
      </c>
      <c r="F191" t="s">
        <v>1400</v>
      </c>
      <c r="G191"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Hadoop_Prod3Windows/Linux/AIXvaash-wdc04AIX-LPARappseg / anthem / database / general</v>
      </c>
    </row>
    <row r="192" spans="1:7" x14ac:dyDescent="0.3">
      <c r="A192" t="s">
        <v>11061</v>
      </c>
      <c r="B192" t="s">
        <v>6076</v>
      </c>
      <c r="C192" t="s">
        <v>11062</v>
      </c>
      <c r="D192" t="s">
        <v>863</v>
      </c>
      <c r="E192" t="s">
        <v>17</v>
      </c>
      <c r="F192" t="s">
        <v>1400</v>
      </c>
      <c r="G192"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Hadoop_Prod3Windows/Linux/AIXvaash-wdc04Linux-VM-Powerappseg / anthem / database / general</v>
      </c>
    </row>
    <row r="193" spans="1:7" x14ac:dyDescent="0.3">
      <c r="A193" t="s">
        <v>11061</v>
      </c>
      <c r="B193" t="s">
        <v>6119</v>
      </c>
      <c r="C193" t="s">
        <v>11063</v>
      </c>
      <c r="D193" t="s">
        <v>863</v>
      </c>
      <c r="E193" t="s">
        <v>18</v>
      </c>
      <c r="F193" t="s">
        <v>1400</v>
      </c>
      <c r="G193" t="str">
        <f>CONCATENATE(tblZoneMatch[[#This Row],[Company]],tblZoneMatch[[#This Row],[Current Zone]],tblZoneMatch[[#This Row],[Machine Type]],tblZoneMatch[[#This Row],[Target Platform]],tblZoneMatch[[#This Row],[Target Device Type]],tblZoneMatch[[#This Row],[Target Zone]])</f>
        <v>AnthemBackend / Server / Database / Misc_MonitoringPhysical Appliancevaash-wdc04Serverappseg / anthem / database / general</v>
      </c>
    </row>
    <row r="194" spans="1:7" x14ac:dyDescent="0.3">
      <c r="A194" t="s">
        <v>11061</v>
      </c>
      <c r="B194" t="s">
        <v>6119</v>
      </c>
      <c r="C194" t="s">
        <v>11064</v>
      </c>
      <c r="D194" t="s">
        <v>1404</v>
      </c>
      <c r="E194" t="s">
        <v>19</v>
      </c>
      <c r="F194" t="s">
        <v>1400</v>
      </c>
      <c r="G194"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Appliancevaash-vcsVMappseg / anthem / database / general</v>
      </c>
    </row>
    <row r="195" spans="1:7" x14ac:dyDescent="0.3">
      <c r="A195" t="s">
        <v>11061</v>
      </c>
      <c r="B195" t="s">
        <v>6119</v>
      </c>
      <c r="C195" t="s">
        <v>11064</v>
      </c>
      <c r="D195" t="s">
        <v>863</v>
      </c>
      <c r="E195" t="s">
        <v>16</v>
      </c>
      <c r="F195" t="s">
        <v>1400</v>
      </c>
      <c r="G195"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Appliancevaash-wdc04AIX-LPARappseg / anthem / database / general</v>
      </c>
    </row>
    <row r="196" spans="1:7" x14ac:dyDescent="0.3">
      <c r="A196" t="s">
        <v>11061</v>
      </c>
      <c r="B196" t="s">
        <v>6119</v>
      </c>
      <c r="C196" t="s">
        <v>11064</v>
      </c>
      <c r="D196" t="s">
        <v>863</v>
      </c>
      <c r="E196" t="s">
        <v>17</v>
      </c>
      <c r="F196" t="s">
        <v>1400</v>
      </c>
      <c r="G196"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Appliancevaash-wdc04Linux-VM-Powerappseg / anthem / database / general</v>
      </c>
    </row>
    <row r="197" spans="1:7" x14ac:dyDescent="0.3">
      <c r="A197" s="9" t="s">
        <v>11061</v>
      </c>
      <c r="B197" s="9" t="s">
        <v>6119</v>
      </c>
      <c r="C197" s="9" t="s">
        <v>11062</v>
      </c>
      <c r="D197" s="259" t="s">
        <v>1108</v>
      </c>
      <c r="E197" s="259" t="s">
        <v>19</v>
      </c>
      <c r="F197" s="9" t="s">
        <v>1400</v>
      </c>
      <c r="G197" s="188" t="str">
        <f>CONCATENATE(tblZoneMatch[[#This Row],[Company]],tblZoneMatch[[#This Row],[Current Zone]],tblZoneMatch[[#This Row],[Machine Type]],tblZoneMatch[[#This Row],[Target Platform]],tblZoneMatch[[#This Row],[Target Device Type]],tblZoneMatch[[#This Row],[Target Zone]])</f>
        <v>AnthemBackend / Server / Database / Misc_MonitoringWindows/Linux/AIXazkyn-eastVMappseg / anthem / database / general</v>
      </c>
    </row>
    <row r="198" spans="1:7" x14ac:dyDescent="0.3">
      <c r="A198" t="s">
        <v>11061</v>
      </c>
      <c r="B198" t="s">
        <v>6119</v>
      </c>
      <c r="C198" t="s">
        <v>11062</v>
      </c>
      <c r="D198" t="s">
        <v>1284</v>
      </c>
      <c r="E198" t="s">
        <v>19</v>
      </c>
      <c r="F198" t="s">
        <v>1400</v>
      </c>
      <c r="G198" t="str">
        <f>CONCATENATE(tblZoneMatch[[#This Row],[Company]],tblZoneMatch[[#This Row],[Current Zone]],tblZoneMatch[[#This Row],[Machine Type]],tblZoneMatch[[#This Row],[Target Platform]],tblZoneMatch[[#This Row],[Target Device Type]],tblZoneMatch[[#This Row],[Target Zone]])</f>
        <v>AnthemBackend / Server / Database / Misc_MonitoringWindows/Linux/AIXazkyn-ncVMappseg / anthem / database / general</v>
      </c>
    </row>
    <row r="199" spans="1:7" x14ac:dyDescent="0.3">
      <c r="A199" t="s">
        <v>11061</v>
      </c>
      <c r="B199" t="s">
        <v>6119</v>
      </c>
      <c r="C199" t="s">
        <v>11062</v>
      </c>
      <c r="D199" t="s">
        <v>4250</v>
      </c>
      <c r="E199" t="s">
        <v>18</v>
      </c>
      <c r="F199" t="s">
        <v>1400</v>
      </c>
      <c r="G199"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Misc_MonitoringWindows/Linux/AIXilelk-bmaas-drServerappseg / anthem / database / general</v>
      </c>
    </row>
    <row r="200" spans="1:7" x14ac:dyDescent="0.3">
      <c r="A200" t="s">
        <v>11061</v>
      </c>
      <c r="B200" t="s">
        <v>6119</v>
      </c>
      <c r="C200" t="s">
        <v>11062</v>
      </c>
      <c r="D200" t="s">
        <v>1018</v>
      </c>
      <c r="E200" t="s">
        <v>16</v>
      </c>
      <c r="F200" t="s">
        <v>1400</v>
      </c>
      <c r="G200"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Misc_MonitoringWindows/Linux/AIXilelk-ch3AIX-LPARappseg / anthem / database / general</v>
      </c>
    </row>
    <row r="201" spans="1:7" x14ac:dyDescent="0.3">
      <c r="A201" t="s">
        <v>11061</v>
      </c>
      <c r="B201" t="s">
        <v>6119</v>
      </c>
      <c r="C201" t="s">
        <v>11062</v>
      </c>
      <c r="D201" t="s">
        <v>1018</v>
      </c>
      <c r="E201" t="s">
        <v>17</v>
      </c>
      <c r="F201" t="s">
        <v>1400</v>
      </c>
      <c r="G201"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Misc_MonitoringWindows/Linux/AIXilelk-ch3Linux-VM-Powerappseg / anthem / database / general</v>
      </c>
    </row>
    <row r="202" spans="1:7" x14ac:dyDescent="0.3">
      <c r="A202" t="s">
        <v>11061</v>
      </c>
      <c r="B202" t="s">
        <v>6119</v>
      </c>
      <c r="C202" t="s">
        <v>11062</v>
      </c>
      <c r="D202" t="s">
        <v>2088</v>
      </c>
      <c r="E202" t="s">
        <v>18</v>
      </c>
      <c r="F202" t="s">
        <v>1400</v>
      </c>
      <c r="G202"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Misc_MonitoringWindows/Linux/AIXvaash-bmaasServerappseg / anthem / database / general</v>
      </c>
    </row>
    <row r="203" spans="1:7" x14ac:dyDescent="0.3">
      <c r="A203" t="s">
        <v>11061</v>
      </c>
      <c r="B203" t="s">
        <v>6119</v>
      </c>
      <c r="C203" t="s">
        <v>11062</v>
      </c>
      <c r="D203" t="s">
        <v>1404</v>
      </c>
      <c r="E203" t="s">
        <v>19</v>
      </c>
      <c r="F203" t="s">
        <v>1400</v>
      </c>
      <c r="G203"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Misc_MonitoringWindows/Linux/AIXvaash-vcsVMappseg / anthem / database / general</v>
      </c>
    </row>
    <row r="204" spans="1:7" x14ac:dyDescent="0.3">
      <c r="A204" t="s">
        <v>11061</v>
      </c>
      <c r="B204" t="s">
        <v>6119</v>
      </c>
      <c r="C204" t="s">
        <v>11062</v>
      </c>
      <c r="D204" t="s">
        <v>863</v>
      </c>
      <c r="E204" t="s">
        <v>16</v>
      </c>
      <c r="F204" t="s">
        <v>1400</v>
      </c>
      <c r="G204"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Misc_MonitoringWindows/Linux/AIXvaash-wdc04AIX-LPARappseg / anthem / database / general</v>
      </c>
    </row>
    <row r="205" spans="1:7" x14ac:dyDescent="0.3">
      <c r="A205" t="s">
        <v>11061</v>
      </c>
      <c r="B205" t="s">
        <v>6119</v>
      </c>
      <c r="C205" t="s">
        <v>11062</v>
      </c>
      <c r="D205" t="s">
        <v>863</v>
      </c>
      <c r="E205" t="s">
        <v>17</v>
      </c>
      <c r="F205" t="s">
        <v>1400</v>
      </c>
      <c r="G205"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Misc_MonitoringWindows/Linux/AIXvaash-wdc04Linux-VM-Powerappseg / anthem / database / general</v>
      </c>
    </row>
    <row r="206" spans="1:7" x14ac:dyDescent="0.3">
      <c r="A206" t="s">
        <v>11061</v>
      </c>
      <c r="B206" t="s">
        <v>540</v>
      </c>
      <c r="C206" t="s">
        <v>11063</v>
      </c>
      <c r="D206" t="s">
        <v>863</v>
      </c>
      <c r="E206" t="s">
        <v>18</v>
      </c>
      <c r="F206" t="s">
        <v>1400</v>
      </c>
      <c r="G206" t="str">
        <f>CONCATENATE(tblZoneMatch[[#This Row],[Company]],tblZoneMatch[[#This Row],[Current Zone]],tblZoneMatch[[#This Row],[Machine Type]],tblZoneMatch[[#This Row],[Target Platform]],tblZoneMatch[[#This Row],[Target Device Type]],tblZoneMatch[[#This Row],[Target Zone]])</f>
        <v>AnthemBackend / Server / Database / MiscPhysical Appliancevaash-wdc04Serverappseg / anthem / database / general</v>
      </c>
    </row>
    <row r="207" spans="1:7" x14ac:dyDescent="0.3">
      <c r="A207" t="s">
        <v>11061</v>
      </c>
      <c r="B207" t="s">
        <v>540</v>
      </c>
      <c r="C207" t="s">
        <v>11064</v>
      </c>
      <c r="D207" t="s">
        <v>1404</v>
      </c>
      <c r="E207" t="s">
        <v>19</v>
      </c>
      <c r="F207" t="s">
        <v>1400</v>
      </c>
      <c r="G207" t="str">
        <f>CONCATENATE(tblZoneMatch[[#This Row],[Company]],tblZoneMatch[[#This Row],[Current Zone]],tblZoneMatch[[#This Row],[Machine Type]],tblZoneMatch[[#This Row],[Target Platform]],tblZoneMatch[[#This Row],[Target Device Type]],tblZoneMatch[[#This Row],[Target Zone]])</f>
        <v>AnthemBackend / Server / Database / MiscVirtual Appliancevaash-vcsVMappseg / anthem / database / general</v>
      </c>
    </row>
    <row r="208" spans="1:7" x14ac:dyDescent="0.3">
      <c r="A208" t="s">
        <v>11061</v>
      </c>
      <c r="B208" t="s">
        <v>540</v>
      </c>
      <c r="C208" t="s">
        <v>11064</v>
      </c>
      <c r="D208" t="s">
        <v>863</v>
      </c>
      <c r="E208" t="s">
        <v>16</v>
      </c>
      <c r="F208" t="s">
        <v>1400</v>
      </c>
      <c r="G208" t="str">
        <f>CONCATENATE(tblZoneMatch[[#This Row],[Company]],tblZoneMatch[[#This Row],[Current Zone]],tblZoneMatch[[#This Row],[Machine Type]],tblZoneMatch[[#This Row],[Target Platform]],tblZoneMatch[[#This Row],[Target Device Type]],tblZoneMatch[[#This Row],[Target Zone]])</f>
        <v>AnthemBackend / Server / Database / MiscVirtual Appliancevaash-wdc04AIX-LPARappseg / anthem / database / general</v>
      </c>
    </row>
    <row r="209" spans="1:7" x14ac:dyDescent="0.3">
      <c r="A209" t="s">
        <v>11061</v>
      </c>
      <c r="B209" t="s">
        <v>540</v>
      </c>
      <c r="C209" t="s">
        <v>11064</v>
      </c>
      <c r="D209" t="s">
        <v>863</v>
      </c>
      <c r="E209" t="s">
        <v>17</v>
      </c>
      <c r="F209" t="s">
        <v>1400</v>
      </c>
      <c r="G209" t="str">
        <f>CONCATENATE(tblZoneMatch[[#This Row],[Company]],tblZoneMatch[[#This Row],[Current Zone]],tblZoneMatch[[#This Row],[Machine Type]],tblZoneMatch[[#This Row],[Target Platform]],tblZoneMatch[[#This Row],[Target Device Type]],tblZoneMatch[[#This Row],[Target Zone]])</f>
        <v>AnthemBackend / Server / Database / MiscVirtual Appliancevaash-wdc04Linux-VM-Powerappseg / anthem / database / general</v>
      </c>
    </row>
    <row r="210" spans="1:7" x14ac:dyDescent="0.3">
      <c r="A210" s="9" t="s">
        <v>11061</v>
      </c>
      <c r="B210" s="9" t="s">
        <v>540</v>
      </c>
      <c r="C210" s="9" t="s">
        <v>11062</v>
      </c>
      <c r="D210" s="259" t="s">
        <v>1108</v>
      </c>
      <c r="E210" s="259" t="s">
        <v>19</v>
      </c>
      <c r="F210" s="9" t="s">
        <v>1400</v>
      </c>
      <c r="G210" s="188" t="str">
        <f>CONCATENATE(tblZoneMatch[[#This Row],[Company]],tblZoneMatch[[#This Row],[Current Zone]],tblZoneMatch[[#This Row],[Machine Type]],tblZoneMatch[[#This Row],[Target Platform]],tblZoneMatch[[#This Row],[Target Device Type]],tblZoneMatch[[#This Row],[Target Zone]])</f>
        <v>AnthemBackend / Server / Database / MiscWindows/Linux/AIXazkyn-eastVMappseg / anthem / database / general</v>
      </c>
    </row>
    <row r="211" spans="1:7" x14ac:dyDescent="0.3">
      <c r="A211" t="s">
        <v>11061</v>
      </c>
      <c r="B211" t="s">
        <v>540</v>
      </c>
      <c r="C211" t="s">
        <v>11062</v>
      </c>
      <c r="D211" t="s">
        <v>1284</v>
      </c>
      <c r="E211" t="s">
        <v>19</v>
      </c>
      <c r="F211" t="s">
        <v>1400</v>
      </c>
      <c r="G211" t="str">
        <f>CONCATENATE(tblZoneMatch[[#This Row],[Company]],tblZoneMatch[[#This Row],[Current Zone]],tblZoneMatch[[#This Row],[Machine Type]],tblZoneMatch[[#This Row],[Target Platform]],tblZoneMatch[[#This Row],[Target Device Type]],tblZoneMatch[[#This Row],[Target Zone]])</f>
        <v>AnthemBackend / Server / Database / MiscWindows/Linux/AIXazkyn-ncVMappseg / anthem / database / general</v>
      </c>
    </row>
    <row r="212" spans="1:7" x14ac:dyDescent="0.3">
      <c r="A212" t="s">
        <v>11061</v>
      </c>
      <c r="B212" t="s">
        <v>540</v>
      </c>
      <c r="C212" t="s">
        <v>11062</v>
      </c>
      <c r="D212" t="s">
        <v>4250</v>
      </c>
      <c r="E212" t="s">
        <v>18</v>
      </c>
      <c r="F212" t="s">
        <v>1400</v>
      </c>
      <c r="G212" t="str">
        <f>CONCATENATE(tblZoneMatch[[#This Row],[Company]],tblZoneMatch[[#This Row],[Current Zone]],tblZoneMatch[[#This Row],[Machine Type]],tblZoneMatch[[#This Row],[Target Platform]],tblZoneMatch[[#This Row],[Target Device Type]],tblZoneMatch[[#This Row],[Target Zone]])</f>
        <v>AnthemBackend / Server / Database / MiscWindows/Linux/AIXilelk-bmaas-drServerappseg / anthem / database / general</v>
      </c>
    </row>
    <row r="213" spans="1:7" x14ac:dyDescent="0.3">
      <c r="A213" t="s">
        <v>11061</v>
      </c>
      <c r="B213" t="s">
        <v>540</v>
      </c>
      <c r="C213" t="s">
        <v>11062</v>
      </c>
      <c r="D213" t="s">
        <v>1018</v>
      </c>
      <c r="E213" t="s">
        <v>16</v>
      </c>
      <c r="F213" t="s">
        <v>1400</v>
      </c>
      <c r="G213" t="str">
        <f>CONCATENATE(tblZoneMatch[[#This Row],[Company]],tblZoneMatch[[#This Row],[Current Zone]],tblZoneMatch[[#This Row],[Machine Type]],tblZoneMatch[[#This Row],[Target Platform]],tblZoneMatch[[#This Row],[Target Device Type]],tblZoneMatch[[#This Row],[Target Zone]])</f>
        <v>AnthemBackend / Server / Database / MiscWindows/Linux/AIXilelk-ch3AIX-LPARappseg / anthem / database / general</v>
      </c>
    </row>
    <row r="214" spans="1:7" x14ac:dyDescent="0.3">
      <c r="A214" t="s">
        <v>11061</v>
      </c>
      <c r="B214" t="s">
        <v>540</v>
      </c>
      <c r="C214" t="s">
        <v>11062</v>
      </c>
      <c r="D214" t="s">
        <v>1018</v>
      </c>
      <c r="E214" t="s">
        <v>17</v>
      </c>
      <c r="F214" t="s">
        <v>1400</v>
      </c>
      <c r="G214" t="str">
        <f>CONCATENATE(tblZoneMatch[[#This Row],[Company]],tblZoneMatch[[#This Row],[Current Zone]],tblZoneMatch[[#This Row],[Machine Type]],tblZoneMatch[[#This Row],[Target Platform]],tblZoneMatch[[#This Row],[Target Device Type]],tblZoneMatch[[#This Row],[Target Zone]])</f>
        <v>AnthemBackend / Server / Database / MiscWindows/Linux/AIXilelk-ch3Linux-VM-Powerappseg / anthem / database / general</v>
      </c>
    </row>
    <row r="215" spans="1:7" x14ac:dyDescent="0.3">
      <c r="A215" t="s">
        <v>11061</v>
      </c>
      <c r="B215" t="s">
        <v>540</v>
      </c>
      <c r="C215" t="s">
        <v>11062</v>
      </c>
      <c r="D215" t="s">
        <v>2088</v>
      </c>
      <c r="E215" t="s">
        <v>18</v>
      </c>
      <c r="F215" t="s">
        <v>1400</v>
      </c>
      <c r="G215" t="str">
        <f>CONCATENATE(tblZoneMatch[[#This Row],[Company]],tblZoneMatch[[#This Row],[Current Zone]],tblZoneMatch[[#This Row],[Machine Type]],tblZoneMatch[[#This Row],[Target Platform]],tblZoneMatch[[#This Row],[Target Device Type]],tblZoneMatch[[#This Row],[Target Zone]])</f>
        <v>AnthemBackend / Server / Database / MiscWindows/Linux/AIXvaash-bmaasServerappseg / anthem / database / general</v>
      </c>
    </row>
    <row r="216" spans="1:7" x14ac:dyDescent="0.3">
      <c r="A216" t="s">
        <v>11061</v>
      </c>
      <c r="B216" t="s">
        <v>540</v>
      </c>
      <c r="C216" t="s">
        <v>11062</v>
      </c>
      <c r="D216" t="s">
        <v>1404</v>
      </c>
      <c r="E216" t="s">
        <v>19</v>
      </c>
      <c r="F216" t="s">
        <v>1400</v>
      </c>
      <c r="G216" t="str">
        <f>CONCATENATE(tblZoneMatch[[#This Row],[Company]],tblZoneMatch[[#This Row],[Current Zone]],tblZoneMatch[[#This Row],[Machine Type]],tblZoneMatch[[#This Row],[Target Platform]],tblZoneMatch[[#This Row],[Target Device Type]],tblZoneMatch[[#This Row],[Target Zone]])</f>
        <v>AnthemBackend / Server / Database / MiscWindows/Linux/AIXvaash-vcsVMappseg / anthem / database / general</v>
      </c>
    </row>
    <row r="217" spans="1:7" x14ac:dyDescent="0.3">
      <c r="A217" t="s">
        <v>11061</v>
      </c>
      <c r="B217" t="s">
        <v>540</v>
      </c>
      <c r="C217" t="s">
        <v>11062</v>
      </c>
      <c r="D217" t="s">
        <v>863</v>
      </c>
      <c r="E217" t="s">
        <v>16</v>
      </c>
      <c r="F217" t="s">
        <v>1400</v>
      </c>
      <c r="G217" t="str">
        <f>CONCATENATE(tblZoneMatch[[#This Row],[Company]],tblZoneMatch[[#This Row],[Current Zone]],tblZoneMatch[[#This Row],[Machine Type]],tblZoneMatch[[#This Row],[Target Platform]],tblZoneMatch[[#This Row],[Target Device Type]],tblZoneMatch[[#This Row],[Target Zone]])</f>
        <v>AnthemBackend / Server / Database / MiscWindows/Linux/AIXvaash-wdc04AIX-LPARappseg / anthem / database / general</v>
      </c>
    </row>
    <row r="218" spans="1:7" x14ac:dyDescent="0.3">
      <c r="A218" t="s">
        <v>11061</v>
      </c>
      <c r="B218" t="s">
        <v>540</v>
      </c>
      <c r="C218" t="s">
        <v>11062</v>
      </c>
      <c r="D218" t="s">
        <v>863</v>
      </c>
      <c r="E218" t="s">
        <v>17</v>
      </c>
      <c r="F218" t="s">
        <v>1400</v>
      </c>
      <c r="G218" t="str">
        <f>CONCATENATE(tblZoneMatch[[#This Row],[Company]],tblZoneMatch[[#This Row],[Current Zone]],tblZoneMatch[[#This Row],[Machine Type]],tblZoneMatch[[#This Row],[Target Platform]],tblZoneMatch[[#This Row],[Target Device Type]],tblZoneMatch[[#This Row],[Target Zone]])</f>
        <v>AnthemBackend / Server / Database / MiscWindows/Linux/AIXvaash-wdc04Linux-VM-Powerappseg / anthem / database / general</v>
      </c>
    </row>
    <row r="219" spans="1:7" x14ac:dyDescent="0.3">
      <c r="A219" t="s">
        <v>11061</v>
      </c>
      <c r="B219" t="s">
        <v>6050</v>
      </c>
      <c r="C219" t="s">
        <v>11063</v>
      </c>
      <c r="D219" t="s">
        <v>863</v>
      </c>
      <c r="E219" t="s">
        <v>18</v>
      </c>
      <c r="F219" t="s">
        <v>1400</v>
      </c>
      <c r="G219" t="str">
        <f>CONCATENATE(tblZoneMatch[[#This Row],[Company]],tblZoneMatch[[#This Row],[Current Zone]],tblZoneMatch[[#This Row],[Machine Type]],tblZoneMatch[[#This Row],[Target Platform]],tblZoneMatch[[#This Row],[Target Device Type]],tblZoneMatch[[#This Row],[Target Zone]])</f>
        <v>AnthemBackend / Server / Database / Mongo_MonitoringPhysical Appliancevaash-wdc04Serverappseg / anthem / database / general</v>
      </c>
    </row>
    <row r="220" spans="1:7" x14ac:dyDescent="0.3">
      <c r="A220" t="s">
        <v>11061</v>
      </c>
      <c r="B220" t="s">
        <v>6050</v>
      </c>
      <c r="C220" t="s">
        <v>11064</v>
      </c>
      <c r="D220" t="s">
        <v>1404</v>
      </c>
      <c r="E220" t="s">
        <v>19</v>
      </c>
      <c r="F220" t="s">
        <v>1400</v>
      </c>
      <c r="G220"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Appliancevaash-vcsVMappseg / anthem / database / general</v>
      </c>
    </row>
    <row r="221" spans="1:7" x14ac:dyDescent="0.3">
      <c r="A221" t="s">
        <v>11061</v>
      </c>
      <c r="B221" t="s">
        <v>6050</v>
      </c>
      <c r="C221" t="s">
        <v>11064</v>
      </c>
      <c r="D221" t="s">
        <v>863</v>
      </c>
      <c r="E221" t="s">
        <v>16</v>
      </c>
      <c r="F221" t="s">
        <v>1400</v>
      </c>
      <c r="G221"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Appliancevaash-wdc04AIX-LPARappseg / anthem / database / general</v>
      </c>
    </row>
    <row r="222" spans="1:7" x14ac:dyDescent="0.3">
      <c r="A222" t="s">
        <v>11061</v>
      </c>
      <c r="B222" t="s">
        <v>6050</v>
      </c>
      <c r="C222" t="s">
        <v>11064</v>
      </c>
      <c r="D222" t="s">
        <v>863</v>
      </c>
      <c r="E222" t="s">
        <v>17</v>
      </c>
      <c r="F222" t="s">
        <v>1400</v>
      </c>
      <c r="G222"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Appliancevaash-wdc04Linux-VM-Powerappseg / anthem / database / general</v>
      </c>
    </row>
    <row r="223" spans="1:7" x14ac:dyDescent="0.3">
      <c r="A223" s="9" t="s">
        <v>11061</v>
      </c>
      <c r="B223" s="9" t="s">
        <v>6050</v>
      </c>
      <c r="C223" s="9" t="s">
        <v>11062</v>
      </c>
      <c r="D223" s="259" t="s">
        <v>1108</v>
      </c>
      <c r="E223" s="259" t="s">
        <v>19</v>
      </c>
      <c r="F223" s="9" t="s">
        <v>1400</v>
      </c>
      <c r="G223" s="188"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Mongo_MonitoringWindows/Linux/AIXazkyn-eastVMappseg / anthem / database / general</v>
      </c>
    </row>
    <row r="224" spans="1:7" x14ac:dyDescent="0.3">
      <c r="A224" t="s">
        <v>11061</v>
      </c>
      <c r="B224" t="s">
        <v>6050</v>
      </c>
      <c r="C224" t="s">
        <v>11062</v>
      </c>
      <c r="D224" t="s">
        <v>1284</v>
      </c>
      <c r="E224" t="s">
        <v>19</v>
      </c>
      <c r="F224" t="s">
        <v>1400</v>
      </c>
      <c r="G224"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Mongo_MonitoringWindows/Linux/AIXazkyn-ncVMappseg / anthem / database / general</v>
      </c>
    </row>
    <row r="225" spans="1:7" x14ac:dyDescent="0.3">
      <c r="A225" t="s">
        <v>11061</v>
      </c>
      <c r="B225" t="s">
        <v>6050</v>
      </c>
      <c r="C225" t="s">
        <v>11062</v>
      </c>
      <c r="D225" t="s">
        <v>4250</v>
      </c>
      <c r="E225" t="s">
        <v>18</v>
      </c>
      <c r="F225" t="s">
        <v>1400</v>
      </c>
      <c r="G225"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Mongo_MonitoringWindows/Linux/AIXilelk-bmaas-drServerappseg / anthem / database / general</v>
      </c>
    </row>
    <row r="226" spans="1:7" x14ac:dyDescent="0.3">
      <c r="A226" t="s">
        <v>11061</v>
      </c>
      <c r="B226" t="s">
        <v>6050</v>
      </c>
      <c r="C226" t="s">
        <v>11062</v>
      </c>
      <c r="D226" t="s">
        <v>1018</v>
      </c>
      <c r="E226" t="s">
        <v>16</v>
      </c>
      <c r="F226" t="s">
        <v>1400</v>
      </c>
      <c r="G226"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Mongo_MonitoringWindows/Linux/AIXilelk-ch3AIX-LPARappseg / anthem / database / general</v>
      </c>
    </row>
    <row r="227" spans="1:7" x14ac:dyDescent="0.3">
      <c r="A227" t="s">
        <v>11061</v>
      </c>
      <c r="B227" t="s">
        <v>6050</v>
      </c>
      <c r="C227" t="s">
        <v>11062</v>
      </c>
      <c r="D227" t="s">
        <v>1018</v>
      </c>
      <c r="E227" t="s">
        <v>17</v>
      </c>
      <c r="F227" t="s">
        <v>1400</v>
      </c>
      <c r="G227"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Mongo_MonitoringWindows/Linux/AIXilelk-ch3Linux-VM-Powerappseg / anthem / database / general</v>
      </c>
    </row>
    <row r="228" spans="1:7" x14ac:dyDescent="0.3">
      <c r="A228" t="s">
        <v>11061</v>
      </c>
      <c r="B228" t="s">
        <v>6050</v>
      </c>
      <c r="C228" t="s">
        <v>11062</v>
      </c>
      <c r="D228" t="s">
        <v>2088</v>
      </c>
      <c r="E228" t="s">
        <v>18</v>
      </c>
      <c r="F228" t="s">
        <v>1400</v>
      </c>
      <c r="G228"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Mongo_MonitoringWindows/Linux/AIXvaash-bmaasServerappseg / anthem / database / general</v>
      </c>
    </row>
    <row r="229" spans="1:7" x14ac:dyDescent="0.3">
      <c r="A229" t="s">
        <v>11061</v>
      </c>
      <c r="B229" t="s">
        <v>6050</v>
      </c>
      <c r="C229" t="s">
        <v>11062</v>
      </c>
      <c r="D229" t="s">
        <v>1404</v>
      </c>
      <c r="E229" t="s">
        <v>19</v>
      </c>
      <c r="F229" t="s">
        <v>1400</v>
      </c>
      <c r="G229"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Mongo_MonitoringWindows/Linux/AIXvaash-vcsVMappseg / anthem / database / general</v>
      </c>
    </row>
    <row r="230" spans="1:7" x14ac:dyDescent="0.3">
      <c r="A230" t="s">
        <v>11061</v>
      </c>
      <c r="B230" t="s">
        <v>6050</v>
      </c>
      <c r="C230" t="s">
        <v>11062</v>
      </c>
      <c r="D230" t="s">
        <v>863</v>
      </c>
      <c r="E230" t="s">
        <v>16</v>
      </c>
      <c r="F230" t="s">
        <v>1400</v>
      </c>
      <c r="G230"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Mongo_MonitoringWindows/Linux/AIXvaash-wdc04AIX-LPARappseg / anthem / database / general</v>
      </c>
    </row>
    <row r="231" spans="1:7" x14ac:dyDescent="0.3">
      <c r="A231" t="s">
        <v>11061</v>
      </c>
      <c r="B231" t="s">
        <v>6050</v>
      </c>
      <c r="C231" t="s">
        <v>11062</v>
      </c>
      <c r="D231" t="s">
        <v>863</v>
      </c>
      <c r="E231" t="s">
        <v>17</v>
      </c>
      <c r="F231" t="s">
        <v>1400</v>
      </c>
      <c r="G231"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Mongo_MonitoringWindows/Linux/AIXvaash-wdc04Linux-VM-Powerappseg / anthem / database / general</v>
      </c>
    </row>
    <row r="232" spans="1:7" x14ac:dyDescent="0.3">
      <c r="A232" t="s">
        <v>11061</v>
      </c>
      <c r="B232" t="s">
        <v>519</v>
      </c>
      <c r="C232" t="s">
        <v>11063</v>
      </c>
      <c r="D232" t="s">
        <v>863</v>
      </c>
      <c r="E232" t="s">
        <v>18</v>
      </c>
      <c r="F232" t="s">
        <v>1400</v>
      </c>
      <c r="G232" t="str">
        <f>CONCATENATE(tblZoneMatch[[#This Row],[Company]],tblZoneMatch[[#This Row],[Current Zone]],tblZoneMatch[[#This Row],[Machine Type]],tblZoneMatch[[#This Row],[Target Platform]],tblZoneMatch[[#This Row],[Target Device Type]],tblZoneMatch[[#This Row],[Target Zone]])</f>
        <v>AnthemBackend / Server / Database / MongoPhysical Appliancevaash-wdc04Serverappseg / anthem / database / general</v>
      </c>
    </row>
    <row r="233" spans="1:7" x14ac:dyDescent="0.3">
      <c r="A233" t="s">
        <v>11061</v>
      </c>
      <c r="B233" t="s">
        <v>519</v>
      </c>
      <c r="C233" t="s">
        <v>11064</v>
      </c>
      <c r="D233" t="s">
        <v>1404</v>
      </c>
      <c r="E233" t="s">
        <v>19</v>
      </c>
      <c r="F233" t="s">
        <v>1400</v>
      </c>
      <c r="G233" t="str">
        <f>CONCATENATE(tblZoneMatch[[#This Row],[Company]],tblZoneMatch[[#This Row],[Current Zone]],tblZoneMatch[[#This Row],[Machine Type]],tblZoneMatch[[#This Row],[Target Platform]],tblZoneMatch[[#This Row],[Target Device Type]],tblZoneMatch[[#This Row],[Target Zone]])</f>
        <v>AnthemBackend / Server / Database / MongoVirtual Appliancevaash-vcsVMappseg / anthem / database / general</v>
      </c>
    </row>
    <row r="234" spans="1:7" x14ac:dyDescent="0.3">
      <c r="A234" t="s">
        <v>11061</v>
      </c>
      <c r="B234" t="s">
        <v>519</v>
      </c>
      <c r="C234" t="s">
        <v>11064</v>
      </c>
      <c r="D234" t="s">
        <v>863</v>
      </c>
      <c r="E234" t="s">
        <v>16</v>
      </c>
      <c r="F234" t="s">
        <v>1400</v>
      </c>
      <c r="G234" t="str">
        <f>CONCATENATE(tblZoneMatch[[#This Row],[Company]],tblZoneMatch[[#This Row],[Current Zone]],tblZoneMatch[[#This Row],[Machine Type]],tblZoneMatch[[#This Row],[Target Platform]],tblZoneMatch[[#This Row],[Target Device Type]],tblZoneMatch[[#This Row],[Target Zone]])</f>
        <v>AnthemBackend / Server / Database / MongoVirtual Appliancevaash-wdc04AIX-LPARappseg / anthem / database / general</v>
      </c>
    </row>
    <row r="235" spans="1:7" x14ac:dyDescent="0.3">
      <c r="A235" t="s">
        <v>11061</v>
      </c>
      <c r="B235" t="s">
        <v>519</v>
      </c>
      <c r="C235" t="s">
        <v>11064</v>
      </c>
      <c r="D235" t="s">
        <v>863</v>
      </c>
      <c r="E235" t="s">
        <v>17</v>
      </c>
      <c r="F235" t="s">
        <v>1400</v>
      </c>
      <c r="G235" t="str">
        <f>CONCATENATE(tblZoneMatch[[#This Row],[Company]],tblZoneMatch[[#This Row],[Current Zone]],tblZoneMatch[[#This Row],[Machine Type]],tblZoneMatch[[#This Row],[Target Platform]],tblZoneMatch[[#This Row],[Target Device Type]],tblZoneMatch[[#This Row],[Target Zone]])</f>
        <v>AnthemBackend / Server / Database / MongoVirtual Appliancevaash-wdc04Linux-VM-Powerappseg / anthem / database / general</v>
      </c>
    </row>
    <row r="236" spans="1:7" x14ac:dyDescent="0.3">
      <c r="A236" s="9" t="s">
        <v>11061</v>
      </c>
      <c r="B236" s="9" t="s">
        <v>519</v>
      </c>
      <c r="C236" s="9" t="s">
        <v>11062</v>
      </c>
      <c r="D236" s="259" t="s">
        <v>1108</v>
      </c>
      <c r="E236" s="259" t="s">
        <v>19</v>
      </c>
      <c r="F236" s="9" t="s">
        <v>1400</v>
      </c>
      <c r="G236" s="188" t="str">
        <f>CONCATENATE(tblZoneMatch[[#This Row],[Company]],tblZoneMatch[[#This Row],[Current Zone]],tblZoneMatch[[#This Row],[Machine Type]],tblZoneMatch[[#This Row],[Target Platform]],tblZoneMatch[[#This Row],[Target Device Type]],tblZoneMatch[[#This Row],[Target Zone]])</f>
        <v>AnthemBackend / Server / Database / MongoWindows/Linux/AIXazkyn-eastVMappseg / anthem / database / general</v>
      </c>
    </row>
    <row r="237" spans="1:7" x14ac:dyDescent="0.3">
      <c r="A237" t="s">
        <v>11061</v>
      </c>
      <c r="B237" t="s">
        <v>519</v>
      </c>
      <c r="C237" t="s">
        <v>11062</v>
      </c>
      <c r="D237" t="s">
        <v>1284</v>
      </c>
      <c r="E237" t="s">
        <v>19</v>
      </c>
      <c r="F237" t="s">
        <v>1400</v>
      </c>
      <c r="G237" t="str">
        <f>CONCATENATE(tblZoneMatch[[#This Row],[Company]],tblZoneMatch[[#This Row],[Current Zone]],tblZoneMatch[[#This Row],[Machine Type]],tblZoneMatch[[#This Row],[Target Platform]],tblZoneMatch[[#This Row],[Target Device Type]],tblZoneMatch[[#This Row],[Target Zone]])</f>
        <v>AnthemBackend / Server / Database / MongoWindows/Linux/AIXazkyn-ncVMappseg / anthem / database / general</v>
      </c>
    </row>
    <row r="238" spans="1:7" x14ac:dyDescent="0.3">
      <c r="A238" t="s">
        <v>11061</v>
      </c>
      <c r="B238" t="s">
        <v>519</v>
      </c>
      <c r="C238" t="s">
        <v>11062</v>
      </c>
      <c r="D238" t="s">
        <v>4250</v>
      </c>
      <c r="E238" t="s">
        <v>18</v>
      </c>
      <c r="F238" t="s">
        <v>1400</v>
      </c>
      <c r="G238" t="str">
        <f>CONCATENATE(tblZoneMatch[[#This Row],[Company]],tblZoneMatch[[#This Row],[Current Zone]],tblZoneMatch[[#This Row],[Machine Type]],tblZoneMatch[[#This Row],[Target Platform]],tblZoneMatch[[#This Row],[Target Device Type]],tblZoneMatch[[#This Row],[Target Zone]])</f>
        <v>AnthemBackend / Server / Database / MongoWindows/Linux/AIXilelk-bmaas-drServerappseg / anthem / database / general</v>
      </c>
    </row>
    <row r="239" spans="1:7" x14ac:dyDescent="0.3">
      <c r="A239" t="s">
        <v>11061</v>
      </c>
      <c r="B239" t="s">
        <v>519</v>
      </c>
      <c r="C239" t="s">
        <v>11062</v>
      </c>
      <c r="D239" t="s">
        <v>1018</v>
      </c>
      <c r="E239" t="s">
        <v>16</v>
      </c>
      <c r="F239" t="s">
        <v>1400</v>
      </c>
      <c r="G239" t="str">
        <f>CONCATENATE(tblZoneMatch[[#This Row],[Company]],tblZoneMatch[[#This Row],[Current Zone]],tblZoneMatch[[#This Row],[Machine Type]],tblZoneMatch[[#This Row],[Target Platform]],tblZoneMatch[[#This Row],[Target Device Type]],tblZoneMatch[[#This Row],[Target Zone]])</f>
        <v>AnthemBackend / Server / Database / MongoWindows/Linux/AIXilelk-ch3AIX-LPARappseg / anthem / database / general</v>
      </c>
    </row>
    <row r="240" spans="1:7" x14ac:dyDescent="0.3">
      <c r="A240" t="s">
        <v>11061</v>
      </c>
      <c r="B240" t="s">
        <v>519</v>
      </c>
      <c r="C240" t="s">
        <v>11062</v>
      </c>
      <c r="D240" t="s">
        <v>1018</v>
      </c>
      <c r="E240" t="s">
        <v>17</v>
      </c>
      <c r="F240" t="s">
        <v>1400</v>
      </c>
      <c r="G240" t="str">
        <f>CONCATENATE(tblZoneMatch[[#This Row],[Company]],tblZoneMatch[[#This Row],[Current Zone]],tblZoneMatch[[#This Row],[Machine Type]],tblZoneMatch[[#This Row],[Target Platform]],tblZoneMatch[[#This Row],[Target Device Type]],tblZoneMatch[[#This Row],[Target Zone]])</f>
        <v>AnthemBackend / Server / Database / MongoWindows/Linux/AIXilelk-ch3Linux-VM-Powerappseg / anthem / database / general</v>
      </c>
    </row>
    <row r="241" spans="1:7" x14ac:dyDescent="0.3">
      <c r="A241" t="s">
        <v>11061</v>
      </c>
      <c r="B241" t="s">
        <v>519</v>
      </c>
      <c r="C241" t="s">
        <v>11062</v>
      </c>
      <c r="D241" t="s">
        <v>2088</v>
      </c>
      <c r="E241" t="s">
        <v>18</v>
      </c>
      <c r="F241" t="s">
        <v>1400</v>
      </c>
      <c r="G241" t="str">
        <f>CONCATENATE(tblZoneMatch[[#This Row],[Company]],tblZoneMatch[[#This Row],[Current Zone]],tblZoneMatch[[#This Row],[Machine Type]],tblZoneMatch[[#This Row],[Target Platform]],tblZoneMatch[[#This Row],[Target Device Type]],tblZoneMatch[[#This Row],[Target Zone]])</f>
        <v>AnthemBackend / Server / Database / MongoWindows/Linux/AIXvaash-bmaasServerappseg / anthem / database / general</v>
      </c>
    </row>
    <row r="242" spans="1:7" x14ac:dyDescent="0.3">
      <c r="A242" t="s">
        <v>11061</v>
      </c>
      <c r="B242" t="s">
        <v>519</v>
      </c>
      <c r="C242" t="s">
        <v>11062</v>
      </c>
      <c r="D242" t="s">
        <v>1404</v>
      </c>
      <c r="E242" t="s">
        <v>19</v>
      </c>
      <c r="F242" t="s">
        <v>1400</v>
      </c>
      <c r="G242" t="str">
        <f>CONCATENATE(tblZoneMatch[[#This Row],[Company]],tblZoneMatch[[#This Row],[Current Zone]],tblZoneMatch[[#This Row],[Machine Type]],tblZoneMatch[[#This Row],[Target Platform]],tblZoneMatch[[#This Row],[Target Device Type]],tblZoneMatch[[#This Row],[Target Zone]])</f>
        <v>AnthemBackend / Server / Database / MongoWindows/Linux/AIXvaash-vcsVMappseg / anthem / database / general</v>
      </c>
    </row>
    <row r="243" spans="1:7" x14ac:dyDescent="0.3">
      <c r="A243" t="s">
        <v>11061</v>
      </c>
      <c r="B243" t="s">
        <v>519</v>
      </c>
      <c r="C243" t="s">
        <v>11062</v>
      </c>
      <c r="D243" t="s">
        <v>863</v>
      </c>
      <c r="E243" t="s">
        <v>16</v>
      </c>
      <c r="F243" t="s">
        <v>1400</v>
      </c>
      <c r="G243" t="str">
        <f>CONCATENATE(tblZoneMatch[[#This Row],[Company]],tblZoneMatch[[#This Row],[Current Zone]],tblZoneMatch[[#This Row],[Machine Type]],tblZoneMatch[[#This Row],[Target Platform]],tblZoneMatch[[#This Row],[Target Device Type]],tblZoneMatch[[#This Row],[Target Zone]])</f>
        <v>AnthemBackend / Server / Database / MongoWindows/Linux/AIXvaash-wdc04AIX-LPARappseg / anthem / database / general</v>
      </c>
    </row>
    <row r="244" spans="1:7" x14ac:dyDescent="0.3">
      <c r="A244" t="s">
        <v>11061</v>
      </c>
      <c r="B244" t="s">
        <v>519</v>
      </c>
      <c r="C244" t="s">
        <v>11062</v>
      </c>
      <c r="D244" t="s">
        <v>863</v>
      </c>
      <c r="E244" t="s">
        <v>17</v>
      </c>
      <c r="F244" t="s">
        <v>1400</v>
      </c>
      <c r="G244" t="str">
        <f>CONCATENATE(tblZoneMatch[[#This Row],[Company]],tblZoneMatch[[#This Row],[Current Zone]],tblZoneMatch[[#This Row],[Machine Type]],tblZoneMatch[[#This Row],[Target Platform]],tblZoneMatch[[#This Row],[Target Device Type]],tblZoneMatch[[#This Row],[Target Zone]])</f>
        <v>AnthemBackend / Server / Database / MongoWindows/Linux/AIXvaash-wdc04Linux-VM-Powerappseg / anthem / database / general</v>
      </c>
    </row>
    <row r="245" spans="1:7" x14ac:dyDescent="0.3">
      <c r="A245" t="s">
        <v>11061</v>
      </c>
      <c r="B245" t="s">
        <v>729</v>
      </c>
      <c r="C245" t="s">
        <v>11063</v>
      </c>
      <c r="D245" t="s">
        <v>863</v>
      </c>
      <c r="E245" t="s">
        <v>18</v>
      </c>
      <c r="F245" t="s">
        <v>1400</v>
      </c>
      <c r="G245" t="str">
        <f>CONCATENATE(tblZoneMatch[[#This Row],[Company]],tblZoneMatch[[#This Row],[Current Zone]],tblZoneMatch[[#This Row],[Machine Type]],tblZoneMatch[[#This Row],[Target Platform]],tblZoneMatch[[#This Row],[Target Device Type]],tblZoneMatch[[#This Row],[Target Zone]])</f>
        <v>AnthemBackend / Server / Database / MS_SQL_GBDPhysical Appliancevaash-wdc04Serverappseg / anthem / database / general</v>
      </c>
    </row>
    <row r="246" spans="1:7" x14ac:dyDescent="0.3">
      <c r="A246" t="s">
        <v>11061</v>
      </c>
      <c r="B246" t="s">
        <v>729</v>
      </c>
      <c r="C246" t="s">
        <v>11064</v>
      </c>
      <c r="D246" t="s">
        <v>1404</v>
      </c>
      <c r="E246" t="s">
        <v>19</v>
      </c>
      <c r="F246" t="s">
        <v>1400</v>
      </c>
      <c r="G246"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Appliancevaash-vcsVMappseg / anthem / database / general</v>
      </c>
    </row>
    <row r="247" spans="1:7" x14ac:dyDescent="0.3">
      <c r="A247" t="s">
        <v>11061</v>
      </c>
      <c r="B247" t="s">
        <v>729</v>
      </c>
      <c r="C247" t="s">
        <v>11064</v>
      </c>
      <c r="D247" t="s">
        <v>863</v>
      </c>
      <c r="E247" t="s">
        <v>16</v>
      </c>
      <c r="F247" t="s">
        <v>1400</v>
      </c>
      <c r="G247"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Appliancevaash-wdc04AIX-LPARappseg / anthem / database / general</v>
      </c>
    </row>
    <row r="248" spans="1:7" x14ac:dyDescent="0.3">
      <c r="A248" t="s">
        <v>11061</v>
      </c>
      <c r="B248" t="s">
        <v>729</v>
      </c>
      <c r="C248" t="s">
        <v>11064</v>
      </c>
      <c r="D248" t="s">
        <v>863</v>
      </c>
      <c r="E248" t="s">
        <v>17</v>
      </c>
      <c r="F248" t="s">
        <v>1400</v>
      </c>
      <c r="G248"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Appliancevaash-wdc04Linux-VM-Powerappseg / anthem / database / general</v>
      </c>
    </row>
    <row r="249" spans="1:7" x14ac:dyDescent="0.3">
      <c r="A249" s="9" t="s">
        <v>11061</v>
      </c>
      <c r="B249" s="9" t="s">
        <v>729</v>
      </c>
      <c r="C249" s="9" t="s">
        <v>11062</v>
      </c>
      <c r="D249" s="259" t="s">
        <v>1108</v>
      </c>
      <c r="E249" s="259" t="s">
        <v>19</v>
      </c>
      <c r="F249" s="9" t="s">
        <v>1400</v>
      </c>
      <c r="G249" s="188" t="str">
        <f>CONCATENATE(tblZoneMatch[[#This Row],[Company]],tblZoneMatch[[#This Row],[Current Zone]],tblZoneMatch[[#This Row],[Machine Type]],tblZoneMatch[[#This Row],[Target Platform]],tblZoneMatch[[#This Row],[Target Device Type]],tblZoneMatch[[#This Row],[Target Zone]])</f>
        <v>AnthemBackend / Server / Database / MS_SQL_GBDWindows/Linux/AIXazkyn-eastVMappseg / anthem / database / general</v>
      </c>
    </row>
    <row r="250" spans="1:7" x14ac:dyDescent="0.3">
      <c r="A250" t="s">
        <v>11061</v>
      </c>
      <c r="B250" t="s">
        <v>729</v>
      </c>
      <c r="C250" t="s">
        <v>11062</v>
      </c>
      <c r="D250" t="s">
        <v>1284</v>
      </c>
      <c r="E250" t="s">
        <v>19</v>
      </c>
      <c r="F250" t="s">
        <v>1400</v>
      </c>
      <c r="G250" t="str">
        <f>CONCATENATE(tblZoneMatch[[#This Row],[Company]],tblZoneMatch[[#This Row],[Current Zone]],tblZoneMatch[[#This Row],[Machine Type]],tblZoneMatch[[#This Row],[Target Platform]],tblZoneMatch[[#This Row],[Target Device Type]],tblZoneMatch[[#This Row],[Target Zone]])</f>
        <v>AnthemBackend / Server / Database / MS_SQL_GBDWindows/Linux/AIXazkyn-ncVMappseg / anthem / database / general</v>
      </c>
    </row>
    <row r="251" spans="1:7" x14ac:dyDescent="0.3">
      <c r="A251" t="s">
        <v>11061</v>
      </c>
      <c r="B251" t="s">
        <v>729</v>
      </c>
      <c r="C251" t="s">
        <v>11062</v>
      </c>
      <c r="D251" t="s">
        <v>4250</v>
      </c>
      <c r="E251" t="s">
        <v>18</v>
      </c>
      <c r="F251" t="s">
        <v>1400</v>
      </c>
      <c r="G251" t="str">
        <f>CONCATENATE(tblZoneMatch[[#This Row],[Company]],tblZoneMatch[[#This Row],[Current Zone]],tblZoneMatch[[#This Row],[Machine Type]],tblZoneMatch[[#This Row],[Target Platform]],tblZoneMatch[[#This Row],[Target Device Type]],tblZoneMatch[[#This Row],[Target Zone]])</f>
        <v>AnthemBackend / Server / Database / MS_SQL_GBDWindows/Linux/AIXilelk-bmaas-drServerappseg / anthem / database / general</v>
      </c>
    </row>
    <row r="252" spans="1:7" x14ac:dyDescent="0.3">
      <c r="A252" t="s">
        <v>11061</v>
      </c>
      <c r="B252" t="s">
        <v>729</v>
      </c>
      <c r="C252" t="s">
        <v>11062</v>
      </c>
      <c r="D252" t="s">
        <v>1018</v>
      </c>
      <c r="E252" t="s">
        <v>16</v>
      </c>
      <c r="F252" t="s">
        <v>1400</v>
      </c>
      <c r="G252" t="str">
        <f>CONCATENATE(tblZoneMatch[[#This Row],[Company]],tblZoneMatch[[#This Row],[Current Zone]],tblZoneMatch[[#This Row],[Machine Type]],tblZoneMatch[[#This Row],[Target Platform]],tblZoneMatch[[#This Row],[Target Device Type]],tblZoneMatch[[#This Row],[Target Zone]])</f>
        <v>AnthemBackend / Server / Database / MS_SQL_GBDWindows/Linux/AIXilelk-ch3AIX-LPARappseg / anthem / database / general</v>
      </c>
    </row>
    <row r="253" spans="1:7" x14ac:dyDescent="0.3">
      <c r="A253" t="s">
        <v>11061</v>
      </c>
      <c r="B253" t="s">
        <v>729</v>
      </c>
      <c r="C253" t="s">
        <v>11062</v>
      </c>
      <c r="D253" t="s">
        <v>1018</v>
      </c>
      <c r="E253" t="s">
        <v>17</v>
      </c>
      <c r="F253" t="s">
        <v>1400</v>
      </c>
      <c r="G253" t="str">
        <f>CONCATENATE(tblZoneMatch[[#This Row],[Company]],tblZoneMatch[[#This Row],[Current Zone]],tblZoneMatch[[#This Row],[Machine Type]],tblZoneMatch[[#This Row],[Target Platform]],tblZoneMatch[[#This Row],[Target Device Type]],tblZoneMatch[[#This Row],[Target Zone]])</f>
        <v>AnthemBackend / Server / Database / MS_SQL_GBDWindows/Linux/AIXilelk-ch3Linux-VM-Powerappseg / anthem / database / general</v>
      </c>
    </row>
    <row r="254" spans="1:7" x14ac:dyDescent="0.3">
      <c r="A254" t="s">
        <v>11061</v>
      </c>
      <c r="B254" t="s">
        <v>729</v>
      </c>
      <c r="C254" t="s">
        <v>11062</v>
      </c>
      <c r="D254" t="s">
        <v>2088</v>
      </c>
      <c r="E254" t="s">
        <v>18</v>
      </c>
      <c r="F254" t="s">
        <v>1400</v>
      </c>
      <c r="G254" t="str">
        <f>CONCATENATE(tblZoneMatch[[#This Row],[Company]],tblZoneMatch[[#This Row],[Current Zone]],tblZoneMatch[[#This Row],[Machine Type]],tblZoneMatch[[#This Row],[Target Platform]],tblZoneMatch[[#This Row],[Target Device Type]],tblZoneMatch[[#This Row],[Target Zone]])</f>
        <v>AnthemBackend / Server / Database / MS_SQL_GBDWindows/Linux/AIXvaash-bmaasServerappseg / anthem / database / general</v>
      </c>
    </row>
    <row r="255" spans="1:7" x14ac:dyDescent="0.3">
      <c r="A255" t="s">
        <v>11061</v>
      </c>
      <c r="B255" t="s">
        <v>729</v>
      </c>
      <c r="C255" t="s">
        <v>11062</v>
      </c>
      <c r="D255" t="s">
        <v>1404</v>
      </c>
      <c r="E255" t="s">
        <v>19</v>
      </c>
      <c r="F255" t="s">
        <v>1400</v>
      </c>
      <c r="G255" t="str">
        <f>CONCATENATE(tblZoneMatch[[#This Row],[Company]],tblZoneMatch[[#This Row],[Current Zone]],tblZoneMatch[[#This Row],[Machine Type]],tblZoneMatch[[#This Row],[Target Platform]],tblZoneMatch[[#This Row],[Target Device Type]],tblZoneMatch[[#This Row],[Target Zone]])</f>
        <v>AnthemBackend / Server / Database / MS_SQL_GBDWindows/Linux/AIXvaash-vcsVMappseg / anthem / database / general</v>
      </c>
    </row>
    <row r="256" spans="1:7" x14ac:dyDescent="0.3">
      <c r="A256" t="s">
        <v>11061</v>
      </c>
      <c r="B256" t="s">
        <v>729</v>
      </c>
      <c r="C256" t="s">
        <v>11062</v>
      </c>
      <c r="D256" t="s">
        <v>863</v>
      </c>
      <c r="E256" t="s">
        <v>16</v>
      </c>
      <c r="F256" t="s">
        <v>1400</v>
      </c>
      <c r="G256" t="str">
        <f>CONCATENATE(tblZoneMatch[[#This Row],[Company]],tblZoneMatch[[#This Row],[Current Zone]],tblZoneMatch[[#This Row],[Machine Type]],tblZoneMatch[[#This Row],[Target Platform]],tblZoneMatch[[#This Row],[Target Device Type]],tblZoneMatch[[#This Row],[Target Zone]])</f>
        <v>AnthemBackend / Server / Database / MS_SQL_GBDWindows/Linux/AIXvaash-wdc04AIX-LPARappseg / anthem / database / general</v>
      </c>
    </row>
    <row r="257" spans="1:7" x14ac:dyDescent="0.3">
      <c r="A257" t="s">
        <v>11061</v>
      </c>
      <c r="B257" t="s">
        <v>729</v>
      </c>
      <c r="C257" t="s">
        <v>11062</v>
      </c>
      <c r="D257" t="s">
        <v>863</v>
      </c>
      <c r="E257" t="s">
        <v>17</v>
      </c>
      <c r="F257" t="s">
        <v>1400</v>
      </c>
      <c r="G257" t="str">
        <f>CONCATENATE(tblZoneMatch[[#This Row],[Company]],tblZoneMatch[[#This Row],[Current Zone]],tblZoneMatch[[#This Row],[Machine Type]],tblZoneMatch[[#This Row],[Target Platform]],tblZoneMatch[[#This Row],[Target Device Type]],tblZoneMatch[[#This Row],[Target Zone]])</f>
        <v>AnthemBackend / Server / Database / MS_SQL_GBDWindows/Linux/AIXvaash-wdc04Linux-VM-Powerappseg / anthem / database / general</v>
      </c>
    </row>
    <row r="258" spans="1:7" x14ac:dyDescent="0.3">
      <c r="A258" t="s">
        <v>11061</v>
      </c>
      <c r="B258" t="s">
        <v>6132</v>
      </c>
      <c r="C258" t="s">
        <v>11063</v>
      </c>
      <c r="D258" t="s">
        <v>863</v>
      </c>
      <c r="E258" t="s">
        <v>18</v>
      </c>
      <c r="F258" t="s">
        <v>1400</v>
      </c>
      <c r="G258" t="str">
        <f>CONCATENATE(tblZoneMatch[[#This Row],[Company]],tblZoneMatch[[#This Row],[Current Zone]],tblZoneMatch[[#This Row],[Machine Type]],tblZoneMatch[[#This Row],[Target Platform]],tblZoneMatch[[#This Row],[Target Device Type]],tblZoneMatch[[#This Row],[Target Zone]])</f>
        <v>AnthemBackend / Server / Database / MS_SQL_MonitoringPhysical Appliancevaash-wdc04Serverappseg / anthem / database / general</v>
      </c>
    </row>
    <row r="259" spans="1:7" x14ac:dyDescent="0.3">
      <c r="A259" t="s">
        <v>11061</v>
      </c>
      <c r="B259" t="s">
        <v>6132</v>
      </c>
      <c r="C259" t="s">
        <v>11064</v>
      </c>
      <c r="D259" t="s">
        <v>1404</v>
      </c>
      <c r="E259" t="s">
        <v>19</v>
      </c>
      <c r="F259" t="s">
        <v>1400</v>
      </c>
      <c r="G259"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Appliancevaash-vcsVMappseg / anthem / database / general</v>
      </c>
    </row>
    <row r="260" spans="1:7" x14ac:dyDescent="0.3">
      <c r="A260" t="s">
        <v>11061</v>
      </c>
      <c r="B260" t="s">
        <v>6132</v>
      </c>
      <c r="C260" t="s">
        <v>11064</v>
      </c>
      <c r="D260" t="s">
        <v>863</v>
      </c>
      <c r="E260" t="s">
        <v>16</v>
      </c>
      <c r="F260" t="s">
        <v>1400</v>
      </c>
      <c r="G260"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Appliancevaash-wdc04AIX-LPARappseg / anthem / database / general</v>
      </c>
    </row>
    <row r="261" spans="1:7" x14ac:dyDescent="0.3">
      <c r="A261" t="s">
        <v>11061</v>
      </c>
      <c r="B261" t="s">
        <v>6132</v>
      </c>
      <c r="C261" t="s">
        <v>11064</v>
      </c>
      <c r="D261" t="s">
        <v>863</v>
      </c>
      <c r="E261" t="s">
        <v>17</v>
      </c>
      <c r="F261" t="s">
        <v>1400</v>
      </c>
      <c r="G261"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Appliancevaash-wdc04Linux-VM-Powerappseg / anthem / database / general</v>
      </c>
    </row>
    <row r="262" spans="1:7" x14ac:dyDescent="0.3">
      <c r="A262" t="s">
        <v>11061</v>
      </c>
      <c r="B262" t="s">
        <v>6132</v>
      </c>
      <c r="C262" t="s">
        <v>11062</v>
      </c>
      <c r="D262" t="s">
        <v>1108</v>
      </c>
      <c r="E262" t="s">
        <v>19</v>
      </c>
      <c r="F262" t="s">
        <v>1400</v>
      </c>
      <c r="G262"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MS_SQL_MonitoringWindows/Linux/AIXazkyn-eastVMappseg / anthem / database / general</v>
      </c>
    </row>
    <row r="263" spans="1:7" x14ac:dyDescent="0.3">
      <c r="A263" t="s">
        <v>11061</v>
      </c>
      <c r="B263" t="s">
        <v>6132</v>
      </c>
      <c r="C263" t="s">
        <v>11062</v>
      </c>
      <c r="D263" t="s">
        <v>1284</v>
      </c>
      <c r="E263" t="s">
        <v>19</v>
      </c>
      <c r="F263" t="s">
        <v>1400</v>
      </c>
      <c r="G263"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MS_SQL_MonitoringWindows/Linux/AIXazkyn-ncVMappseg / anthem / database / general</v>
      </c>
    </row>
    <row r="264" spans="1:7" x14ac:dyDescent="0.3">
      <c r="A264" t="s">
        <v>11061</v>
      </c>
      <c r="B264" t="s">
        <v>6132</v>
      </c>
      <c r="C264" t="s">
        <v>11062</v>
      </c>
      <c r="D264" t="s">
        <v>4250</v>
      </c>
      <c r="E264" t="s">
        <v>18</v>
      </c>
      <c r="F264" t="s">
        <v>1400</v>
      </c>
      <c r="G264"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MS_SQL_MonitoringWindows/Linux/AIXilelk-bmaas-drServerappseg / anthem / database / general</v>
      </c>
    </row>
    <row r="265" spans="1:7" x14ac:dyDescent="0.3">
      <c r="A265" t="s">
        <v>11061</v>
      </c>
      <c r="B265" t="s">
        <v>6132</v>
      </c>
      <c r="C265" t="s">
        <v>11062</v>
      </c>
      <c r="D265" t="s">
        <v>1018</v>
      </c>
      <c r="E265" t="s">
        <v>16</v>
      </c>
      <c r="F265" t="s">
        <v>1400</v>
      </c>
      <c r="G265"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MS_SQL_MonitoringWindows/Linux/AIXilelk-ch3AIX-LPARappseg / anthem / database / general</v>
      </c>
    </row>
    <row r="266" spans="1:7" x14ac:dyDescent="0.3">
      <c r="A266" s="9" t="s">
        <v>11061</v>
      </c>
      <c r="B266" s="9" t="s">
        <v>6132</v>
      </c>
      <c r="C266" s="9" t="s">
        <v>11062</v>
      </c>
      <c r="D266" s="259" t="s">
        <v>1018</v>
      </c>
      <c r="E266" s="259" t="s">
        <v>17</v>
      </c>
      <c r="F266" s="9" t="s">
        <v>1400</v>
      </c>
      <c r="G266" s="188"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MS_SQL_MonitoringWindows/Linux/AIXilelk-ch3Linux-VM-Powerappseg / anthem / database / general</v>
      </c>
    </row>
    <row r="267" spans="1:7" x14ac:dyDescent="0.3">
      <c r="A267" t="s">
        <v>11061</v>
      </c>
      <c r="B267" t="s">
        <v>6132</v>
      </c>
      <c r="C267" t="s">
        <v>11062</v>
      </c>
      <c r="D267" t="s">
        <v>2088</v>
      </c>
      <c r="E267" t="s">
        <v>18</v>
      </c>
      <c r="F267" t="s">
        <v>1400</v>
      </c>
      <c r="G267"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MS_SQL_MonitoringWindows/Linux/AIXvaash-bmaasServerappseg / anthem / database / general</v>
      </c>
    </row>
    <row r="268" spans="1:7" x14ac:dyDescent="0.3">
      <c r="A268" t="s">
        <v>11061</v>
      </c>
      <c r="B268" t="s">
        <v>6132</v>
      </c>
      <c r="C268" t="s">
        <v>11062</v>
      </c>
      <c r="D268" t="s">
        <v>1404</v>
      </c>
      <c r="E268" t="s">
        <v>19</v>
      </c>
      <c r="F268" t="s">
        <v>1400</v>
      </c>
      <c r="G268"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MS_SQL_MonitoringWindows/Linux/AIXvaash-vcsVMappseg / anthem / database / general</v>
      </c>
    </row>
    <row r="269" spans="1:7" x14ac:dyDescent="0.3">
      <c r="A269" t="s">
        <v>11061</v>
      </c>
      <c r="B269" t="s">
        <v>6132</v>
      </c>
      <c r="C269" t="s">
        <v>11062</v>
      </c>
      <c r="D269" t="s">
        <v>863</v>
      </c>
      <c r="E269" t="s">
        <v>16</v>
      </c>
      <c r="F269" t="s">
        <v>1400</v>
      </c>
      <c r="G269"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MS_SQL_MonitoringWindows/Linux/AIXvaash-wdc04AIX-LPARappseg / anthem / database / general</v>
      </c>
    </row>
    <row r="270" spans="1:7" x14ac:dyDescent="0.3">
      <c r="A270" t="s">
        <v>11061</v>
      </c>
      <c r="B270" t="s">
        <v>6132</v>
      </c>
      <c r="C270" t="s">
        <v>11062</v>
      </c>
      <c r="D270" t="s">
        <v>863</v>
      </c>
      <c r="E270" t="s">
        <v>17</v>
      </c>
      <c r="F270" t="s">
        <v>1400</v>
      </c>
      <c r="G270"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MS_SQL_MonitoringWindows/Linux/AIXvaash-wdc04Linux-VM-Powerappseg / anthem / database / general</v>
      </c>
    </row>
    <row r="271" spans="1:7" x14ac:dyDescent="0.3">
      <c r="A271" t="s">
        <v>11061</v>
      </c>
      <c r="B271" t="s">
        <v>524</v>
      </c>
      <c r="C271" t="s">
        <v>11063</v>
      </c>
      <c r="D271" t="s">
        <v>863</v>
      </c>
      <c r="E271" t="s">
        <v>18</v>
      </c>
      <c r="F271" t="s">
        <v>1400</v>
      </c>
      <c r="G271" t="str">
        <f>CONCATENATE(tblZoneMatch[[#This Row],[Company]],tblZoneMatch[[#This Row],[Current Zone]],tblZoneMatch[[#This Row],[Machine Type]],tblZoneMatch[[#This Row],[Target Platform]],tblZoneMatch[[#This Row],[Target Device Type]],tblZoneMatch[[#This Row],[Target Zone]])</f>
        <v>AnthemBackend / Server / Database / MS_SQLPhysical Appliancevaash-wdc04Serverappseg / anthem / database / general</v>
      </c>
    </row>
    <row r="272" spans="1:7" x14ac:dyDescent="0.3">
      <c r="A272" t="s">
        <v>11061</v>
      </c>
      <c r="B272" t="s">
        <v>524</v>
      </c>
      <c r="C272" t="s">
        <v>11064</v>
      </c>
      <c r="D272" t="s">
        <v>1404</v>
      </c>
      <c r="E272" t="s">
        <v>19</v>
      </c>
      <c r="F272" t="s">
        <v>1400</v>
      </c>
      <c r="G272" t="str">
        <f>CONCATENATE(tblZoneMatch[[#This Row],[Company]],tblZoneMatch[[#This Row],[Current Zone]],tblZoneMatch[[#This Row],[Machine Type]],tblZoneMatch[[#This Row],[Target Platform]],tblZoneMatch[[#This Row],[Target Device Type]],tblZoneMatch[[#This Row],[Target Zone]])</f>
        <v>AnthemBackend / Server / Database / MS_SQLVirtual Appliancevaash-vcsVMappseg / anthem / database / general</v>
      </c>
    </row>
    <row r="273" spans="1:7" x14ac:dyDescent="0.3">
      <c r="A273" t="s">
        <v>11061</v>
      </c>
      <c r="B273" t="s">
        <v>524</v>
      </c>
      <c r="C273" t="s">
        <v>11064</v>
      </c>
      <c r="D273" t="s">
        <v>863</v>
      </c>
      <c r="E273" t="s">
        <v>16</v>
      </c>
      <c r="F273" t="s">
        <v>1400</v>
      </c>
      <c r="G273" t="str">
        <f>CONCATENATE(tblZoneMatch[[#This Row],[Company]],tblZoneMatch[[#This Row],[Current Zone]],tblZoneMatch[[#This Row],[Machine Type]],tblZoneMatch[[#This Row],[Target Platform]],tblZoneMatch[[#This Row],[Target Device Type]],tblZoneMatch[[#This Row],[Target Zone]])</f>
        <v>AnthemBackend / Server / Database / MS_SQLVirtual Appliancevaash-wdc04AIX-LPARappseg / anthem / database / general</v>
      </c>
    </row>
    <row r="274" spans="1:7" x14ac:dyDescent="0.3">
      <c r="A274" t="s">
        <v>11061</v>
      </c>
      <c r="B274" t="s">
        <v>524</v>
      </c>
      <c r="C274" t="s">
        <v>11064</v>
      </c>
      <c r="D274" t="s">
        <v>863</v>
      </c>
      <c r="E274" t="s">
        <v>17</v>
      </c>
      <c r="F274" t="s">
        <v>1400</v>
      </c>
      <c r="G274" t="str">
        <f>CONCATENATE(tblZoneMatch[[#This Row],[Company]],tblZoneMatch[[#This Row],[Current Zone]],tblZoneMatch[[#This Row],[Machine Type]],tblZoneMatch[[#This Row],[Target Platform]],tblZoneMatch[[#This Row],[Target Device Type]],tblZoneMatch[[#This Row],[Target Zone]])</f>
        <v>AnthemBackend / Server / Database / MS_SQLVirtual Appliancevaash-wdc04Linux-VM-Powerappseg / anthem / database / general</v>
      </c>
    </row>
    <row r="275" spans="1:7" x14ac:dyDescent="0.3">
      <c r="A275" t="s">
        <v>11061</v>
      </c>
      <c r="B275" t="s">
        <v>524</v>
      </c>
      <c r="C275" t="s">
        <v>11062</v>
      </c>
      <c r="D275" t="s">
        <v>1108</v>
      </c>
      <c r="E275" t="s">
        <v>19</v>
      </c>
      <c r="F275" t="s">
        <v>1400</v>
      </c>
      <c r="G275" t="str">
        <f>CONCATENATE(tblZoneMatch[[#This Row],[Company]],tblZoneMatch[[#This Row],[Current Zone]],tblZoneMatch[[#This Row],[Machine Type]],tblZoneMatch[[#This Row],[Target Platform]],tblZoneMatch[[#This Row],[Target Device Type]],tblZoneMatch[[#This Row],[Target Zone]])</f>
        <v>AnthemBackend / Server / Database / MS_SQLWindows/Linux/AIXazkyn-eastVMappseg / anthem / database / general</v>
      </c>
    </row>
    <row r="276" spans="1:7" x14ac:dyDescent="0.3">
      <c r="A276" t="s">
        <v>11061</v>
      </c>
      <c r="B276" t="s">
        <v>524</v>
      </c>
      <c r="C276" t="s">
        <v>11062</v>
      </c>
      <c r="D276" t="s">
        <v>3895</v>
      </c>
      <c r="E276" t="s">
        <v>19</v>
      </c>
      <c r="F276" t="s">
        <v>1400</v>
      </c>
      <c r="G276" t="str">
        <f>CONCATENATE(tblZoneMatch[[#This Row],[Company]],tblZoneMatch[[#This Row],[Current Zone]],tblZoneMatch[[#This Row],[Machine Type]],tblZoneMatch[[#This Row],[Target Platform]],tblZoneMatch[[#This Row],[Target Device Type]],tblZoneMatch[[#This Row],[Target Zone]])</f>
        <v>AnthemBackend / Server / Database / MS_SQLWindows/Linux/AIXazkyn-nc-dreastVMappseg / anthem / database / general</v>
      </c>
    </row>
    <row r="277" spans="1:7" x14ac:dyDescent="0.3">
      <c r="A277" t="s">
        <v>11061</v>
      </c>
      <c r="B277" t="s">
        <v>524</v>
      </c>
      <c r="C277" t="s">
        <v>11062</v>
      </c>
      <c r="D277" t="s">
        <v>1284</v>
      </c>
      <c r="E277" t="s">
        <v>19</v>
      </c>
      <c r="F277" t="s">
        <v>1400</v>
      </c>
      <c r="G277" t="str">
        <f>CONCATENATE(tblZoneMatch[[#This Row],[Company]],tblZoneMatch[[#This Row],[Current Zone]],tblZoneMatch[[#This Row],[Machine Type]],tblZoneMatch[[#This Row],[Target Platform]],tblZoneMatch[[#This Row],[Target Device Type]],tblZoneMatch[[#This Row],[Target Zone]])</f>
        <v>AnthemBackend / Server / Database / MS_SQLWindows/Linux/AIXazkyn-ncVMappseg / anthem / database / general</v>
      </c>
    </row>
    <row r="278" spans="1:7" x14ac:dyDescent="0.3">
      <c r="A278" t="s">
        <v>11061</v>
      </c>
      <c r="B278" t="s">
        <v>524</v>
      </c>
      <c r="C278" t="s">
        <v>11062</v>
      </c>
      <c r="D278" t="s">
        <v>4250</v>
      </c>
      <c r="E278" t="s">
        <v>18</v>
      </c>
      <c r="F278" t="s">
        <v>1400</v>
      </c>
      <c r="G278" t="str">
        <f>CONCATENATE(tblZoneMatch[[#This Row],[Company]],tblZoneMatch[[#This Row],[Current Zone]],tblZoneMatch[[#This Row],[Machine Type]],tblZoneMatch[[#This Row],[Target Platform]],tblZoneMatch[[#This Row],[Target Device Type]],tblZoneMatch[[#This Row],[Target Zone]])</f>
        <v>AnthemBackend / Server / Database / MS_SQLWindows/Linux/AIXilelk-bmaas-drServerappseg / anthem / database / general</v>
      </c>
    </row>
    <row r="279" spans="1:7" x14ac:dyDescent="0.3">
      <c r="A279" s="9" t="s">
        <v>11061</v>
      </c>
      <c r="B279" s="9" t="s">
        <v>524</v>
      </c>
      <c r="C279" s="9" t="s">
        <v>11062</v>
      </c>
      <c r="D279" s="259" t="s">
        <v>1018</v>
      </c>
      <c r="E279" s="259" t="s">
        <v>16</v>
      </c>
      <c r="F279" s="9" t="s">
        <v>1400</v>
      </c>
      <c r="G279" s="188" t="str">
        <f>CONCATENATE(tblZoneMatch[[#This Row],[Company]],tblZoneMatch[[#This Row],[Current Zone]],tblZoneMatch[[#This Row],[Machine Type]],tblZoneMatch[[#This Row],[Target Platform]],tblZoneMatch[[#This Row],[Target Device Type]],tblZoneMatch[[#This Row],[Target Zone]])</f>
        <v>AnthemBackend / Server / Database / MS_SQLWindows/Linux/AIXilelk-ch3AIX-LPARappseg / anthem / database / general</v>
      </c>
    </row>
    <row r="280" spans="1:7" x14ac:dyDescent="0.3">
      <c r="A280" t="s">
        <v>11061</v>
      </c>
      <c r="B280" t="s">
        <v>524</v>
      </c>
      <c r="C280" t="s">
        <v>11062</v>
      </c>
      <c r="D280" t="s">
        <v>1018</v>
      </c>
      <c r="E280" t="s">
        <v>17</v>
      </c>
      <c r="F280" t="s">
        <v>1400</v>
      </c>
      <c r="G280" t="str">
        <f>CONCATENATE(tblZoneMatch[[#This Row],[Company]],tblZoneMatch[[#This Row],[Current Zone]],tblZoneMatch[[#This Row],[Machine Type]],tblZoneMatch[[#This Row],[Target Platform]],tblZoneMatch[[#This Row],[Target Device Type]],tblZoneMatch[[#This Row],[Target Zone]])</f>
        <v>AnthemBackend / Server / Database / MS_SQLWindows/Linux/AIXilelk-ch3Linux-VM-Powerappseg / anthem / database / general</v>
      </c>
    </row>
    <row r="281" spans="1:7" x14ac:dyDescent="0.3">
      <c r="A281" t="s">
        <v>11061</v>
      </c>
      <c r="B281" t="s">
        <v>524</v>
      </c>
      <c r="C281" t="s">
        <v>11062</v>
      </c>
      <c r="D281" t="s">
        <v>2088</v>
      </c>
      <c r="E281" t="s">
        <v>18</v>
      </c>
      <c r="F281" t="s">
        <v>1400</v>
      </c>
      <c r="G281" t="str">
        <f>CONCATENATE(tblZoneMatch[[#This Row],[Company]],tblZoneMatch[[#This Row],[Current Zone]],tblZoneMatch[[#This Row],[Machine Type]],tblZoneMatch[[#This Row],[Target Platform]],tblZoneMatch[[#This Row],[Target Device Type]],tblZoneMatch[[#This Row],[Target Zone]])</f>
        <v>AnthemBackend / Server / Database / MS_SQLWindows/Linux/AIXvaash-bmaasServerappseg / anthem / database / general</v>
      </c>
    </row>
    <row r="282" spans="1:7" x14ac:dyDescent="0.3">
      <c r="A282" t="s">
        <v>11061</v>
      </c>
      <c r="B282" t="s">
        <v>524</v>
      </c>
      <c r="C282" t="s">
        <v>11062</v>
      </c>
      <c r="D282" t="s">
        <v>1404</v>
      </c>
      <c r="E282" t="s">
        <v>19</v>
      </c>
      <c r="F282" t="s">
        <v>1400</v>
      </c>
      <c r="G282" t="str">
        <f>CONCATENATE(tblZoneMatch[[#This Row],[Company]],tblZoneMatch[[#This Row],[Current Zone]],tblZoneMatch[[#This Row],[Machine Type]],tblZoneMatch[[#This Row],[Target Platform]],tblZoneMatch[[#This Row],[Target Device Type]],tblZoneMatch[[#This Row],[Target Zone]])</f>
        <v>AnthemBackend / Server / Database / MS_SQLWindows/Linux/AIXvaash-vcsVMappseg / anthem / database / general</v>
      </c>
    </row>
    <row r="283" spans="1:7" x14ac:dyDescent="0.3">
      <c r="A283" t="s">
        <v>11061</v>
      </c>
      <c r="B283" t="s">
        <v>524</v>
      </c>
      <c r="C283" t="s">
        <v>11062</v>
      </c>
      <c r="D283" t="s">
        <v>863</v>
      </c>
      <c r="E283" t="s">
        <v>16</v>
      </c>
      <c r="F283" t="s">
        <v>1400</v>
      </c>
      <c r="G283"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MS_SQLWindows/Linux/AIXvaash-wdc04AIX-LPARappseg / anthem / database / general</v>
      </c>
    </row>
    <row r="284" spans="1:7" x14ac:dyDescent="0.3">
      <c r="A284" t="s">
        <v>11061</v>
      </c>
      <c r="B284" t="s">
        <v>524</v>
      </c>
      <c r="C284" t="s">
        <v>11062</v>
      </c>
      <c r="D284" t="s">
        <v>863</v>
      </c>
      <c r="E284" t="s">
        <v>17</v>
      </c>
      <c r="F284" t="s">
        <v>1400</v>
      </c>
      <c r="G284"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MS_SQLWindows/Linux/AIXvaash-wdc04Linux-VM-Powerappseg / anthem / database / general</v>
      </c>
    </row>
    <row r="285" spans="1:7" x14ac:dyDescent="0.3">
      <c r="A285" t="s">
        <v>11061</v>
      </c>
      <c r="B285" t="s">
        <v>524</v>
      </c>
      <c r="C285" t="s">
        <v>11062</v>
      </c>
      <c r="D285" t="s">
        <v>863</v>
      </c>
      <c r="E285" t="s">
        <v>19</v>
      </c>
      <c r="F285" t="s">
        <v>1400</v>
      </c>
      <c r="G285"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MS_SQLWindows/Linux/AIXvaash-wdc04VMappseg / anthem / database / general</v>
      </c>
    </row>
    <row r="286" spans="1:7" x14ac:dyDescent="0.3">
      <c r="A286" t="s">
        <v>11061</v>
      </c>
      <c r="B286" t="s">
        <v>6187</v>
      </c>
      <c r="C286" t="s">
        <v>11063</v>
      </c>
      <c r="D286" t="s">
        <v>863</v>
      </c>
      <c r="E286" t="s">
        <v>18</v>
      </c>
      <c r="F286" t="s">
        <v>1400</v>
      </c>
      <c r="G286" t="str">
        <f>CONCATENATE(tblZoneMatch[[#This Row],[Company]],tblZoneMatch[[#This Row],[Current Zone]],tblZoneMatch[[#This Row],[Machine Type]],tblZoneMatch[[#This Row],[Target Platform]],tblZoneMatch[[#This Row],[Target Device Type]],tblZoneMatch[[#This Row],[Target Zone]])</f>
        <v>AnthemBackend / Server / Database / Netezza_Pure_Data_MonitoringPhysical Appliancevaash-wdc04Serverappseg / anthem / database / general</v>
      </c>
    </row>
    <row r="287" spans="1:7" x14ac:dyDescent="0.3">
      <c r="A287" t="s">
        <v>11061</v>
      </c>
      <c r="B287" t="s">
        <v>6187</v>
      </c>
      <c r="C287" t="s">
        <v>11064</v>
      </c>
      <c r="D287" t="s">
        <v>1404</v>
      </c>
      <c r="E287" t="s">
        <v>19</v>
      </c>
      <c r="F287" t="s">
        <v>1400</v>
      </c>
      <c r="G287"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Appliancevaash-vcsVMappseg / anthem / database / general</v>
      </c>
    </row>
    <row r="288" spans="1:7" x14ac:dyDescent="0.3">
      <c r="A288" t="s">
        <v>11061</v>
      </c>
      <c r="B288" t="s">
        <v>6187</v>
      </c>
      <c r="C288" t="s">
        <v>11064</v>
      </c>
      <c r="D288" t="s">
        <v>863</v>
      </c>
      <c r="E288" t="s">
        <v>16</v>
      </c>
      <c r="F288" t="s">
        <v>1400</v>
      </c>
      <c r="G288"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Appliancevaash-wdc04AIX-LPARappseg / anthem / database / general</v>
      </c>
    </row>
    <row r="289" spans="1:7" x14ac:dyDescent="0.3">
      <c r="A289" s="9" t="s">
        <v>11061</v>
      </c>
      <c r="B289" s="9" t="s">
        <v>6187</v>
      </c>
      <c r="C289" s="9" t="s">
        <v>11064</v>
      </c>
      <c r="D289" s="259" t="s">
        <v>863</v>
      </c>
      <c r="E289" s="259" t="s">
        <v>17</v>
      </c>
      <c r="F289" s="9" t="s">
        <v>1400</v>
      </c>
      <c r="G289" s="188"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Appliancevaash-wdc04Linux-VM-Powerappseg / anthem / database / general</v>
      </c>
    </row>
    <row r="290" spans="1:7" x14ac:dyDescent="0.3">
      <c r="A290" t="s">
        <v>11061</v>
      </c>
      <c r="B290" t="s">
        <v>6187</v>
      </c>
      <c r="C290" t="s">
        <v>11062</v>
      </c>
      <c r="D290" t="s">
        <v>1108</v>
      </c>
      <c r="E290" t="s">
        <v>19</v>
      </c>
      <c r="F290" t="s">
        <v>1400</v>
      </c>
      <c r="G290"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Netezza_Pure_Data_MonitoringWindows/Linux/AIXazkyn-eastVMappseg / anthem / database / general</v>
      </c>
    </row>
    <row r="291" spans="1:7" x14ac:dyDescent="0.3">
      <c r="A291" t="s">
        <v>11061</v>
      </c>
      <c r="B291" t="s">
        <v>6187</v>
      </c>
      <c r="C291" t="s">
        <v>11062</v>
      </c>
      <c r="D291" t="s">
        <v>1284</v>
      </c>
      <c r="E291" t="s">
        <v>19</v>
      </c>
      <c r="F291" t="s">
        <v>1400</v>
      </c>
      <c r="G291"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Netezza_Pure_Data_MonitoringWindows/Linux/AIXazkyn-ncVMappseg / anthem / database / general</v>
      </c>
    </row>
    <row r="292" spans="1:7" x14ac:dyDescent="0.3">
      <c r="A292" t="s">
        <v>11061</v>
      </c>
      <c r="B292" t="s">
        <v>6187</v>
      </c>
      <c r="C292" t="s">
        <v>11062</v>
      </c>
      <c r="D292" t="s">
        <v>4250</v>
      </c>
      <c r="E292" t="s">
        <v>18</v>
      </c>
      <c r="F292" t="s">
        <v>1400</v>
      </c>
      <c r="G292"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Netezza_Pure_Data_MonitoringWindows/Linux/AIXilelk-bmaas-drServerappseg / anthem / database / general</v>
      </c>
    </row>
    <row r="293" spans="1:7" x14ac:dyDescent="0.3">
      <c r="A293" t="s">
        <v>11061</v>
      </c>
      <c r="B293" t="s">
        <v>6187</v>
      </c>
      <c r="C293" t="s">
        <v>11062</v>
      </c>
      <c r="D293" t="s">
        <v>1018</v>
      </c>
      <c r="E293" t="s">
        <v>16</v>
      </c>
      <c r="F293" t="s">
        <v>1400</v>
      </c>
      <c r="G293"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Netezza_Pure_Data_MonitoringWindows/Linux/AIXilelk-ch3AIX-LPARappseg / anthem / database / general</v>
      </c>
    </row>
    <row r="294" spans="1:7" x14ac:dyDescent="0.3">
      <c r="A294" t="s">
        <v>11061</v>
      </c>
      <c r="B294" t="s">
        <v>6187</v>
      </c>
      <c r="C294" t="s">
        <v>11062</v>
      </c>
      <c r="D294" t="s">
        <v>1018</v>
      </c>
      <c r="E294" t="s">
        <v>17</v>
      </c>
      <c r="F294" t="s">
        <v>1400</v>
      </c>
      <c r="G294"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Netezza_Pure_Data_MonitoringWindows/Linux/AIXilelk-ch3Linux-VM-Powerappseg / anthem / database / general</v>
      </c>
    </row>
    <row r="295" spans="1:7" x14ac:dyDescent="0.3">
      <c r="A295" t="s">
        <v>11061</v>
      </c>
      <c r="B295" t="s">
        <v>6187</v>
      </c>
      <c r="C295" t="s">
        <v>11062</v>
      </c>
      <c r="D295" t="s">
        <v>2088</v>
      </c>
      <c r="E295" t="s">
        <v>18</v>
      </c>
      <c r="F295" t="s">
        <v>1400</v>
      </c>
      <c r="G295"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Netezza_Pure_Data_MonitoringWindows/Linux/AIXvaash-bmaasServerappseg / anthem / database / general</v>
      </c>
    </row>
    <row r="296" spans="1:7" x14ac:dyDescent="0.3">
      <c r="A296" t="s">
        <v>11061</v>
      </c>
      <c r="B296" t="s">
        <v>6187</v>
      </c>
      <c r="C296" t="s">
        <v>11062</v>
      </c>
      <c r="D296" t="s">
        <v>1404</v>
      </c>
      <c r="E296" t="s">
        <v>19</v>
      </c>
      <c r="F296" t="s">
        <v>1400</v>
      </c>
      <c r="G296"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Netezza_Pure_Data_MonitoringWindows/Linux/AIXvaash-vcsVMappseg / anthem / database / general</v>
      </c>
    </row>
    <row r="297" spans="1:7" x14ac:dyDescent="0.3">
      <c r="A297" t="s">
        <v>11061</v>
      </c>
      <c r="B297" t="s">
        <v>6187</v>
      </c>
      <c r="C297" t="s">
        <v>11062</v>
      </c>
      <c r="D297" t="s">
        <v>863</v>
      </c>
      <c r="E297" t="s">
        <v>16</v>
      </c>
      <c r="F297" t="s">
        <v>1400</v>
      </c>
      <c r="G297"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Netezza_Pure_Data_MonitoringWindows/Linux/AIXvaash-wdc04AIX-LPARappseg / anthem / database / general</v>
      </c>
    </row>
    <row r="298" spans="1:7" x14ac:dyDescent="0.3">
      <c r="A298" t="s">
        <v>11061</v>
      </c>
      <c r="B298" t="s">
        <v>6187</v>
      </c>
      <c r="C298" t="s">
        <v>11062</v>
      </c>
      <c r="D298" t="s">
        <v>863</v>
      </c>
      <c r="E298" t="s">
        <v>17</v>
      </c>
      <c r="F298" t="s">
        <v>1400</v>
      </c>
      <c r="G298"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Netezza_Pure_Data_MonitoringWindows/Linux/AIXvaash-wdc04Linux-VM-Powerappseg / anthem / database / general</v>
      </c>
    </row>
    <row r="299" spans="1:7" x14ac:dyDescent="0.3">
      <c r="A299" t="s">
        <v>11061</v>
      </c>
      <c r="B299" t="s">
        <v>6183</v>
      </c>
      <c r="C299" t="s">
        <v>11063</v>
      </c>
      <c r="D299" t="s">
        <v>863</v>
      </c>
      <c r="E299" t="s">
        <v>18</v>
      </c>
      <c r="F299" t="s">
        <v>1400</v>
      </c>
      <c r="G299" t="str">
        <f>CONCATENATE(tblZoneMatch[[#This Row],[Company]],tblZoneMatch[[#This Row],[Current Zone]],tblZoneMatch[[#This Row],[Machine Type]],tblZoneMatch[[#This Row],[Target Platform]],tblZoneMatch[[#This Row],[Target Device Type]],tblZoneMatch[[#This Row],[Target Zone]])</f>
        <v>AnthemBackend / Server / Database / Netezza_Pure_DataPhysical Appliancevaash-wdc04Serverappseg / anthem / database / general</v>
      </c>
    </row>
    <row r="300" spans="1:7" x14ac:dyDescent="0.3">
      <c r="A300" t="s">
        <v>11061</v>
      </c>
      <c r="B300" t="s">
        <v>6183</v>
      </c>
      <c r="C300" t="s">
        <v>11064</v>
      </c>
      <c r="D300" t="s">
        <v>1404</v>
      </c>
      <c r="E300" t="s">
        <v>19</v>
      </c>
      <c r="F300" t="s">
        <v>1400</v>
      </c>
      <c r="G300"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Appliancevaash-vcsVMappseg / anthem / database / general</v>
      </c>
    </row>
    <row r="301" spans="1:7" x14ac:dyDescent="0.3">
      <c r="A301" t="s">
        <v>11061</v>
      </c>
      <c r="B301" t="s">
        <v>6183</v>
      </c>
      <c r="C301" t="s">
        <v>11064</v>
      </c>
      <c r="D301" t="s">
        <v>863</v>
      </c>
      <c r="E301" t="s">
        <v>16</v>
      </c>
      <c r="F301" t="s">
        <v>1400</v>
      </c>
      <c r="G301"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Appliancevaash-wdc04AIX-LPARappseg / anthem / database / general</v>
      </c>
    </row>
    <row r="302" spans="1:7" x14ac:dyDescent="0.3">
      <c r="A302" s="9" t="s">
        <v>11061</v>
      </c>
      <c r="B302" s="9" t="s">
        <v>6183</v>
      </c>
      <c r="C302" s="9" t="s">
        <v>11064</v>
      </c>
      <c r="D302" s="259" t="s">
        <v>863</v>
      </c>
      <c r="E302" s="259" t="s">
        <v>17</v>
      </c>
      <c r="F302" s="9" t="s">
        <v>1400</v>
      </c>
      <c r="G302" s="188"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Appliancevaash-wdc04Linux-VM-Powerappseg / anthem / database / general</v>
      </c>
    </row>
    <row r="303" spans="1:7" x14ac:dyDescent="0.3">
      <c r="A303" t="s">
        <v>11061</v>
      </c>
      <c r="B303" t="s">
        <v>6183</v>
      </c>
      <c r="C303" t="s">
        <v>11062</v>
      </c>
      <c r="D303" t="s">
        <v>1108</v>
      </c>
      <c r="E303" t="s">
        <v>19</v>
      </c>
      <c r="F303" t="s">
        <v>1400</v>
      </c>
      <c r="G303"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Netezza_Pure_DataWindows/Linux/AIXazkyn-eastVMappseg / anthem / database / general</v>
      </c>
    </row>
    <row r="304" spans="1:7" x14ac:dyDescent="0.3">
      <c r="A304" t="s">
        <v>11061</v>
      </c>
      <c r="B304" t="s">
        <v>6183</v>
      </c>
      <c r="C304" t="s">
        <v>11062</v>
      </c>
      <c r="D304" t="s">
        <v>1284</v>
      </c>
      <c r="E304" t="s">
        <v>19</v>
      </c>
      <c r="F304" t="s">
        <v>1400</v>
      </c>
      <c r="G304"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Netezza_Pure_DataWindows/Linux/AIXazkyn-ncVMappseg / anthem / database / general</v>
      </c>
    </row>
    <row r="305" spans="1:7" x14ac:dyDescent="0.3">
      <c r="A305" t="s">
        <v>11061</v>
      </c>
      <c r="B305" t="s">
        <v>6183</v>
      </c>
      <c r="C305" t="s">
        <v>11062</v>
      </c>
      <c r="D305" t="s">
        <v>4250</v>
      </c>
      <c r="E305" t="s">
        <v>18</v>
      </c>
      <c r="F305" t="s">
        <v>1400</v>
      </c>
      <c r="G305"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Netezza_Pure_DataWindows/Linux/AIXilelk-bmaas-drServerappseg / anthem / database / general</v>
      </c>
    </row>
    <row r="306" spans="1:7" x14ac:dyDescent="0.3">
      <c r="A306" t="s">
        <v>11061</v>
      </c>
      <c r="B306" t="s">
        <v>6183</v>
      </c>
      <c r="C306" t="s">
        <v>11062</v>
      </c>
      <c r="D306" t="s">
        <v>1018</v>
      </c>
      <c r="E306" t="s">
        <v>16</v>
      </c>
      <c r="F306" t="s">
        <v>1400</v>
      </c>
      <c r="G306"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Netezza_Pure_DataWindows/Linux/AIXilelk-ch3AIX-LPARappseg / anthem / database / general</v>
      </c>
    </row>
    <row r="307" spans="1:7" x14ac:dyDescent="0.3">
      <c r="A307" t="s">
        <v>11061</v>
      </c>
      <c r="B307" t="s">
        <v>6183</v>
      </c>
      <c r="C307" t="s">
        <v>11062</v>
      </c>
      <c r="D307" t="s">
        <v>1018</v>
      </c>
      <c r="E307" t="s">
        <v>17</v>
      </c>
      <c r="F307" t="s">
        <v>1400</v>
      </c>
      <c r="G307"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Netezza_Pure_DataWindows/Linux/AIXilelk-ch3Linux-VM-Powerappseg / anthem / database / general</v>
      </c>
    </row>
    <row r="308" spans="1:7" x14ac:dyDescent="0.3">
      <c r="A308" t="s">
        <v>11061</v>
      </c>
      <c r="B308" t="s">
        <v>6183</v>
      </c>
      <c r="C308" t="s">
        <v>11062</v>
      </c>
      <c r="D308" t="s">
        <v>2088</v>
      </c>
      <c r="E308" t="s">
        <v>18</v>
      </c>
      <c r="F308" t="s">
        <v>1400</v>
      </c>
      <c r="G308"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Netezza_Pure_DataWindows/Linux/AIXvaash-bmaasServerappseg / anthem / database / general</v>
      </c>
    </row>
    <row r="309" spans="1:7" x14ac:dyDescent="0.3">
      <c r="A309" t="s">
        <v>11061</v>
      </c>
      <c r="B309" t="s">
        <v>6183</v>
      </c>
      <c r="C309" t="s">
        <v>11062</v>
      </c>
      <c r="D309" t="s">
        <v>1404</v>
      </c>
      <c r="E309" t="s">
        <v>19</v>
      </c>
      <c r="F309" t="s">
        <v>1400</v>
      </c>
      <c r="G309"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Netezza_Pure_DataWindows/Linux/AIXvaash-vcsVMappseg / anthem / database / general</v>
      </c>
    </row>
    <row r="310" spans="1:7" x14ac:dyDescent="0.3">
      <c r="A310" t="s">
        <v>11061</v>
      </c>
      <c r="B310" t="s">
        <v>6183</v>
      </c>
      <c r="C310" t="s">
        <v>11062</v>
      </c>
      <c r="D310" t="s">
        <v>863</v>
      </c>
      <c r="E310" t="s">
        <v>16</v>
      </c>
      <c r="F310" t="s">
        <v>1400</v>
      </c>
      <c r="G310"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Netezza_Pure_DataWindows/Linux/AIXvaash-wdc04AIX-LPARappseg / anthem / database / general</v>
      </c>
    </row>
    <row r="311" spans="1:7" x14ac:dyDescent="0.3">
      <c r="A311" t="s">
        <v>11061</v>
      </c>
      <c r="B311" t="s">
        <v>6183</v>
      </c>
      <c r="C311" t="s">
        <v>11062</v>
      </c>
      <c r="D311" t="s">
        <v>863</v>
      </c>
      <c r="E311" t="s">
        <v>17</v>
      </c>
      <c r="F311" t="s">
        <v>1400</v>
      </c>
      <c r="G311"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Netezza_Pure_DataWindows/Linux/AIXvaash-wdc04Linux-VM-Powerappseg / anthem / database / general</v>
      </c>
    </row>
    <row r="312" spans="1:7" x14ac:dyDescent="0.3">
      <c r="A312" t="s">
        <v>11061</v>
      </c>
      <c r="B312" t="s">
        <v>6145</v>
      </c>
      <c r="C312" t="s">
        <v>11063</v>
      </c>
      <c r="D312" t="s">
        <v>863</v>
      </c>
      <c r="E312" t="s">
        <v>18</v>
      </c>
      <c r="F312" t="s">
        <v>1933</v>
      </c>
      <c r="G312" t="str">
        <f>CONCATENATE(tblZoneMatch[[#This Row],[Company]],tblZoneMatch[[#This Row],[Current Zone]],tblZoneMatch[[#This Row],[Machine Type]],tblZoneMatch[[#This Row],[Target Platform]],tblZoneMatch[[#This Row],[Target Device Type]],tblZoneMatch[[#This Row],[Target Zone]])</f>
        <v>AnthemBackend / Server / Database / Oracle_MonitoringPhysical Appliancevaash-wdc04Servernetworkseg / anthem / database / oracle</v>
      </c>
    </row>
    <row r="313" spans="1:7" x14ac:dyDescent="0.3">
      <c r="A313" t="s">
        <v>11061</v>
      </c>
      <c r="B313" t="s">
        <v>6145</v>
      </c>
      <c r="C313" t="s">
        <v>11064</v>
      </c>
      <c r="D313" t="s">
        <v>1404</v>
      </c>
      <c r="E313" t="s">
        <v>19</v>
      </c>
      <c r="F313" t="s">
        <v>1400</v>
      </c>
      <c r="G313"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Appliancevaash-vcsVMappseg / anthem / database / general</v>
      </c>
    </row>
    <row r="314" spans="1:7" x14ac:dyDescent="0.3">
      <c r="A314" t="s">
        <v>11061</v>
      </c>
      <c r="B314" t="s">
        <v>6145</v>
      </c>
      <c r="C314" t="s">
        <v>11064</v>
      </c>
      <c r="D314" t="s">
        <v>863</v>
      </c>
      <c r="E314" t="s">
        <v>16</v>
      </c>
      <c r="F314" t="s">
        <v>1400</v>
      </c>
      <c r="G314"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Appliancevaash-wdc04AIX-LPARappseg / anthem / database / general</v>
      </c>
    </row>
    <row r="315" spans="1:7" x14ac:dyDescent="0.3">
      <c r="A315" s="9" t="s">
        <v>11061</v>
      </c>
      <c r="B315" s="9" t="s">
        <v>6145</v>
      </c>
      <c r="C315" s="9" t="s">
        <v>11064</v>
      </c>
      <c r="D315" s="259" t="s">
        <v>863</v>
      </c>
      <c r="E315" s="259" t="s">
        <v>17</v>
      </c>
      <c r="F315" s="9" t="s">
        <v>1400</v>
      </c>
      <c r="G315" s="188"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Appliancevaash-wdc04Linux-VM-Powerappseg / anthem / database / general</v>
      </c>
    </row>
    <row r="316" spans="1:7" x14ac:dyDescent="0.3">
      <c r="A316" t="s">
        <v>11061</v>
      </c>
      <c r="B316" t="s">
        <v>6145</v>
      </c>
      <c r="C316" t="s">
        <v>11062</v>
      </c>
      <c r="D316" t="s">
        <v>1108</v>
      </c>
      <c r="E316" t="s">
        <v>19</v>
      </c>
      <c r="F316" t="s">
        <v>1400</v>
      </c>
      <c r="G316"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Oracle_MonitoringWindows/Linux/AIXazkyn-eastVMappseg / anthem / database / general</v>
      </c>
    </row>
    <row r="317" spans="1:7" x14ac:dyDescent="0.3">
      <c r="A317" t="s">
        <v>11061</v>
      </c>
      <c r="B317" t="s">
        <v>6145</v>
      </c>
      <c r="C317" t="s">
        <v>11062</v>
      </c>
      <c r="D317" t="s">
        <v>1284</v>
      </c>
      <c r="E317" t="s">
        <v>19</v>
      </c>
      <c r="F317" t="s">
        <v>1400</v>
      </c>
      <c r="G317"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Oracle_MonitoringWindows/Linux/AIXazkyn-ncVMappseg / anthem / database / general</v>
      </c>
    </row>
    <row r="318" spans="1:7" x14ac:dyDescent="0.3">
      <c r="A318" t="s">
        <v>11061</v>
      </c>
      <c r="B318" t="s">
        <v>6145</v>
      </c>
      <c r="C318" t="s">
        <v>11062</v>
      </c>
      <c r="D318" t="s">
        <v>4250</v>
      </c>
      <c r="E318" t="s">
        <v>18</v>
      </c>
      <c r="F318" t="s">
        <v>1400</v>
      </c>
      <c r="G318"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Oracle_MonitoringWindows/Linux/AIXilelk-bmaas-drServerappseg / anthem / database / general</v>
      </c>
    </row>
    <row r="319" spans="1:7" x14ac:dyDescent="0.3">
      <c r="A319" t="s">
        <v>11061</v>
      </c>
      <c r="B319" t="s">
        <v>6145</v>
      </c>
      <c r="C319" t="s">
        <v>11062</v>
      </c>
      <c r="D319" t="s">
        <v>1018</v>
      </c>
      <c r="E319" t="s">
        <v>16</v>
      </c>
      <c r="F319" t="s">
        <v>1933</v>
      </c>
      <c r="G319"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Oracle_MonitoringWindows/Linux/AIXilelk-ch3AIX-LPARnetworkseg / anthem / database / oracle</v>
      </c>
    </row>
    <row r="320" spans="1:7" x14ac:dyDescent="0.3">
      <c r="A320" t="s">
        <v>11061</v>
      </c>
      <c r="B320" t="s">
        <v>6145</v>
      </c>
      <c r="C320" t="s">
        <v>11062</v>
      </c>
      <c r="D320" t="s">
        <v>1018</v>
      </c>
      <c r="E320" t="s">
        <v>17</v>
      </c>
      <c r="F320" t="s">
        <v>1933</v>
      </c>
      <c r="G320"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Oracle_MonitoringWindows/Linux/AIXilelk-ch3Linux-VM-Powernetworkseg / anthem / database / oracle</v>
      </c>
    </row>
    <row r="321" spans="1:7" x14ac:dyDescent="0.3">
      <c r="A321" t="s">
        <v>11061</v>
      </c>
      <c r="B321" t="s">
        <v>6145</v>
      </c>
      <c r="C321" t="s">
        <v>11062</v>
      </c>
      <c r="D321" t="s">
        <v>2088</v>
      </c>
      <c r="E321" t="s">
        <v>18</v>
      </c>
      <c r="F321" t="s">
        <v>1400</v>
      </c>
      <c r="G321"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Oracle_MonitoringWindows/Linux/AIXvaash-bmaasServerappseg / anthem / database / general</v>
      </c>
    </row>
    <row r="322" spans="1:7" x14ac:dyDescent="0.3">
      <c r="A322" t="s">
        <v>11061</v>
      </c>
      <c r="B322" t="s">
        <v>6145</v>
      </c>
      <c r="C322" t="s">
        <v>11062</v>
      </c>
      <c r="D322" t="s">
        <v>1404</v>
      </c>
      <c r="E322" t="s">
        <v>19</v>
      </c>
      <c r="F322" t="s">
        <v>1400</v>
      </c>
      <c r="G322"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Oracle_MonitoringWindows/Linux/AIXvaash-vcsVMappseg / anthem / database / general</v>
      </c>
    </row>
    <row r="323" spans="1:7" x14ac:dyDescent="0.3">
      <c r="A323" t="s">
        <v>11061</v>
      </c>
      <c r="B323" t="s">
        <v>6145</v>
      </c>
      <c r="C323" t="s">
        <v>11062</v>
      </c>
      <c r="D323" t="s">
        <v>863</v>
      </c>
      <c r="E323" t="s">
        <v>16</v>
      </c>
      <c r="F323" t="s">
        <v>1933</v>
      </c>
      <c r="G323"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Oracle_MonitoringWindows/Linux/AIXvaash-wdc04AIX-LPARnetworkseg / anthem / database / oracle</v>
      </c>
    </row>
    <row r="324" spans="1:7" x14ac:dyDescent="0.3">
      <c r="A324" t="s">
        <v>11061</v>
      </c>
      <c r="B324" t="s">
        <v>6145</v>
      </c>
      <c r="C324" t="s">
        <v>11062</v>
      </c>
      <c r="D324" t="s">
        <v>863</v>
      </c>
      <c r="E324" t="s">
        <v>17</v>
      </c>
      <c r="F324" t="s">
        <v>1933</v>
      </c>
      <c r="G324"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Oracle_MonitoringWindows/Linux/AIXvaash-wdc04Linux-VM-Powernetworkseg / anthem / database / oracle</v>
      </c>
    </row>
    <row r="325" spans="1:7" x14ac:dyDescent="0.3">
      <c r="A325" t="s">
        <v>11061</v>
      </c>
      <c r="B325" t="s">
        <v>589</v>
      </c>
      <c r="C325" t="s">
        <v>11063</v>
      </c>
      <c r="D325" t="s">
        <v>863</v>
      </c>
      <c r="E325" t="s">
        <v>18</v>
      </c>
      <c r="F325" t="s">
        <v>1933</v>
      </c>
      <c r="G325" t="str">
        <f>CONCATENATE(tblZoneMatch[[#This Row],[Company]],tblZoneMatch[[#This Row],[Current Zone]],tblZoneMatch[[#This Row],[Machine Type]],tblZoneMatch[[#This Row],[Target Platform]],tblZoneMatch[[#This Row],[Target Device Type]],tblZoneMatch[[#This Row],[Target Zone]])</f>
        <v>AnthemBackend / Server / Database / OraclePhysical Appliancevaash-wdc04Servernetworkseg / anthem / database / oracle</v>
      </c>
    </row>
    <row r="326" spans="1:7" x14ac:dyDescent="0.3">
      <c r="A326" t="s">
        <v>11061</v>
      </c>
      <c r="B326" t="s">
        <v>589</v>
      </c>
      <c r="C326" t="s">
        <v>11064</v>
      </c>
      <c r="D326" t="s">
        <v>1404</v>
      </c>
      <c r="E326" t="s">
        <v>19</v>
      </c>
      <c r="F326" t="s">
        <v>1400</v>
      </c>
      <c r="G326" t="str">
        <f>CONCATENATE(tblZoneMatch[[#This Row],[Company]],tblZoneMatch[[#This Row],[Current Zone]],tblZoneMatch[[#This Row],[Machine Type]],tblZoneMatch[[#This Row],[Target Platform]],tblZoneMatch[[#This Row],[Target Device Type]],tblZoneMatch[[#This Row],[Target Zone]])</f>
        <v>AnthemBackend / Server / Database / OracleVirtual Appliancevaash-vcsVMappseg / anthem / database / general</v>
      </c>
    </row>
    <row r="327" spans="1:7" x14ac:dyDescent="0.3">
      <c r="A327" t="s">
        <v>11061</v>
      </c>
      <c r="B327" t="s">
        <v>589</v>
      </c>
      <c r="C327" t="s">
        <v>11064</v>
      </c>
      <c r="D327" t="s">
        <v>863</v>
      </c>
      <c r="E327" t="s">
        <v>16</v>
      </c>
      <c r="F327" t="s">
        <v>1400</v>
      </c>
      <c r="G327" t="str">
        <f>CONCATENATE(tblZoneMatch[[#This Row],[Company]],tblZoneMatch[[#This Row],[Current Zone]],tblZoneMatch[[#This Row],[Machine Type]],tblZoneMatch[[#This Row],[Target Platform]],tblZoneMatch[[#This Row],[Target Device Type]],tblZoneMatch[[#This Row],[Target Zone]])</f>
        <v>AnthemBackend / Server / Database / OracleVirtual Appliancevaash-wdc04AIX-LPARappseg / anthem / database / general</v>
      </c>
    </row>
    <row r="328" spans="1:7" x14ac:dyDescent="0.3">
      <c r="A328" s="9" t="s">
        <v>11061</v>
      </c>
      <c r="B328" s="9" t="s">
        <v>589</v>
      </c>
      <c r="C328" s="9" t="s">
        <v>11064</v>
      </c>
      <c r="D328" s="259" t="s">
        <v>863</v>
      </c>
      <c r="E328" s="259" t="s">
        <v>17</v>
      </c>
      <c r="F328" s="9" t="s">
        <v>1400</v>
      </c>
      <c r="G328" s="188" t="str">
        <f>CONCATENATE(tblZoneMatch[[#This Row],[Company]],tblZoneMatch[[#This Row],[Current Zone]],tblZoneMatch[[#This Row],[Machine Type]],tblZoneMatch[[#This Row],[Target Platform]],tblZoneMatch[[#This Row],[Target Device Type]],tblZoneMatch[[#This Row],[Target Zone]])</f>
        <v>AnthemBackend / Server / Database / OracleVirtual Appliancevaash-wdc04Linux-VM-Powerappseg / anthem / database / general</v>
      </c>
    </row>
    <row r="329" spans="1:7" x14ac:dyDescent="0.3">
      <c r="A329" t="s">
        <v>11061</v>
      </c>
      <c r="B329" t="s">
        <v>589</v>
      </c>
      <c r="C329" t="s">
        <v>11062</v>
      </c>
      <c r="D329" t="s">
        <v>1108</v>
      </c>
      <c r="E329" t="s">
        <v>19</v>
      </c>
      <c r="F329" t="s">
        <v>1400</v>
      </c>
      <c r="G329" t="str">
        <f>CONCATENATE(tblZoneMatch[[#This Row],[Company]],tblZoneMatch[[#This Row],[Current Zone]],tblZoneMatch[[#This Row],[Machine Type]],tblZoneMatch[[#This Row],[Target Platform]],tblZoneMatch[[#This Row],[Target Device Type]],tblZoneMatch[[#This Row],[Target Zone]])</f>
        <v>AnthemBackend / Server / Database / OracleWindows/Linux/AIXazkyn-eastVMappseg / anthem / database / general</v>
      </c>
    </row>
    <row r="330" spans="1:7" x14ac:dyDescent="0.3">
      <c r="A330" t="s">
        <v>11061</v>
      </c>
      <c r="B330" t="s">
        <v>589</v>
      </c>
      <c r="C330" t="s">
        <v>11062</v>
      </c>
      <c r="D330" t="s">
        <v>1284</v>
      </c>
      <c r="E330" t="s">
        <v>19</v>
      </c>
      <c r="F330" t="s">
        <v>1400</v>
      </c>
      <c r="G330" t="str">
        <f>CONCATENATE(tblZoneMatch[[#This Row],[Company]],tblZoneMatch[[#This Row],[Current Zone]],tblZoneMatch[[#This Row],[Machine Type]],tblZoneMatch[[#This Row],[Target Platform]],tblZoneMatch[[#This Row],[Target Device Type]],tblZoneMatch[[#This Row],[Target Zone]])</f>
        <v>AnthemBackend / Server / Database / OracleWindows/Linux/AIXazkyn-ncVMappseg / anthem / database / general</v>
      </c>
    </row>
    <row r="331" spans="1:7" x14ac:dyDescent="0.3">
      <c r="A331" t="s">
        <v>11061</v>
      </c>
      <c r="B331" t="s">
        <v>589</v>
      </c>
      <c r="C331" t="s">
        <v>11062</v>
      </c>
      <c r="D331" t="s">
        <v>4250</v>
      </c>
      <c r="E331" t="s">
        <v>18</v>
      </c>
      <c r="F331" t="s">
        <v>1400</v>
      </c>
      <c r="G331" t="str">
        <f>CONCATENATE(tblZoneMatch[[#This Row],[Company]],tblZoneMatch[[#This Row],[Current Zone]],tblZoneMatch[[#This Row],[Machine Type]],tblZoneMatch[[#This Row],[Target Platform]],tblZoneMatch[[#This Row],[Target Device Type]],tblZoneMatch[[#This Row],[Target Zone]])</f>
        <v>AnthemBackend / Server / Database / OracleWindows/Linux/AIXilelk-bmaas-drServerappseg / anthem / database / general</v>
      </c>
    </row>
    <row r="332" spans="1:7" x14ac:dyDescent="0.3">
      <c r="A332" t="s">
        <v>11061</v>
      </c>
      <c r="B332" t="s">
        <v>589</v>
      </c>
      <c r="C332" t="s">
        <v>11062</v>
      </c>
      <c r="D332" t="s">
        <v>1018</v>
      </c>
      <c r="E332" t="s">
        <v>16</v>
      </c>
      <c r="F332" t="s">
        <v>1933</v>
      </c>
      <c r="G332" t="str">
        <f>CONCATENATE(tblZoneMatch[[#This Row],[Company]],tblZoneMatch[[#This Row],[Current Zone]],tblZoneMatch[[#This Row],[Machine Type]],tblZoneMatch[[#This Row],[Target Platform]],tblZoneMatch[[#This Row],[Target Device Type]],tblZoneMatch[[#This Row],[Target Zone]])</f>
        <v>AnthemBackend / Server / Database / OracleWindows/Linux/AIXilelk-ch3AIX-LPARnetworkseg / anthem / database / oracle</v>
      </c>
    </row>
    <row r="333" spans="1:7" x14ac:dyDescent="0.3">
      <c r="A333" t="s">
        <v>11061</v>
      </c>
      <c r="B333" t="s">
        <v>589</v>
      </c>
      <c r="C333" t="s">
        <v>11062</v>
      </c>
      <c r="D333" t="s">
        <v>1018</v>
      </c>
      <c r="E333" t="s">
        <v>17</v>
      </c>
      <c r="F333" t="s">
        <v>1933</v>
      </c>
      <c r="G333" t="str">
        <f>CONCATENATE(tblZoneMatch[[#This Row],[Company]],tblZoneMatch[[#This Row],[Current Zone]],tblZoneMatch[[#This Row],[Machine Type]],tblZoneMatch[[#This Row],[Target Platform]],tblZoneMatch[[#This Row],[Target Device Type]],tblZoneMatch[[#This Row],[Target Zone]])</f>
        <v>AnthemBackend / Server / Database / OracleWindows/Linux/AIXilelk-ch3Linux-VM-Powernetworkseg / anthem / database / oracle</v>
      </c>
    </row>
    <row r="334" spans="1:7" x14ac:dyDescent="0.3">
      <c r="A334" t="s">
        <v>11061</v>
      </c>
      <c r="B334" t="s">
        <v>589</v>
      </c>
      <c r="C334" t="s">
        <v>11062</v>
      </c>
      <c r="D334" t="s">
        <v>460</v>
      </c>
      <c r="E334" t="s">
        <v>16</v>
      </c>
      <c r="F334" t="s">
        <v>1933</v>
      </c>
      <c r="G334" t="str">
        <f>CONCATENATE(tblZoneMatch[[#This Row],[Company]],tblZoneMatch[[#This Row],[Current Zone]],tblZoneMatch[[#This Row],[Machine Type]],tblZoneMatch[[#This Row],[Target Platform]],tblZoneMatch[[#This Row],[Target Device Type]],tblZoneMatch[[#This Row],[Target Zone]])</f>
        <v>AnthemBackend / Server / Database / OracleWindows/Linux/AIXilelk-drwdc04AIX-LPARnetworkseg / anthem / database / oracle</v>
      </c>
    </row>
    <row r="335" spans="1:7" x14ac:dyDescent="0.3">
      <c r="A335" t="s">
        <v>11061</v>
      </c>
      <c r="B335" t="s">
        <v>589</v>
      </c>
      <c r="C335" t="s">
        <v>11062</v>
      </c>
      <c r="D335" t="s">
        <v>460</v>
      </c>
      <c r="E335" t="s">
        <v>17</v>
      </c>
      <c r="F335" t="s">
        <v>1933</v>
      </c>
      <c r="G335" t="str">
        <f>CONCATENATE(tblZoneMatch[[#This Row],[Company]],tblZoneMatch[[#This Row],[Current Zone]],tblZoneMatch[[#This Row],[Machine Type]],tblZoneMatch[[#This Row],[Target Platform]],tblZoneMatch[[#This Row],[Target Device Type]],tblZoneMatch[[#This Row],[Target Zone]])</f>
        <v>AnthemBackend / Server / Database / OracleWindows/Linux/AIXilelk-drwdc04Linux-VM-Powernetworkseg / anthem / database / oracle</v>
      </c>
    </row>
    <row r="336" spans="1:7" x14ac:dyDescent="0.3">
      <c r="A336" t="s">
        <v>11061</v>
      </c>
      <c r="B336" t="s">
        <v>589</v>
      </c>
      <c r="C336" t="s">
        <v>11062</v>
      </c>
      <c r="D336" t="s">
        <v>2088</v>
      </c>
      <c r="E336" t="s">
        <v>18</v>
      </c>
      <c r="F336" t="s">
        <v>1400</v>
      </c>
      <c r="G336" t="str">
        <f>CONCATENATE(tblZoneMatch[[#This Row],[Company]],tblZoneMatch[[#This Row],[Current Zone]],tblZoneMatch[[#This Row],[Machine Type]],tblZoneMatch[[#This Row],[Target Platform]],tblZoneMatch[[#This Row],[Target Device Type]],tblZoneMatch[[#This Row],[Target Zone]])</f>
        <v>AnthemBackend / Server / Database / OracleWindows/Linux/AIXvaash-bmaasServerappseg / anthem / database / general</v>
      </c>
    </row>
    <row r="337" spans="1:7" x14ac:dyDescent="0.3">
      <c r="A337" t="s">
        <v>11061</v>
      </c>
      <c r="B337" t="s">
        <v>589</v>
      </c>
      <c r="C337" t="s">
        <v>11062</v>
      </c>
      <c r="D337" t="s">
        <v>1404</v>
      </c>
      <c r="E337" t="s">
        <v>19</v>
      </c>
      <c r="F337" t="s">
        <v>1400</v>
      </c>
      <c r="G337" t="str">
        <f>CONCATENATE(tblZoneMatch[[#This Row],[Company]],tblZoneMatch[[#This Row],[Current Zone]],tblZoneMatch[[#This Row],[Machine Type]],tblZoneMatch[[#This Row],[Target Platform]],tblZoneMatch[[#This Row],[Target Device Type]],tblZoneMatch[[#This Row],[Target Zone]])</f>
        <v>AnthemBackend / Server / Database / OracleWindows/Linux/AIXvaash-vcsVMappseg / anthem / database / general</v>
      </c>
    </row>
    <row r="338" spans="1:7" x14ac:dyDescent="0.3">
      <c r="A338" t="s">
        <v>11061</v>
      </c>
      <c r="B338" t="s">
        <v>589</v>
      </c>
      <c r="C338" t="s">
        <v>11062</v>
      </c>
      <c r="D338" t="s">
        <v>863</v>
      </c>
      <c r="E338" t="s">
        <v>16</v>
      </c>
      <c r="F338" t="s">
        <v>1933</v>
      </c>
      <c r="G338" t="str">
        <f>CONCATENATE(tblZoneMatch[[#This Row],[Company]],tblZoneMatch[[#This Row],[Current Zone]],tblZoneMatch[[#This Row],[Machine Type]],tblZoneMatch[[#This Row],[Target Platform]],tblZoneMatch[[#This Row],[Target Device Type]],tblZoneMatch[[#This Row],[Target Zone]])</f>
        <v>AnthemBackend / Server / Database / OracleWindows/Linux/AIXvaash-wdc04AIX-LPARnetworkseg / anthem / database / oracle</v>
      </c>
    </row>
    <row r="339" spans="1:7" x14ac:dyDescent="0.3">
      <c r="A339" t="s">
        <v>11061</v>
      </c>
      <c r="B339" t="s">
        <v>589</v>
      </c>
      <c r="C339" t="s">
        <v>11062</v>
      </c>
      <c r="D339" t="s">
        <v>863</v>
      </c>
      <c r="E339" t="s">
        <v>17</v>
      </c>
      <c r="F339" t="s">
        <v>1933</v>
      </c>
      <c r="G339" t="str">
        <f>CONCATENATE(tblZoneMatch[[#This Row],[Company]],tblZoneMatch[[#This Row],[Current Zone]],tblZoneMatch[[#This Row],[Machine Type]],tblZoneMatch[[#This Row],[Target Platform]],tblZoneMatch[[#This Row],[Target Device Type]],tblZoneMatch[[#This Row],[Target Zone]])</f>
        <v>AnthemBackend / Server / Database / OracleWindows/Linux/AIXvaash-wdc04Linux-VM-Powernetworkseg / anthem / database / oracle</v>
      </c>
    </row>
    <row r="340" spans="1:7" x14ac:dyDescent="0.3">
      <c r="A340" t="s">
        <v>11061</v>
      </c>
      <c r="B340" t="s">
        <v>616</v>
      </c>
      <c r="C340" t="s">
        <v>11063</v>
      </c>
      <c r="D340" t="s">
        <v>863</v>
      </c>
      <c r="E340" t="s">
        <v>18</v>
      </c>
      <c r="F340" t="s">
        <v>1400</v>
      </c>
      <c r="G340" t="str">
        <f>CONCATENATE(tblZoneMatch[[#This Row],[Company]],tblZoneMatch[[#This Row],[Current Zone]],tblZoneMatch[[#This Row],[Machine Type]],tblZoneMatch[[#This Row],[Target Platform]],tblZoneMatch[[#This Row],[Target Device Type]],tblZoneMatch[[#This Row],[Target Zone]])</f>
        <v>AnthemBackend / Server / Database / SplunkPhysical Appliancevaash-wdc04Serverappseg / anthem / database / general</v>
      </c>
    </row>
    <row r="341" spans="1:7" x14ac:dyDescent="0.3">
      <c r="A341" t="s">
        <v>11061</v>
      </c>
      <c r="B341" t="s">
        <v>616</v>
      </c>
      <c r="C341" t="s">
        <v>11064</v>
      </c>
      <c r="D341" t="s">
        <v>1404</v>
      </c>
      <c r="E341" t="s">
        <v>19</v>
      </c>
      <c r="F341" t="s">
        <v>1400</v>
      </c>
      <c r="G341" t="str">
        <f>CONCATENATE(tblZoneMatch[[#This Row],[Company]],tblZoneMatch[[#This Row],[Current Zone]],tblZoneMatch[[#This Row],[Machine Type]],tblZoneMatch[[#This Row],[Target Platform]],tblZoneMatch[[#This Row],[Target Device Type]],tblZoneMatch[[#This Row],[Target Zone]])</f>
        <v>AnthemBackend / Server / Database / SplunkVirtual Appliancevaash-vcsVMappseg / anthem / database / general</v>
      </c>
    </row>
    <row r="342" spans="1:7" x14ac:dyDescent="0.3">
      <c r="A342" t="s">
        <v>11061</v>
      </c>
      <c r="B342" t="s">
        <v>616</v>
      </c>
      <c r="C342" t="s">
        <v>11064</v>
      </c>
      <c r="D342" t="s">
        <v>863</v>
      </c>
      <c r="E342" t="s">
        <v>16</v>
      </c>
      <c r="F342" t="s">
        <v>1400</v>
      </c>
      <c r="G342" t="str">
        <f>CONCATENATE(tblZoneMatch[[#This Row],[Company]],tblZoneMatch[[#This Row],[Current Zone]],tblZoneMatch[[#This Row],[Machine Type]],tblZoneMatch[[#This Row],[Target Platform]],tblZoneMatch[[#This Row],[Target Device Type]],tblZoneMatch[[#This Row],[Target Zone]])</f>
        <v>AnthemBackend / Server / Database / SplunkVirtual Appliancevaash-wdc04AIX-LPARappseg / anthem / database / general</v>
      </c>
    </row>
    <row r="343" spans="1:7" x14ac:dyDescent="0.3">
      <c r="A343" s="9" t="s">
        <v>11061</v>
      </c>
      <c r="B343" s="9" t="s">
        <v>616</v>
      </c>
      <c r="C343" s="9" t="s">
        <v>11064</v>
      </c>
      <c r="D343" s="259" t="s">
        <v>863</v>
      </c>
      <c r="E343" s="259" t="s">
        <v>17</v>
      </c>
      <c r="F343" s="9" t="s">
        <v>1400</v>
      </c>
      <c r="G343" s="188" t="str">
        <f>CONCATENATE(tblZoneMatch[[#This Row],[Company]],tblZoneMatch[[#This Row],[Current Zone]],tblZoneMatch[[#This Row],[Machine Type]],tblZoneMatch[[#This Row],[Target Platform]],tblZoneMatch[[#This Row],[Target Device Type]],tblZoneMatch[[#This Row],[Target Zone]])</f>
        <v>AnthemBackend / Server / Database / SplunkVirtual Appliancevaash-wdc04Linux-VM-Powerappseg / anthem / database / general</v>
      </c>
    </row>
    <row r="344" spans="1:7" x14ac:dyDescent="0.3">
      <c r="A344" t="s">
        <v>11061</v>
      </c>
      <c r="B344" t="s">
        <v>616</v>
      </c>
      <c r="C344" t="s">
        <v>11062</v>
      </c>
      <c r="D344" t="s">
        <v>1108</v>
      </c>
      <c r="E344" t="s">
        <v>19</v>
      </c>
      <c r="F344" t="s">
        <v>1400</v>
      </c>
      <c r="G344" t="str">
        <f>CONCATENATE(tblZoneMatch[[#This Row],[Company]],tblZoneMatch[[#This Row],[Current Zone]],tblZoneMatch[[#This Row],[Machine Type]],tblZoneMatch[[#This Row],[Target Platform]],tblZoneMatch[[#This Row],[Target Device Type]],tblZoneMatch[[#This Row],[Target Zone]])</f>
        <v>AnthemBackend / Server / Database / SplunkWindows/Linux/AIXazkyn-eastVMappseg / anthem / database / general</v>
      </c>
    </row>
    <row r="345" spans="1:7" x14ac:dyDescent="0.3">
      <c r="A345" t="s">
        <v>11061</v>
      </c>
      <c r="B345" t="s">
        <v>616</v>
      </c>
      <c r="C345" t="s">
        <v>11062</v>
      </c>
      <c r="D345" t="s">
        <v>1284</v>
      </c>
      <c r="E345" t="s">
        <v>19</v>
      </c>
      <c r="F345" t="s">
        <v>1400</v>
      </c>
      <c r="G345" t="str">
        <f>CONCATENATE(tblZoneMatch[[#This Row],[Company]],tblZoneMatch[[#This Row],[Current Zone]],tblZoneMatch[[#This Row],[Machine Type]],tblZoneMatch[[#This Row],[Target Platform]],tblZoneMatch[[#This Row],[Target Device Type]],tblZoneMatch[[#This Row],[Target Zone]])</f>
        <v>AnthemBackend / Server / Database / SplunkWindows/Linux/AIXazkyn-ncVMappseg / anthem / database / general</v>
      </c>
    </row>
    <row r="346" spans="1:7" x14ac:dyDescent="0.3">
      <c r="A346" t="s">
        <v>11061</v>
      </c>
      <c r="B346" t="s">
        <v>616</v>
      </c>
      <c r="C346" t="s">
        <v>11062</v>
      </c>
      <c r="D346" t="s">
        <v>4250</v>
      </c>
      <c r="E346" t="s">
        <v>18</v>
      </c>
      <c r="F346" t="s">
        <v>1400</v>
      </c>
      <c r="G346" t="str">
        <f>CONCATENATE(tblZoneMatch[[#This Row],[Company]],tblZoneMatch[[#This Row],[Current Zone]],tblZoneMatch[[#This Row],[Machine Type]],tblZoneMatch[[#This Row],[Target Platform]],tblZoneMatch[[#This Row],[Target Device Type]],tblZoneMatch[[#This Row],[Target Zone]])</f>
        <v>AnthemBackend / Server / Database / SplunkWindows/Linux/AIXilelk-bmaas-drServerappseg / anthem / database / general</v>
      </c>
    </row>
    <row r="347" spans="1:7" x14ac:dyDescent="0.3">
      <c r="A347" t="s">
        <v>11061</v>
      </c>
      <c r="B347" t="s">
        <v>616</v>
      </c>
      <c r="C347" t="s">
        <v>11062</v>
      </c>
      <c r="D347" t="s">
        <v>1018</v>
      </c>
      <c r="E347" t="s">
        <v>16</v>
      </c>
      <c r="F347" t="s">
        <v>1400</v>
      </c>
      <c r="G347" t="str">
        <f>CONCATENATE(tblZoneMatch[[#This Row],[Company]],tblZoneMatch[[#This Row],[Current Zone]],tblZoneMatch[[#This Row],[Machine Type]],tblZoneMatch[[#This Row],[Target Platform]],tblZoneMatch[[#This Row],[Target Device Type]],tblZoneMatch[[#This Row],[Target Zone]])</f>
        <v>AnthemBackend / Server / Database / SplunkWindows/Linux/AIXilelk-ch3AIX-LPARappseg / anthem / database / general</v>
      </c>
    </row>
    <row r="348" spans="1:7" x14ac:dyDescent="0.3">
      <c r="A348" t="s">
        <v>11061</v>
      </c>
      <c r="B348" t="s">
        <v>616</v>
      </c>
      <c r="C348" t="s">
        <v>11062</v>
      </c>
      <c r="D348" t="s">
        <v>1018</v>
      </c>
      <c r="E348" t="s">
        <v>17</v>
      </c>
      <c r="F348" t="s">
        <v>1400</v>
      </c>
      <c r="G348" t="str">
        <f>CONCATENATE(tblZoneMatch[[#This Row],[Company]],tblZoneMatch[[#This Row],[Current Zone]],tblZoneMatch[[#This Row],[Machine Type]],tblZoneMatch[[#This Row],[Target Platform]],tblZoneMatch[[#This Row],[Target Device Type]],tblZoneMatch[[#This Row],[Target Zone]])</f>
        <v>AnthemBackend / Server / Database / SplunkWindows/Linux/AIXilelk-ch3Linux-VM-Powerappseg / anthem / database / general</v>
      </c>
    </row>
    <row r="349" spans="1:7" x14ac:dyDescent="0.3">
      <c r="A349" t="s">
        <v>11061</v>
      </c>
      <c r="B349" t="s">
        <v>616</v>
      </c>
      <c r="C349" t="s">
        <v>11062</v>
      </c>
      <c r="D349" t="s">
        <v>2088</v>
      </c>
      <c r="E349" t="s">
        <v>18</v>
      </c>
      <c r="F349" t="s">
        <v>1400</v>
      </c>
      <c r="G349" t="str">
        <f>CONCATENATE(tblZoneMatch[[#This Row],[Company]],tblZoneMatch[[#This Row],[Current Zone]],tblZoneMatch[[#This Row],[Machine Type]],tblZoneMatch[[#This Row],[Target Platform]],tblZoneMatch[[#This Row],[Target Device Type]],tblZoneMatch[[#This Row],[Target Zone]])</f>
        <v>AnthemBackend / Server / Database / SplunkWindows/Linux/AIXvaash-bmaasServerappseg / anthem / database / general</v>
      </c>
    </row>
    <row r="350" spans="1:7" x14ac:dyDescent="0.3">
      <c r="A350" t="s">
        <v>11061</v>
      </c>
      <c r="B350" t="s">
        <v>616</v>
      </c>
      <c r="C350" t="s">
        <v>11062</v>
      </c>
      <c r="D350" t="s">
        <v>1404</v>
      </c>
      <c r="E350" t="s">
        <v>19</v>
      </c>
      <c r="F350" t="s">
        <v>1400</v>
      </c>
      <c r="G350" t="str">
        <f>CONCATENATE(tblZoneMatch[[#This Row],[Company]],tblZoneMatch[[#This Row],[Current Zone]],tblZoneMatch[[#This Row],[Machine Type]],tblZoneMatch[[#This Row],[Target Platform]],tblZoneMatch[[#This Row],[Target Device Type]],tblZoneMatch[[#This Row],[Target Zone]])</f>
        <v>AnthemBackend / Server / Database / SplunkWindows/Linux/AIXvaash-vcsVMappseg / anthem / database / general</v>
      </c>
    </row>
    <row r="351" spans="1:7" x14ac:dyDescent="0.3">
      <c r="A351" t="s">
        <v>11061</v>
      </c>
      <c r="B351" t="s">
        <v>616</v>
      </c>
      <c r="C351" t="s">
        <v>11062</v>
      </c>
      <c r="D351" t="s">
        <v>863</v>
      </c>
      <c r="E351" t="s">
        <v>16</v>
      </c>
      <c r="F351" t="s">
        <v>1400</v>
      </c>
      <c r="G351" t="str">
        <f>CONCATENATE(tblZoneMatch[[#This Row],[Company]],tblZoneMatch[[#This Row],[Current Zone]],tblZoneMatch[[#This Row],[Machine Type]],tblZoneMatch[[#This Row],[Target Platform]],tblZoneMatch[[#This Row],[Target Device Type]],tblZoneMatch[[#This Row],[Target Zone]])</f>
        <v>AnthemBackend / Server / Database / SplunkWindows/Linux/AIXvaash-wdc04AIX-LPARappseg / anthem / database / general</v>
      </c>
    </row>
    <row r="352" spans="1:7" x14ac:dyDescent="0.3">
      <c r="A352" t="s">
        <v>11061</v>
      </c>
      <c r="B352" t="s">
        <v>616</v>
      </c>
      <c r="C352" t="s">
        <v>11062</v>
      </c>
      <c r="D352" t="s">
        <v>863</v>
      </c>
      <c r="E352" t="s">
        <v>17</v>
      </c>
      <c r="F352" t="s">
        <v>1400</v>
      </c>
      <c r="G352" t="str">
        <f>CONCATENATE(tblZoneMatch[[#This Row],[Company]],tblZoneMatch[[#This Row],[Current Zone]],tblZoneMatch[[#This Row],[Machine Type]],tblZoneMatch[[#This Row],[Target Platform]],tblZoneMatch[[#This Row],[Target Device Type]],tblZoneMatch[[#This Row],[Target Zone]])</f>
        <v>AnthemBackend / Server / Database / SplunkWindows/Linux/AIXvaash-wdc04Linux-VM-Powerappseg / anthem / database / general</v>
      </c>
    </row>
    <row r="353" spans="1:7" x14ac:dyDescent="0.3">
      <c r="A353" t="s">
        <v>11061</v>
      </c>
      <c r="B353" t="s">
        <v>6168</v>
      </c>
      <c r="C353" t="s">
        <v>11063</v>
      </c>
      <c r="D353" t="s">
        <v>863</v>
      </c>
      <c r="E353" t="s">
        <v>18</v>
      </c>
      <c r="F353" t="s">
        <v>1400</v>
      </c>
      <c r="G353" t="str">
        <f>CONCATENATE(tblZoneMatch[[#This Row],[Company]],tblZoneMatch[[#This Row],[Current Zone]],tblZoneMatch[[#This Row],[Machine Type]],tblZoneMatch[[#This Row],[Target Platform]],tblZoneMatch[[#This Row],[Target Device Type]],tblZoneMatch[[#This Row],[Target Zone]])</f>
        <v>AnthemBackend / Server / Database / Sybase_MonitoringPhysical Appliancevaash-wdc04Serverappseg / anthem / database / general</v>
      </c>
    </row>
    <row r="354" spans="1:7" x14ac:dyDescent="0.3">
      <c r="A354" t="s">
        <v>11061</v>
      </c>
      <c r="B354" t="s">
        <v>6168</v>
      </c>
      <c r="C354" t="s">
        <v>11064</v>
      </c>
      <c r="D354" t="s">
        <v>1404</v>
      </c>
      <c r="E354" t="s">
        <v>19</v>
      </c>
      <c r="F354" t="s">
        <v>1400</v>
      </c>
      <c r="G354"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Appliancevaash-vcsVMappseg / anthem / database / general</v>
      </c>
    </row>
    <row r="355" spans="1:7" x14ac:dyDescent="0.3">
      <c r="A355" t="s">
        <v>11061</v>
      </c>
      <c r="B355" t="s">
        <v>6168</v>
      </c>
      <c r="C355" t="s">
        <v>11064</v>
      </c>
      <c r="D355" t="s">
        <v>863</v>
      </c>
      <c r="E355" t="s">
        <v>16</v>
      </c>
      <c r="F355" t="s">
        <v>1400</v>
      </c>
      <c r="G355"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Appliancevaash-wdc04AIX-LPARappseg / anthem / database / general</v>
      </c>
    </row>
    <row r="356" spans="1:7" x14ac:dyDescent="0.3">
      <c r="A356" s="9" t="s">
        <v>11061</v>
      </c>
      <c r="B356" s="9" t="s">
        <v>6168</v>
      </c>
      <c r="C356" s="9" t="s">
        <v>11064</v>
      </c>
      <c r="D356" s="259" t="s">
        <v>863</v>
      </c>
      <c r="E356" s="259" t="s">
        <v>17</v>
      </c>
      <c r="F356" s="9" t="s">
        <v>1400</v>
      </c>
      <c r="G356" s="188"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Appliancevaash-wdc04Linux-VM-Powerappseg / anthem / database / general</v>
      </c>
    </row>
    <row r="357" spans="1:7" x14ac:dyDescent="0.3">
      <c r="A357" t="s">
        <v>11061</v>
      </c>
      <c r="B357" t="s">
        <v>6168</v>
      </c>
      <c r="C357" t="s">
        <v>11062</v>
      </c>
      <c r="D357" t="s">
        <v>1108</v>
      </c>
      <c r="E357" t="s">
        <v>19</v>
      </c>
      <c r="F357" t="s">
        <v>1400</v>
      </c>
      <c r="G357"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Sybase_MonitoringWindows/Linux/AIXazkyn-eastVMappseg / anthem / database / general</v>
      </c>
    </row>
    <row r="358" spans="1:7" x14ac:dyDescent="0.3">
      <c r="A358" t="s">
        <v>11061</v>
      </c>
      <c r="B358" t="s">
        <v>6168</v>
      </c>
      <c r="C358" t="s">
        <v>11062</v>
      </c>
      <c r="D358" t="s">
        <v>1284</v>
      </c>
      <c r="E358" t="s">
        <v>19</v>
      </c>
      <c r="F358" t="s">
        <v>1400</v>
      </c>
      <c r="G358"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Sybase_MonitoringWindows/Linux/AIXazkyn-ncVMappseg / anthem / database / general</v>
      </c>
    </row>
    <row r="359" spans="1:7" x14ac:dyDescent="0.3">
      <c r="A359" t="s">
        <v>11061</v>
      </c>
      <c r="B359" t="s">
        <v>6168</v>
      </c>
      <c r="C359" t="s">
        <v>11062</v>
      </c>
      <c r="D359" t="s">
        <v>4250</v>
      </c>
      <c r="E359" t="s">
        <v>18</v>
      </c>
      <c r="F359" t="s">
        <v>1400</v>
      </c>
      <c r="G359"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Sybase_MonitoringWindows/Linux/AIXilelk-bmaas-drServerappseg / anthem / database / general</v>
      </c>
    </row>
    <row r="360" spans="1:7" x14ac:dyDescent="0.3">
      <c r="A360" t="s">
        <v>11061</v>
      </c>
      <c r="B360" t="s">
        <v>6168</v>
      </c>
      <c r="C360" t="s">
        <v>11062</v>
      </c>
      <c r="D360" t="s">
        <v>1018</v>
      </c>
      <c r="E360" t="s">
        <v>16</v>
      </c>
      <c r="F360" t="s">
        <v>1400</v>
      </c>
      <c r="G360"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Sybase_MonitoringWindows/Linux/AIXilelk-ch3AIX-LPARappseg / anthem / database / general</v>
      </c>
    </row>
    <row r="361" spans="1:7" x14ac:dyDescent="0.3">
      <c r="A361" t="s">
        <v>11061</v>
      </c>
      <c r="B361" t="s">
        <v>6168</v>
      </c>
      <c r="C361" t="s">
        <v>11062</v>
      </c>
      <c r="D361" t="s">
        <v>1018</v>
      </c>
      <c r="E361" t="s">
        <v>17</v>
      </c>
      <c r="F361" t="s">
        <v>1400</v>
      </c>
      <c r="G361"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Sybase_MonitoringWindows/Linux/AIXilelk-ch3Linux-VM-Powerappseg / anthem / database / general</v>
      </c>
    </row>
    <row r="362" spans="1:7" x14ac:dyDescent="0.3">
      <c r="A362" t="s">
        <v>11061</v>
      </c>
      <c r="B362" t="s">
        <v>6168</v>
      </c>
      <c r="C362" t="s">
        <v>11062</v>
      </c>
      <c r="D362" t="s">
        <v>2088</v>
      </c>
      <c r="E362" t="s">
        <v>18</v>
      </c>
      <c r="F362" t="s">
        <v>1400</v>
      </c>
      <c r="G362"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Sybase_MonitoringWindows/Linux/AIXvaash-bmaasServerappseg / anthem / database / general</v>
      </c>
    </row>
    <row r="363" spans="1:7" x14ac:dyDescent="0.3">
      <c r="A363" t="s">
        <v>11061</v>
      </c>
      <c r="B363" t="s">
        <v>6168</v>
      </c>
      <c r="C363" t="s">
        <v>11062</v>
      </c>
      <c r="D363" t="s">
        <v>1404</v>
      </c>
      <c r="E363" t="s">
        <v>19</v>
      </c>
      <c r="F363" t="s">
        <v>1400</v>
      </c>
      <c r="G363"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Sybase_MonitoringWindows/Linux/AIXvaash-vcsVMappseg / anthem / database / general</v>
      </c>
    </row>
    <row r="364" spans="1:7" x14ac:dyDescent="0.3">
      <c r="A364" t="s">
        <v>11061</v>
      </c>
      <c r="B364" t="s">
        <v>6168</v>
      </c>
      <c r="C364" t="s">
        <v>11062</v>
      </c>
      <c r="D364" t="s">
        <v>863</v>
      </c>
      <c r="E364" t="s">
        <v>16</v>
      </c>
      <c r="F364" t="s">
        <v>1400</v>
      </c>
      <c r="G364"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Sybase_MonitoringWindows/Linux/AIXvaash-wdc04AIX-LPARappseg / anthem / database / general</v>
      </c>
    </row>
    <row r="365" spans="1:7" x14ac:dyDescent="0.3">
      <c r="A365" t="s">
        <v>11061</v>
      </c>
      <c r="B365" t="s">
        <v>6168</v>
      </c>
      <c r="C365" t="s">
        <v>11062</v>
      </c>
      <c r="D365" t="s">
        <v>863</v>
      </c>
      <c r="E365" t="s">
        <v>17</v>
      </c>
      <c r="F365" t="s">
        <v>1400</v>
      </c>
      <c r="G365"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Sybase_MonitoringWindows/Linux/AIXvaash-wdc04Linux-VM-Powerappseg / anthem / database / general</v>
      </c>
    </row>
    <row r="366" spans="1:7" x14ac:dyDescent="0.3">
      <c r="A366" t="s">
        <v>11061</v>
      </c>
      <c r="B366" t="s">
        <v>679</v>
      </c>
      <c r="C366" t="s">
        <v>11063</v>
      </c>
      <c r="D366" t="s">
        <v>863</v>
      </c>
      <c r="E366" t="s">
        <v>18</v>
      </c>
      <c r="F366" t="s">
        <v>1400</v>
      </c>
      <c r="G366" t="str">
        <f>CONCATENATE(tblZoneMatch[[#This Row],[Company]],tblZoneMatch[[#This Row],[Current Zone]],tblZoneMatch[[#This Row],[Machine Type]],tblZoneMatch[[#This Row],[Target Platform]],tblZoneMatch[[#This Row],[Target Device Type]],tblZoneMatch[[#This Row],[Target Zone]])</f>
        <v>AnthemBackend / Server / Database / SybasePhysical Appliancevaash-wdc04Serverappseg / anthem / database / general</v>
      </c>
    </row>
    <row r="367" spans="1:7" x14ac:dyDescent="0.3">
      <c r="A367" t="s">
        <v>11061</v>
      </c>
      <c r="B367" t="s">
        <v>679</v>
      </c>
      <c r="C367" t="s">
        <v>11064</v>
      </c>
      <c r="D367" t="s">
        <v>1404</v>
      </c>
      <c r="E367" t="s">
        <v>19</v>
      </c>
      <c r="F367" t="s">
        <v>1400</v>
      </c>
      <c r="G367" t="str">
        <f>CONCATENATE(tblZoneMatch[[#This Row],[Company]],tblZoneMatch[[#This Row],[Current Zone]],tblZoneMatch[[#This Row],[Machine Type]],tblZoneMatch[[#This Row],[Target Platform]],tblZoneMatch[[#This Row],[Target Device Type]],tblZoneMatch[[#This Row],[Target Zone]])</f>
        <v>AnthemBackend / Server / Database / SybaseVirtual Appliancevaash-vcsVMappseg / anthem / database / general</v>
      </c>
    </row>
    <row r="368" spans="1:7" x14ac:dyDescent="0.3">
      <c r="A368" t="s">
        <v>11061</v>
      </c>
      <c r="B368" t="s">
        <v>679</v>
      </c>
      <c r="C368" t="s">
        <v>11064</v>
      </c>
      <c r="D368" t="s">
        <v>863</v>
      </c>
      <c r="E368" t="s">
        <v>16</v>
      </c>
      <c r="F368" t="s">
        <v>1400</v>
      </c>
      <c r="G368" t="str">
        <f>CONCATENATE(tblZoneMatch[[#This Row],[Company]],tblZoneMatch[[#This Row],[Current Zone]],tblZoneMatch[[#This Row],[Machine Type]],tblZoneMatch[[#This Row],[Target Platform]],tblZoneMatch[[#This Row],[Target Device Type]],tblZoneMatch[[#This Row],[Target Zone]])</f>
        <v>AnthemBackend / Server / Database / SybaseVirtual Appliancevaash-wdc04AIX-LPARappseg / anthem / database / general</v>
      </c>
    </row>
    <row r="369" spans="1:7" x14ac:dyDescent="0.3">
      <c r="A369" s="9" t="s">
        <v>11061</v>
      </c>
      <c r="B369" s="9" t="s">
        <v>679</v>
      </c>
      <c r="C369" s="9" t="s">
        <v>11064</v>
      </c>
      <c r="D369" s="259" t="s">
        <v>863</v>
      </c>
      <c r="E369" s="259" t="s">
        <v>17</v>
      </c>
      <c r="F369" s="9" t="s">
        <v>1400</v>
      </c>
      <c r="G369" s="188" t="str">
        <f>CONCATENATE(tblZoneMatch[[#This Row],[Company]],tblZoneMatch[[#This Row],[Current Zone]],tblZoneMatch[[#This Row],[Machine Type]],tblZoneMatch[[#This Row],[Target Platform]],tblZoneMatch[[#This Row],[Target Device Type]],tblZoneMatch[[#This Row],[Target Zone]])</f>
        <v>AnthemBackend / Server / Database / SybaseVirtual Appliancevaash-wdc04Linux-VM-Powerappseg / anthem / database / general</v>
      </c>
    </row>
    <row r="370" spans="1:7" x14ac:dyDescent="0.3">
      <c r="A370" t="s">
        <v>11061</v>
      </c>
      <c r="B370" t="s">
        <v>679</v>
      </c>
      <c r="C370" t="s">
        <v>11062</v>
      </c>
      <c r="D370" t="s">
        <v>1108</v>
      </c>
      <c r="E370" t="s">
        <v>19</v>
      </c>
      <c r="F370" t="s">
        <v>1400</v>
      </c>
      <c r="G370" t="str">
        <f>CONCATENATE(tblZoneMatch[[#This Row],[Company]],tblZoneMatch[[#This Row],[Current Zone]],tblZoneMatch[[#This Row],[Machine Type]],tblZoneMatch[[#This Row],[Target Platform]],tblZoneMatch[[#This Row],[Target Device Type]],tblZoneMatch[[#This Row],[Target Zone]])</f>
        <v>AnthemBackend / Server / Database / SybaseWindows/Linux/AIXazkyn-eastVMappseg / anthem / database / general</v>
      </c>
    </row>
    <row r="371" spans="1:7" x14ac:dyDescent="0.3">
      <c r="A371" t="s">
        <v>11061</v>
      </c>
      <c r="B371" t="s">
        <v>679</v>
      </c>
      <c r="C371" t="s">
        <v>11062</v>
      </c>
      <c r="D371" t="s">
        <v>1284</v>
      </c>
      <c r="E371" t="s">
        <v>19</v>
      </c>
      <c r="F371" t="s">
        <v>1400</v>
      </c>
      <c r="G371" t="str">
        <f>CONCATENATE(tblZoneMatch[[#This Row],[Company]],tblZoneMatch[[#This Row],[Current Zone]],tblZoneMatch[[#This Row],[Machine Type]],tblZoneMatch[[#This Row],[Target Platform]],tblZoneMatch[[#This Row],[Target Device Type]],tblZoneMatch[[#This Row],[Target Zone]])</f>
        <v>AnthemBackend / Server / Database / SybaseWindows/Linux/AIXazkyn-ncVMappseg / anthem / database / general</v>
      </c>
    </row>
    <row r="372" spans="1:7" x14ac:dyDescent="0.3">
      <c r="A372" t="s">
        <v>11061</v>
      </c>
      <c r="B372" t="s">
        <v>679</v>
      </c>
      <c r="C372" t="s">
        <v>11062</v>
      </c>
      <c r="D372" t="s">
        <v>4250</v>
      </c>
      <c r="E372" t="s">
        <v>18</v>
      </c>
      <c r="F372" t="s">
        <v>1400</v>
      </c>
      <c r="G372" t="str">
        <f>CONCATENATE(tblZoneMatch[[#This Row],[Company]],tblZoneMatch[[#This Row],[Current Zone]],tblZoneMatch[[#This Row],[Machine Type]],tblZoneMatch[[#This Row],[Target Platform]],tblZoneMatch[[#This Row],[Target Device Type]],tblZoneMatch[[#This Row],[Target Zone]])</f>
        <v>AnthemBackend / Server / Database / SybaseWindows/Linux/AIXilelk-bmaas-drServerappseg / anthem / database / general</v>
      </c>
    </row>
    <row r="373" spans="1:7" x14ac:dyDescent="0.3">
      <c r="A373" t="s">
        <v>11061</v>
      </c>
      <c r="B373" t="s">
        <v>679</v>
      </c>
      <c r="C373" t="s">
        <v>11062</v>
      </c>
      <c r="D373" t="s">
        <v>1018</v>
      </c>
      <c r="E373" t="s">
        <v>16</v>
      </c>
      <c r="F373" t="s">
        <v>1400</v>
      </c>
      <c r="G373" t="str">
        <f>CONCATENATE(tblZoneMatch[[#This Row],[Company]],tblZoneMatch[[#This Row],[Current Zone]],tblZoneMatch[[#This Row],[Machine Type]],tblZoneMatch[[#This Row],[Target Platform]],tblZoneMatch[[#This Row],[Target Device Type]],tblZoneMatch[[#This Row],[Target Zone]])</f>
        <v>AnthemBackend / Server / Database / SybaseWindows/Linux/AIXilelk-ch3AIX-LPARappseg / anthem / database / general</v>
      </c>
    </row>
    <row r="374" spans="1:7" x14ac:dyDescent="0.3">
      <c r="A374" t="s">
        <v>11061</v>
      </c>
      <c r="B374" t="s">
        <v>679</v>
      </c>
      <c r="C374" t="s">
        <v>11062</v>
      </c>
      <c r="D374" t="s">
        <v>1018</v>
      </c>
      <c r="E374" t="s">
        <v>17</v>
      </c>
      <c r="F374" t="s">
        <v>1400</v>
      </c>
      <c r="G374" t="str">
        <f>CONCATENATE(tblZoneMatch[[#This Row],[Company]],tblZoneMatch[[#This Row],[Current Zone]],tblZoneMatch[[#This Row],[Machine Type]],tblZoneMatch[[#This Row],[Target Platform]],tblZoneMatch[[#This Row],[Target Device Type]],tblZoneMatch[[#This Row],[Target Zone]])</f>
        <v>AnthemBackend / Server / Database / SybaseWindows/Linux/AIXilelk-ch3Linux-VM-Powerappseg / anthem / database / general</v>
      </c>
    </row>
    <row r="375" spans="1:7" x14ac:dyDescent="0.3">
      <c r="A375" t="s">
        <v>11061</v>
      </c>
      <c r="B375" t="s">
        <v>679</v>
      </c>
      <c r="C375" t="s">
        <v>11062</v>
      </c>
      <c r="D375" t="s">
        <v>2088</v>
      </c>
      <c r="E375" t="s">
        <v>18</v>
      </c>
      <c r="F375" t="s">
        <v>1400</v>
      </c>
      <c r="G375" t="str">
        <f>CONCATENATE(tblZoneMatch[[#This Row],[Company]],tblZoneMatch[[#This Row],[Current Zone]],tblZoneMatch[[#This Row],[Machine Type]],tblZoneMatch[[#This Row],[Target Platform]],tblZoneMatch[[#This Row],[Target Device Type]],tblZoneMatch[[#This Row],[Target Zone]])</f>
        <v>AnthemBackend / Server / Database / SybaseWindows/Linux/AIXvaash-bmaasServerappseg / anthem / database / general</v>
      </c>
    </row>
    <row r="376" spans="1:7" x14ac:dyDescent="0.3">
      <c r="A376" t="s">
        <v>11061</v>
      </c>
      <c r="B376" t="s">
        <v>679</v>
      </c>
      <c r="C376" t="s">
        <v>11062</v>
      </c>
      <c r="D376" t="s">
        <v>1404</v>
      </c>
      <c r="E376" t="s">
        <v>19</v>
      </c>
      <c r="F376" t="s">
        <v>1400</v>
      </c>
      <c r="G376" t="str">
        <f>CONCATENATE(tblZoneMatch[[#This Row],[Company]],tblZoneMatch[[#This Row],[Current Zone]],tblZoneMatch[[#This Row],[Machine Type]],tblZoneMatch[[#This Row],[Target Platform]],tblZoneMatch[[#This Row],[Target Device Type]],tblZoneMatch[[#This Row],[Target Zone]])</f>
        <v>AnthemBackend / Server / Database / SybaseWindows/Linux/AIXvaash-vcsVMappseg / anthem / database / general</v>
      </c>
    </row>
    <row r="377" spans="1:7" x14ac:dyDescent="0.3">
      <c r="A377" t="s">
        <v>11061</v>
      </c>
      <c r="B377" t="s">
        <v>679</v>
      </c>
      <c r="C377" t="s">
        <v>11062</v>
      </c>
      <c r="D377" t="s">
        <v>863</v>
      </c>
      <c r="E377" t="s">
        <v>16</v>
      </c>
      <c r="F377" t="s">
        <v>1400</v>
      </c>
      <c r="G377" t="str">
        <f>CONCATENATE(tblZoneMatch[[#This Row],[Company]],tblZoneMatch[[#This Row],[Current Zone]],tblZoneMatch[[#This Row],[Machine Type]],tblZoneMatch[[#This Row],[Target Platform]],tblZoneMatch[[#This Row],[Target Device Type]],tblZoneMatch[[#This Row],[Target Zone]])</f>
        <v>AnthemBackend / Server / Database / SybaseWindows/Linux/AIXvaash-wdc04AIX-LPARappseg / anthem / database / general</v>
      </c>
    </row>
    <row r="378" spans="1:7" x14ac:dyDescent="0.3">
      <c r="A378" t="s">
        <v>11061</v>
      </c>
      <c r="B378" t="s">
        <v>679</v>
      </c>
      <c r="C378" t="s">
        <v>11062</v>
      </c>
      <c r="D378" t="s">
        <v>863</v>
      </c>
      <c r="E378" t="s">
        <v>17</v>
      </c>
      <c r="F378" t="s">
        <v>1400</v>
      </c>
      <c r="G378" t="str">
        <f>CONCATENATE(tblZoneMatch[[#This Row],[Company]],tblZoneMatch[[#This Row],[Current Zone]],tblZoneMatch[[#This Row],[Machine Type]],tblZoneMatch[[#This Row],[Target Platform]],tblZoneMatch[[#This Row],[Target Device Type]],tblZoneMatch[[#This Row],[Target Zone]])</f>
        <v>AnthemBackend / Server / Database / SybaseWindows/Linux/AIXvaash-wdc04Linux-VM-Powerappseg / anthem / database / general</v>
      </c>
    </row>
    <row r="379" spans="1:7" x14ac:dyDescent="0.3">
      <c r="A379" t="s">
        <v>11061</v>
      </c>
      <c r="B379" t="s">
        <v>6179</v>
      </c>
      <c r="C379" t="s">
        <v>11064</v>
      </c>
      <c r="D379" t="s">
        <v>1404</v>
      </c>
      <c r="E379" t="s">
        <v>19</v>
      </c>
      <c r="F379" t="s">
        <v>1400</v>
      </c>
      <c r="G379"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Appliancevaash-vcsVMappseg / anthem / database / general</v>
      </c>
    </row>
    <row r="380" spans="1:7" x14ac:dyDescent="0.3">
      <c r="A380" t="s">
        <v>11061</v>
      </c>
      <c r="B380" t="s">
        <v>6179</v>
      </c>
      <c r="C380" t="s">
        <v>11064</v>
      </c>
      <c r="D380" t="s">
        <v>863</v>
      </c>
      <c r="E380" t="s">
        <v>16</v>
      </c>
      <c r="F380" t="s">
        <v>1400</v>
      </c>
      <c r="G380"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Appliancevaash-wdc04AIX-LPARappseg / anthem / database / general</v>
      </c>
    </row>
    <row r="381" spans="1:7" x14ac:dyDescent="0.3">
      <c r="A381" t="s">
        <v>11061</v>
      </c>
      <c r="B381" t="s">
        <v>6179</v>
      </c>
      <c r="C381" t="s">
        <v>11064</v>
      </c>
      <c r="D381" t="s">
        <v>863</v>
      </c>
      <c r="E381" t="s">
        <v>17</v>
      </c>
      <c r="F381" t="s">
        <v>1400</v>
      </c>
      <c r="G381"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Appliancevaash-wdc04Linux-VM-Powerappseg / anthem / database / general</v>
      </c>
    </row>
    <row r="382" spans="1:7" x14ac:dyDescent="0.3">
      <c r="A382" t="s">
        <v>11061</v>
      </c>
      <c r="B382" t="s">
        <v>7335</v>
      </c>
      <c r="C382" t="s">
        <v>11064</v>
      </c>
      <c r="D382" t="s">
        <v>1404</v>
      </c>
      <c r="E382" t="s">
        <v>19</v>
      </c>
      <c r="F382" t="s">
        <v>1400</v>
      </c>
      <c r="G382"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Appliancevaash-vcsVMappseg / anthem / database / general</v>
      </c>
    </row>
    <row r="383" spans="1:7" x14ac:dyDescent="0.3">
      <c r="A383" t="s">
        <v>11061</v>
      </c>
      <c r="B383" t="s">
        <v>7335</v>
      </c>
      <c r="C383" t="s">
        <v>11064</v>
      </c>
      <c r="D383" t="s">
        <v>863</v>
      </c>
      <c r="E383" t="s">
        <v>16</v>
      </c>
      <c r="F383" t="s">
        <v>1400</v>
      </c>
      <c r="G383"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Appliancevaash-wdc04AIX-LPARappseg / anthem / database / general</v>
      </c>
    </row>
    <row r="384" spans="1:7" x14ac:dyDescent="0.3">
      <c r="A384" t="s">
        <v>11061</v>
      </c>
      <c r="B384" t="s">
        <v>7335</v>
      </c>
      <c r="C384" t="s">
        <v>11064</v>
      </c>
      <c r="D384" t="s">
        <v>863</v>
      </c>
      <c r="E384" t="s">
        <v>17</v>
      </c>
      <c r="F384" t="s">
        <v>1400</v>
      </c>
      <c r="G384"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Appliancevaash-wdc04Linux-VM-Powerappseg / anthem / database / general</v>
      </c>
    </row>
    <row r="385" spans="1:7" x14ac:dyDescent="0.3">
      <c r="A385" t="s">
        <v>11061</v>
      </c>
      <c r="B385" t="s">
        <v>6172</v>
      </c>
      <c r="C385" t="s">
        <v>11064</v>
      </c>
      <c r="D385" t="s">
        <v>1404</v>
      </c>
      <c r="E385" t="s">
        <v>19</v>
      </c>
      <c r="F385" t="s">
        <v>1400</v>
      </c>
      <c r="G385" t="str">
        <f>CONCATENATE(tblZoneMatch[[#This Row],[Company]],tblZoneMatch[[#This Row],[Current Zone]],tblZoneMatch[[#This Row],[Machine Type]],tblZoneMatch[[#This Row],[Target Platform]],tblZoneMatch[[#This Row],[Target Device Type]],tblZoneMatch[[#This Row],[Target Zone]])</f>
        <v>AnthemBackend / Server / Database / TeradataVirtual Appliancevaash-vcsVMappseg / anthem / database / general</v>
      </c>
    </row>
    <row r="386" spans="1:7" x14ac:dyDescent="0.3">
      <c r="A386" t="s">
        <v>11061</v>
      </c>
      <c r="B386" t="s">
        <v>6172</v>
      </c>
      <c r="C386" t="s">
        <v>11064</v>
      </c>
      <c r="D386" t="s">
        <v>863</v>
      </c>
      <c r="E386" t="s">
        <v>16</v>
      </c>
      <c r="F386" t="s">
        <v>1400</v>
      </c>
      <c r="G386" t="str">
        <f>CONCATENATE(tblZoneMatch[[#This Row],[Company]],tblZoneMatch[[#This Row],[Current Zone]],tblZoneMatch[[#This Row],[Machine Type]],tblZoneMatch[[#This Row],[Target Platform]],tblZoneMatch[[#This Row],[Target Device Type]],tblZoneMatch[[#This Row],[Target Zone]])</f>
        <v>AnthemBackend / Server / Database / TeradataVirtual Appliancevaash-wdc04AIX-LPARappseg / anthem / database / general</v>
      </c>
    </row>
    <row r="387" spans="1:7" x14ac:dyDescent="0.3">
      <c r="A387" t="s">
        <v>11061</v>
      </c>
      <c r="B387" t="s">
        <v>6172</v>
      </c>
      <c r="C387" t="s">
        <v>11064</v>
      </c>
      <c r="D387" t="s">
        <v>863</v>
      </c>
      <c r="E387" t="s">
        <v>17</v>
      </c>
      <c r="F387" t="s">
        <v>1400</v>
      </c>
      <c r="G387" t="str">
        <f>CONCATENATE(tblZoneMatch[[#This Row],[Company]],tblZoneMatch[[#This Row],[Current Zone]],tblZoneMatch[[#This Row],[Machine Type]],tblZoneMatch[[#This Row],[Target Platform]],tblZoneMatch[[#This Row],[Target Device Type]],tblZoneMatch[[#This Row],[Target Zone]])</f>
        <v>AnthemBackend / Server / Database / TeradataVirtual Appliancevaash-wdc04Linux-VM-Powerappseg / anthem / database / general</v>
      </c>
    </row>
    <row r="388" spans="1:7" x14ac:dyDescent="0.3">
      <c r="A388" t="s">
        <v>11061</v>
      </c>
      <c r="B388" t="s">
        <v>6218</v>
      </c>
      <c r="C388" t="s">
        <v>11063</v>
      </c>
      <c r="D388" t="s">
        <v>863</v>
      </c>
      <c r="E388" t="s">
        <v>18</v>
      </c>
      <c r="F388" t="s">
        <v>1411</v>
      </c>
      <c r="G388" t="str">
        <f>CONCATENATE(tblZoneMatch[[#This Row],[Company]],tblZoneMatch[[#This Row],[Current Zone]],tblZoneMatch[[#This Row],[Machine Type]],tblZoneMatch[[#This Row],[Target Platform]],tblZoneMatch[[#This Row],[Target Device Type]],tblZoneMatch[[#This Row],[Target Zone]])</f>
        <v>AnthemBackend / Server / NAS / AVPhysical Appliancevaash-wdc04Serverappseg / anthem / backend / general</v>
      </c>
    </row>
    <row r="389" spans="1:7" x14ac:dyDescent="0.3">
      <c r="A389" t="s">
        <v>11061</v>
      </c>
      <c r="B389" t="s">
        <v>6218</v>
      </c>
      <c r="C389" t="s">
        <v>11064</v>
      </c>
      <c r="D389" t="s">
        <v>1404</v>
      </c>
      <c r="E389" t="s">
        <v>19</v>
      </c>
      <c r="F389" t="s">
        <v>1411</v>
      </c>
      <c r="G389" t="str">
        <f>CONCATENATE(tblZoneMatch[[#This Row],[Company]],tblZoneMatch[[#This Row],[Current Zone]],tblZoneMatch[[#This Row],[Machine Type]],tblZoneMatch[[#This Row],[Target Platform]],tblZoneMatch[[#This Row],[Target Device Type]],tblZoneMatch[[#This Row],[Target Zone]])</f>
        <v>AnthemBackend / Server / NAS / AVVirtual Appliancevaash-vcsVMappseg / anthem / backend / general</v>
      </c>
    </row>
    <row r="390" spans="1:7" x14ac:dyDescent="0.3">
      <c r="A390" t="s">
        <v>11061</v>
      </c>
      <c r="B390" t="s">
        <v>6218</v>
      </c>
      <c r="C390" t="s">
        <v>11064</v>
      </c>
      <c r="D390" t="s">
        <v>863</v>
      </c>
      <c r="E390" t="s">
        <v>16</v>
      </c>
      <c r="F390" t="s">
        <v>1411</v>
      </c>
      <c r="G390" t="str">
        <f>CONCATENATE(tblZoneMatch[[#This Row],[Company]],tblZoneMatch[[#This Row],[Current Zone]],tblZoneMatch[[#This Row],[Machine Type]],tblZoneMatch[[#This Row],[Target Platform]],tblZoneMatch[[#This Row],[Target Device Type]],tblZoneMatch[[#This Row],[Target Zone]])</f>
        <v>AnthemBackend / Server / NAS / AVVirtual Appliancevaash-wdc04AIX-LPARappseg / anthem / backend / general</v>
      </c>
    </row>
    <row r="391" spans="1:7" x14ac:dyDescent="0.3">
      <c r="A391" s="9" t="s">
        <v>11061</v>
      </c>
      <c r="B391" s="9" t="s">
        <v>6218</v>
      </c>
      <c r="C391" s="9" t="s">
        <v>11064</v>
      </c>
      <c r="D391" s="9" t="s">
        <v>863</v>
      </c>
      <c r="E391" s="9" t="s">
        <v>17</v>
      </c>
      <c r="F391" s="9" t="s">
        <v>1411</v>
      </c>
      <c r="G391" s="188" t="str">
        <f>CONCATENATE(tblZoneMatch[[#This Row],[Company]],tblZoneMatch[[#This Row],[Current Zone]],tblZoneMatch[[#This Row],[Machine Type]],tblZoneMatch[[#This Row],[Target Platform]],tblZoneMatch[[#This Row],[Target Device Type]],tblZoneMatch[[#This Row],[Target Zone]])</f>
        <v>AnthemBackend / Server / NAS / AVVirtual Appliancevaash-wdc04Linux-VM-Powerappseg / anthem / backend / general</v>
      </c>
    </row>
    <row r="392" spans="1:7" x14ac:dyDescent="0.3">
      <c r="A392" t="s">
        <v>11061</v>
      </c>
      <c r="B392" t="s">
        <v>6218</v>
      </c>
      <c r="C392" t="s">
        <v>11062</v>
      </c>
      <c r="D392" t="s">
        <v>1108</v>
      </c>
      <c r="E392" t="s">
        <v>19</v>
      </c>
      <c r="F392" t="s">
        <v>1411</v>
      </c>
      <c r="G392" t="str">
        <f>CONCATENATE(tblZoneMatch[[#This Row],[Company]],tblZoneMatch[[#This Row],[Current Zone]],tblZoneMatch[[#This Row],[Machine Type]],tblZoneMatch[[#This Row],[Target Platform]],tblZoneMatch[[#This Row],[Target Device Type]],tblZoneMatch[[#This Row],[Target Zone]])</f>
        <v>AnthemBackend / Server / NAS / AVWindows/Linux/AIXazkyn-eastVMappseg / anthem / backend / general</v>
      </c>
    </row>
    <row r="393" spans="1:7" x14ac:dyDescent="0.3">
      <c r="A393" t="s">
        <v>11061</v>
      </c>
      <c r="B393" t="s">
        <v>6218</v>
      </c>
      <c r="C393" t="s">
        <v>11062</v>
      </c>
      <c r="D393" t="s">
        <v>1284</v>
      </c>
      <c r="E393" t="s">
        <v>19</v>
      </c>
      <c r="F393" t="s">
        <v>1411</v>
      </c>
      <c r="G393" t="str">
        <f>CONCATENATE(tblZoneMatch[[#This Row],[Company]],tblZoneMatch[[#This Row],[Current Zone]],tblZoneMatch[[#This Row],[Machine Type]],tblZoneMatch[[#This Row],[Target Platform]],tblZoneMatch[[#This Row],[Target Device Type]],tblZoneMatch[[#This Row],[Target Zone]])</f>
        <v>AnthemBackend / Server / NAS / AVWindows/Linux/AIXazkyn-ncVMappseg / anthem / backend / general</v>
      </c>
    </row>
    <row r="394" spans="1:7" x14ac:dyDescent="0.3">
      <c r="A394" t="s">
        <v>11061</v>
      </c>
      <c r="B394" t="s">
        <v>6218</v>
      </c>
      <c r="C394" t="s">
        <v>11062</v>
      </c>
      <c r="D394" t="s">
        <v>4250</v>
      </c>
      <c r="E394" t="s">
        <v>18</v>
      </c>
      <c r="F394" t="s">
        <v>1411</v>
      </c>
      <c r="G394" t="str">
        <f>CONCATENATE(tblZoneMatch[[#This Row],[Company]],tblZoneMatch[[#This Row],[Current Zone]],tblZoneMatch[[#This Row],[Machine Type]],tblZoneMatch[[#This Row],[Target Platform]],tblZoneMatch[[#This Row],[Target Device Type]],tblZoneMatch[[#This Row],[Target Zone]])</f>
        <v>AnthemBackend / Server / NAS / AVWindows/Linux/AIXilelk-bmaas-drServerappseg / anthem / backend / general</v>
      </c>
    </row>
    <row r="395" spans="1:7" x14ac:dyDescent="0.3">
      <c r="A395" t="s">
        <v>11061</v>
      </c>
      <c r="B395" t="s">
        <v>6218</v>
      </c>
      <c r="C395" t="s">
        <v>11062</v>
      </c>
      <c r="D395" t="s">
        <v>2088</v>
      </c>
      <c r="E395" t="s">
        <v>18</v>
      </c>
      <c r="F395" t="s">
        <v>1411</v>
      </c>
      <c r="G395" t="str">
        <f>CONCATENATE(tblZoneMatch[[#This Row],[Company]],tblZoneMatch[[#This Row],[Current Zone]],tblZoneMatch[[#This Row],[Machine Type]],tblZoneMatch[[#This Row],[Target Platform]],tblZoneMatch[[#This Row],[Target Device Type]],tblZoneMatch[[#This Row],[Target Zone]])</f>
        <v>AnthemBackend / Server / NAS / AVWindows/Linux/AIXvaash-bmaasServerappseg / anthem / backend / general</v>
      </c>
    </row>
    <row r="396" spans="1:7" x14ac:dyDescent="0.3">
      <c r="A396" t="s">
        <v>11061</v>
      </c>
      <c r="B396" t="s">
        <v>6218</v>
      </c>
      <c r="C396" t="s">
        <v>11062</v>
      </c>
      <c r="D396" t="s">
        <v>1404</v>
      </c>
      <c r="E396" t="s">
        <v>19</v>
      </c>
      <c r="F396" t="s">
        <v>1411</v>
      </c>
      <c r="G396" t="str">
        <f>CONCATENATE(tblZoneMatch[[#This Row],[Company]],tblZoneMatch[[#This Row],[Current Zone]],tblZoneMatch[[#This Row],[Machine Type]],tblZoneMatch[[#This Row],[Target Platform]],tblZoneMatch[[#This Row],[Target Device Type]],tblZoneMatch[[#This Row],[Target Zone]])</f>
        <v>AnthemBackend / Server / NAS / AVWindows/Linux/AIXvaash-vcsVMappseg / anthem / backend / general</v>
      </c>
    </row>
    <row r="397" spans="1:7" x14ac:dyDescent="0.3">
      <c r="A397" t="s">
        <v>11061</v>
      </c>
      <c r="B397" t="s">
        <v>7396</v>
      </c>
      <c r="C397" t="s">
        <v>11063</v>
      </c>
      <c r="D397" t="s">
        <v>863</v>
      </c>
      <c r="E397" t="s">
        <v>18</v>
      </c>
      <c r="F397" t="s">
        <v>1411</v>
      </c>
      <c r="G397" t="str">
        <f>CONCATENATE(tblZoneMatch[[#This Row],[Company]],tblZoneMatch[[#This Row],[Current Zone]],tblZoneMatch[[#This Row],[Machine Type]],tblZoneMatch[[#This Row],[Target Platform]],tblZoneMatch[[#This Row],[Target Device Type]],tblZoneMatch[[#This Row],[Target Zone]])</f>
        <v>AnthemBackend / Server / NAS / CareMorePhysical Appliancevaash-wdc04Serverappseg / anthem / backend / general</v>
      </c>
    </row>
    <row r="398" spans="1:7" x14ac:dyDescent="0.3">
      <c r="A398" t="s">
        <v>11061</v>
      </c>
      <c r="B398" t="s">
        <v>7396</v>
      </c>
      <c r="C398" t="s">
        <v>11064</v>
      </c>
      <c r="D398" t="s">
        <v>1404</v>
      </c>
      <c r="E398" t="s">
        <v>19</v>
      </c>
      <c r="F398" t="s">
        <v>1411</v>
      </c>
      <c r="G398" t="str">
        <f>CONCATENATE(tblZoneMatch[[#This Row],[Company]],tblZoneMatch[[#This Row],[Current Zone]],tblZoneMatch[[#This Row],[Machine Type]],tblZoneMatch[[#This Row],[Target Platform]],tblZoneMatch[[#This Row],[Target Device Type]],tblZoneMatch[[#This Row],[Target Zone]])</f>
        <v>AnthemBackend / Server / NAS / CareMoreVirtual Appliancevaash-vcsVMappseg / anthem / backend / general</v>
      </c>
    </row>
    <row r="399" spans="1:7" x14ac:dyDescent="0.3">
      <c r="A399" t="s">
        <v>11061</v>
      </c>
      <c r="B399" t="s">
        <v>7396</v>
      </c>
      <c r="C399" t="s">
        <v>11064</v>
      </c>
      <c r="D399" t="s">
        <v>863</v>
      </c>
      <c r="E399" t="s">
        <v>16</v>
      </c>
      <c r="F399" t="s">
        <v>1411</v>
      </c>
      <c r="G399" t="str">
        <f>CONCATENATE(tblZoneMatch[[#This Row],[Company]],tblZoneMatch[[#This Row],[Current Zone]],tblZoneMatch[[#This Row],[Machine Type]],tblZoneMatch[[#This Row],[Target Platform]],tblZoneMatch[[#This Row],[Target Device Type]],tblZoneMatch[[#This Row],[Target Zone]])</f>
        <v>AnthemBackend / Server / NAS / CareMoreVirtual Appliancevaash-wdc04AIX-LPARappseg / anthem / backend / general</v>
      </c>
    </row>
    <row r="400" spans="1:7" x14ac:dyDescent="0.3">
      <c r="A400" s="9" t="s">
        <v>11061</v>
      </c>
      <c r="B400" s="9" t="s">
        <v>7396</v>
      </c>
      <c r="C400" s="9" t="s">
        <v>11064</v>
      </c>
      <c r="D400" s="9" t="s">
        <v>863</v>
      </c>
      <c r="E400" s="9" t="s">
        <v>17</v>
      </c>
      <c r="F400" s="9" t="s">
        <v>1411</v>
      </c>
      <c r="G400" s="188" t="str">
        <f>CONCATENATE(tblZoneMatch[[#This Row],[Company]],tblZoneMatch[[#This Row],[Current Zone]],tblZoneMatch[[#This Row],[Machine Type]],tblZoneMatch[[#This Row],[Target Platform]],tblZoneMatch[[#This Row],[Target Device Type]],tblZoneMatch[[#This Row],[Target Zone]])</f>
        <v>AnthemBackend / Server / NAS / CareMoreVirtual Appliancevaash-wdc04Linux-VM-Powerappseg / anthem / backend / general</v>
      </c>
    </row>
    <row r="401" spans="1:7" x14ac:dyDescent="0.3">
      <c r="A401" t="s">
        <v>11061</v>
      </c>
      <c r="B401" t="s">
        <v>7396</v>
      </c>
      <c r="C401" t="s">
        <v>11062</v>
      </c>
      <c r="D401" t="s">
        <v>1108</v>
      </c>
      <c r="E401" t="s">
        <v>19</v>
      </c>
      <c r="F401" t="s">
        <v>1411</v>
      </c>
      <c r="G401" t="str">
        <f>CONCATENATE(tblZoneMatch[[#This Row],[Company]],tblZoneMatch[[#This Row],[Current Zone]],tblZoneMatch[[#This Row],[Machine Type]],tblZoneMatch[[#This Row],[Target Platform]],tblZoneMatch[[#This Row],[Target Device Type]],tblZoneMatch[[#This Row],[Target Zone]])</f>
        <v>AnthemBackend / Server / NAS / CareMoreWindows/Linux/AIXazkyn-eastVMappseg / anthem / backend / general</v>
      </c>
    </row>
    <row r="402" spans="1:7" x14ac:dyDescent="0.3">
      <c r="A402" t="s">
        <v>11061</v>
      </c>
      <c r="B402" t="s">
        <v>7396</v>
      </c>
      <c r="C402" t="s">
        <v>11062</v>
      </c>
      <c r="D402" t="s">
        <v>1284</v>
      </c>
      <c r="E402" t="s">
        <v>19</v>
      </c>
      <c r="F402" t="s">
        <v>1411</v>
      </c>
      <c r="G402" t="str">
        <f>CONCATENATE(tblZoneMatch[[#This Row],[Company]],tblZoneMatch[[#This Row],[Current Zone]],tblZoneMatch[[#This Row],[Machine Type]],tblZoneMatch[[#This Row],[Target Platform]],tblZoneMatch[[#This Row],[Target Device Type]],tblZoneMatch[[#This Row],[Target Zone]])</f>
        <v>AnthemBackend / Server / NAS / CareMoreWindows/Linux/AIXazkyn-ncVMappseg / anthem / backend / general</v>
      </c>
    </row>
    <row r="403" spans="1:7" x14ac:dyDescent="0.3">
      <c r="A403" t="s">
        <v>11061</v>
      </c>
      <c r="B403" t="s">
        <v>7396</v>
      </c>
      <c r="C403" t="s">
        <v>11062</v>
      </c>
      <c r="D403" t="s">
        <v>4250</v>
      </c>
      <c r="E403" t="s">
        <v>18</v>
      </c>
      <c r="F403" t="s">
        <v>1411</v>
      </c>
      <c r="G403" t="str">
        <f>CONCATENATE(tblZoneMatch[[#This Row],[Company]],tblZoneMatch[[#This Row],[Current Zone]],tblZoneMatch[[#This Row],[Machine Type]],tblZoneMatch[[#This Row],[Target Platform]],tblZoneMatch[[#This Row],[Target Device Type]],tblZoneMatch[[#This Row],[Target Zone]])</f>
        <v>AnthemBackend / Server / NAS / CareMoreWindows/Linux/AIXilelk-bmaas-drServerappseg / anthem / backend / general</v>
      </c>
    </row>
    <row r="404" spans="1:7" x14ac:dyDescent="0.3">
      <c r="A404" t="s">
        <v>11061</v>
      </c>
      <c r="B404" t="s">
        <v>7396</v>
      </c>
      <c r="C404" t="s">
        <v>11062</v>
      </c>
      <c r="D404" t="s">
        <v>2088</v>
      </c>
      <c r="E404" t="s">
        <v>18</v>
      </c>
      <c r="F404" t="s">
        <v>1411</v>
      </c>
      <c r="G404" t="str">
        <f>CONCATENATE(tblZoneMatch[[#This Row],[Company]],tblZoneMatch[[#This Row],[Current Zone]],tblZoneMatch[[#This Row],[Machine Type]],tblZoneMatch[[#This Row],[Target Platform]],tblZoneMatch[[#This Row],[Target Device Type]],tblZoneMatch[[#This Row],[Target Zone]])</f>
        <v>AnthemBackend / Server / NAS / CareMoreWindows/Linux/AIXvaash-bmaasServerappseg / anthem / backend / general</v>
      </c>
    </row>
    <row r="405" spans="1:7" x14ac:dyDescent="0.3">
      <c r="A405" t="s">
        <v>11061</v>
      </c>
      <c r="B405" t="s">
        <v>7396</v>
      </c>
      <c r="C405" t="s">
        <v>11062</v>
      </c>
      <c r="D405" t="s">
        <v>1404</v>
      </c>
      <c r="E405" t="s">
        <v>19</v>
      </c>
      <c r="F405" t="s">
        <v>1411</v>
      </c>
      <c r="G405" t="str">
        <f>CONCATENATE(tblZoneMatch[[#This Row],[Company]],tblZoneMatch[[#This Row],[Current Zone]],tblZoneMatch[[#This Row],[Machine Type]],tblZoneMatch[[#This Row],[Target Platform]],tblZoneMatch[[#This Row],[Target Device Type]],tblZoneMatch[[#This Row],[Target Zone]])</f>
        <v>AnthemBackend / Server / NAS / CareMoreWindows/Linux/AIXvaash-vcsVMappseg / anthem / backend / general</v>
      </c>
    </row>
    <row r="406" spans="1:7" x14ac:dyDescent="0.3">
      <c r="A406" t="s">
        <v>11061</v>
      </c>
      <c r="B406" t="s">
        <v>507</v>
      </c>
      <c r="C406" t="s">
        <v>11063</v>
      </c>
      <c r="D406" t="s">
        <v>863</v>
      </c>
      <c r="E406" t="s">
        <v>18</v>
      </c>
      <c r="F406" t="s">
        <v>1411</v>
      </c>
      <c r="G406" t="str">
        <f>CONCATENATE(tblZoneMatch[[#This Row],[Company]],tblZoneMatch[[#This Row],[Current Zone]],tblZoneMatch[[#This Row],[Machine Type]],tblZoneMatch[[#This Row],[Target Platform]],tblZoneMatch[[#This Row],[Target Device Type]],tblZoneMatch[[#This Row],[Target Zone]])</f>
        <v>AnthemBackend / Server / NAS / GBDPhysical Appliancevaash-wdc04Serverappseg / anthem / backend / general</v>
      </c>
    </row>
    <row r="407" spans="1:7" x14ac:dyDescent="0.3">
      <c r="A407" t="s">
        <v>11061</v>
      </c>
      <c r="B407" t="s">
        <v>507</v>
      </c>
      <c r="C407" t="s">
        <v>11064</v>
      </c>
      <c r="D407" t="s">
        <v>1404</v>
      </c>
      <c r="E407" t="s">
        <v>19</v>
      </c>
      <c r="F407" t="s">
        <v>1411</v>
      </c>
      <c r="G407" t="str">
        <f>CONCATENATE(tblZoneMatch[[#This Row],[Company]],tblZoneMatch[[#This Row],[Current Zone]],tblZoneMatch[[#This Row],[Machine Type]],tblZoneMatch[[#This Row],[Target Platform]],tblZoneMatch[[#This Row],[Target Device Type]],tblZoneMatch[[#This Row],[Target Zone]])</f>
        <v>AnthemBackend / Server / NAS / GBDVirtual Appliancevaash-vcsVMappseg / anthem / backend / general</v>
      </c>
    </row>
    <row r="408" spans="1:7" x14ac:dyDescent="0.3">
      <c r="A408" t="s">
        <v>11061</v>
      </c>
      <c r="B408" t="s">
        <v>507</v>
      </c>
      <c r="C408" t="s">
        <v>11064</v>
      </c>
      <c r="D408" t="s">
        <v>863</v>
      </c>
      <c r="E408" t="s">
        <v>16</v>
      </c>
      <c r="F408" t="s">
        <v>1411</v>
      </c>
      <c r="G408" t="str">
        <f>CONCATENATE(tblZoneMatch[[#This Row],[Company]],tblZoneMatch[[#This Row],[Current Zone]],tblZoneMatch[[#This Row],[Machine Type]],tblZoneMatch[[#This Row],[Target Platform]],tblZoneMatch[[#This Row],[Target Device Type]],tblZoneMatch[[#This Row],[Target Zone]])</f>
        <v>AnthemBackend / Server / NAS / GBDVirtual Appliancevaash-wdc04AIX-LPARappseg / anthem / backend / general</v>
      </c>
    </row>
    <row r="409" spans="1:7" x14ac:dyDescent="0.3">
      <c r="A409" s="9" t="s">
        <v>11061</v>
      </c>
      <c r="B409" s="9" t="s">
        <v>507</v>
      </c>
      <c r="C409" s="9" t="s">
        <v>11064</v>
      </c>
      <c r="D409" s="9" t="s">
        <v>863</v>
      </c>
      <c r="E409" s="9" t="s">
        <v>17</v>
      </c>
      <c r="F409" s="9" t="s">
        <v>1411</v>
      </c>
      <c r="G409" s="188" t="str">
        <f>CONCATENATE(tblZoneMatch[[#This Row],[Company]],tblZoneMatch[[#This Row],[Current Zone]],tblZoneMatch[[#This Row],[Machine Type]],tblZoneMatch[[#This Row],[Target Platform]],tblZoneMatch[[#This Row],[Target Device Type]],tblZoneMatch[[#This Row],[Target Zone]])</f>
        <v>AnthemBackend / Server / NAS / GBDVirtual Appliancevaash-wdc04Linux-VM-Powerappseg / anthem / backend / general</v>
      </c>
    </row>
    <row r="410" spans="1:7" x14ac:dyDescent="0.3">
      <c r="A410" t="s">
        <v>11061</v>
      </c>
      <c r="B410" t="s">
        <v>507</v>
      </c>
      <c r="C410" t="s">
        <v>11062</v>
      </c>
      <c r="D410" t="s">
        <v>1108</v>
      </c>
      <c r="E410" t="s">
        <v>19</v>
      </c>
      <c r="F410" t="s">
        <v>1411</v>
      </c>
      <c r="G410" t="str">
        <f>CONCATENATE(tblZoneMatch[[#This Row],[Company]],tblZoneMatch[[#This Row],[Current Zone]],tblZoneMatch[[#This Row],[Machine Type]],tblZoneMatch[[#This Row],[Target Platform]],tblZoneMatch[[#This Row],[Target Device Type]],tblZoneMatch[[#This Row],[Target Zone]])</f>
        <v>AnthemBackend / Server / NAS / GBDWindows/Linux/AIXazkyn-eastVMappseg / anthem / backend / general</v>
      </c>
    </row>
    <row r="411" spans="1:7" x14ac:dyDescent="0.3">
      <c r="A411" t="s">
        <v>11061</v>
      </c>
      <c r="B411" t="s">
        <v>507</v>
      </c>
      <c r="C411" t="s">
        <v>11062</v>
      </c>
      <c r="D411" t="s">
        <v>1284</v>
      </c>
      <c r="E411" t="s">
        <v>19</v>
      </c>
      <c r="F411" t="s">
        <v>1411</v>
      </c>
      <c r="G411" t="str">
        <f>CONCATENATE(tblZoneMatch[[#This Row],[Company]],tblZoneMatch[[#This Row],[Current Zone]],tblZoneMatch[[#This Row],[Machine Type]],tblZoneMatch[[#This Row],[Target Platform]],tblZoneMatch[[#This Row],[Target Device Type]],tblZoneMatch[[#This Row],[Target Zone]])</f>
        <v>AnthemBackend / Server / NAS / GBDWindows/Linux/AIXazkyn-ncVMappseg / anthem / backend / general</v>
      </c>
    </row>
    <row r="412" spans="1:7" x14ac:dyDescent="0.3">
      <c r="A412" t="s">
        <v>11061</v>
      </c>
      <c r="B412" t="s">
        <v>507</v>
      </c>
      <c r="C412" t="s">
        <v>11062</v>
      </c>
      <c r="D412" t="s">
        <v>4250</v>
      </c>
      <c r="E412" t="s">
        <v>18</v>
      </c>
      <c r="F412" t="s">
        <v>1411</v>
      </c>
      <c r="G412" t="str">
        <f>CONCATENATE(tblZoneMatch[[#This Row],[Company]],tblZoneMatch[[#This Row],[Current Zone]],tblZoneMatch[[#This Row],[Machine Type]],tblZoneMatch[[#This Row],[Target Platform]],tblZoneMatch[[#This Row],[Target Device Type]],tblZoneMatch[[#This Row],[Target Zone]])</f>
        <v>AnthemBackend / Server / NAS / GBDWindows/Linux/AIXilelk-bmaas-drServerappseg / anthem / backend / general</v>
      </c>
    </row>
    <row r="413" spans="1:7" x14ac:dyDescent="0.3">
      <c r="A413" t="s">
        <v>11061</v>
      </c>
      <c r="B413" t="s">
        <v>507</v>
      </c>
      <c r="C413" t="s">
        <v>11062</v>
      </c>
      <c r="D413" t="s">
        <v>2088</v>
      </c>
      <c r="E413" t="s">
        <v>18</v>
      </c>
      <c r="F413" t="s">
        <v>1411</v>
      </c>
      <c r="G413" t="str">
        <f>CONCATENATE(tblZoneMatch[[#This Row],[Company]],tblZoneMatch[[#This Row],[Current Zone]],tblZoneMatch[[#This Row],[Machine Type]],tblZoneMatch[[#This Row],[Target Platform]],tblZoneMatch[[#This Row],[Target Device Type]],tblZoneMatch[[#This Row],[Target Zone]])</f>
        <v>AnthemBackend / Server / NAS / GBDWindows/Linux/AIXvaash-bmaasServerappseg / anthem / backend / general</v>
      </c>
    </row>
    <row r="414" spans="1:7" x14ac:dyDescent="0.3">
      <c r="A414" t="s">
        <v>11061</v>
      </c>
      <c r="B414" t="s">
        <v>507</v>
      </c>
      <c r="C414" t="s">
        <v>11062</v>
      </c>
      <c r="D414" t="s">
        <v>1404</v>
      </c>
      <c r="E414" t="s">
        <v>19</v>
      </c>
      <c r="F414" t="s">
        <v>1411</v>
      </c>
      <c r="G414" t="str">
        <f>CONCATENATE(tblZoneMatch[[#This Row],[Company]],tblZoneMatch[[#This Row],[Current Zone]],tblZoneMatch[[#This Row],[Machine Type]],tblZoneMatch[[#This Row],[Target Platform]],tblZoneMatch[[#This Row],[Target Device Type]],tblZoneMatch[[#This Row],[Target Zone]])</f>
        <v>AnthemBackend / Server / NAS / GBDWindows/Linux/AIXvaash-vcsVMappseg / anthem / backend / general</v>
      </c>
    </row>
    <row r="415" spans="1:7" x14ac:dyDescent="0.3">
      <c r="A415" t="s">
        <v>11061</v>
      </c>
      <c r="B415" t="s">
        <v>6222</v>
      </c>
      <c r="C415" t="s">
        <v>11063</v>
      </c>
      <c r="D415" t="s">
        <v>863</v>
      </c>
      <c r="E415" t="s">
        <v>18</v>
      </c>
      <c r="F415" t="s">
        <v>1411</v>
      </c>
      <c r="G415" t="str">
        <f>CONCATENATE(tblZoneMatch[[#This Row],[Company]],tblZoneMatch[[#This Row],[Current Zone]],tblZoneMatch[[#This Row],[Machine Type]],tblZoneMatch[[#This Row],[Target Platform]],tblZoneMatch[[#This Row],[Target Device Type]],tblZoneMatch[[#This Row],[Target Zone]])</f>
        <v>AnthemBackend / Server / NAS / GeneralPhysical Appliancevaash-wdc04Serverappseg / anthem / backend / general</v>
      </c>
    </row>
    <row r="416" spans="1:7" x14ac:dyDescent="0.3">
      <c r="A416" t="s">
        <v>11061</v>
      </c>
      <c r="B416" t="s">
        <v>6222</v>
      </c>
      <c r="C416" t="s">
        <v>11064</v>
      </c>
      <c r="D416" t="s">
        <v>1404</v>
      </c>
      <c r="E416" t="s">
        <v>19</v>
      </c>
      <c r="F416" t="s">
        <v>1411</v>
      </c>
      <c r="G416" t="str">
        <f>CONCATENATE(tblZoneMatch[[#This Row],[Company]],tblZoneMatch[[#This Row],[Current Zone]],tblZoneMatch[[#This Row],[Machine Type]],tblZoneMatch[[#This Row],[Target Platform]],tblZoneMatch[[#This Row],[Target Device Type]],tblZoneMatch[[#This Row],[Target Zone]])</f>
        <v>AnthemBackend / Server / NAS / GeneralVirtual Appliancevaash-vcsVMappseg / anthem / backend / general</v>
      </c>
    </row>
    <row r="417" spans="1:7" x14ac:dyDescent="0.3">
      <c r="A417" t="s">
        <v>11061</v>
      </c>
      <c r="B417" t="s">
        <v>6222</v>
      </c>
      <c r="C417" t="s">
        <v>11064</v>
      </c>
      <c r="D417" t="s">
        <v>863</v>
      </c>
      <c r="E417" t="s">
        <v>16</v>
      </c>
      <c r="F417" t="s">
        <v>1411</v>
      </c>
      <c r="G417" t="str">
        <f>CONCATENATE(tblZoneMatch[[#This Row],[Company]],tblZoneMatch[[#This Row],[Current Zone]],tblZoneMatch[[#This Row],[Machine Type]],tblZoneMatch[[#This Row],[Target Platform]],tblZoneMatch[[#This Row],[Target Device Type]],tblZoneMatch[[#This Row],[Target Zone]])</f>
        <v>AnthemBackend / Server / NAS / GeneralVirtual Appliancevaash-wdc04AIX-LPARappseg / anthem / backend / general</v>
      </c>
    </row>
    <row r="418" spans="1:7" x14ac:dyDescent="0.3">
      <c r="A418" s="9" t="s">
        <v>11061</v>
      </c>
      <c r="B418" s="9" t="s">
        <v>6222</v>
      </c>
      <c r="C418" s="9" t="s">
        <v>11064</v>
      </c>
      <c r="D418" s="9" t="s">
        <v>863</v>
      </c>
      <c r="E418" s="9" t="s">
        <v>17</v>
      </c>
      <c r="F418" s="9" t="s">
        <v>1411</v>
      </c>
      <c r="G418" s="188" t="str">
        <f>CONCATENATE(tblZoneMatch[[#This Row],[Company]],tblZoneMatch[[#This Row],[Current Zone]],tblZoneMatch[[#This Row],[Machine Type]],tblZoneMatch[[#This Row],[Target Platform]],tblZoneMatch[[#This Row],[Target Device Type]],tblZoneMatch[[#This Row],[Target Zone]])</f>
        <v>AnthemBackend / Server / NAS / GeneralVirtual Appliancevaash-wdc04Linux-VM-Powerappseg / anthem / backend / general</v>
      </c>
    </row>
    <row r="419" spans="1:7" x14ac:dyDescent="0.3">
      <c r="A419" t="s">
        <v>11061</v>
      </c>
      <c r="B419" t="s">
        <v>6222</v>
      </c>
      <c r="C419" t="s">
        <v>11062</v>
      </c>
      <c r="D419" t="s">
        <v>1108</v>
      </c>
      <c r="E419" t="s">
        <v>19</v>
      </c>
      <c r="F419" t="s">
        <v>1411</v>
      </c>
      <c r="G419" t="str">
        <f>CONCATENATE(tblZoneMatch[[#This Row],[Company]],tblZoneMatch[[#This Row],[Current Zone]],tblZoneMatch[[#This Row],[Machine Type]],tblZoneMatch[[#This Row],[Target Platform]],tblZoneMatch[[#This Row],[Target Device Type]],tblZoneMatch[[#This Row],[Target Zone]])</f>
        <v>AnthemBackend / Server / NAS / GeneralWindows/Linux/AIXazkyn-eastVMappseg / anthem / backend / general</v>
      </c>
    </row>
    <row r="420" spans="1:7" x14ac:dyDescent="0.3">
      <c r="A420" t="s">
        <v>11061</v>
      </c>
      <c r="B420" t="s">
        <v>6222</v>
      </c>
      <c r="C420" t="s">
        <v>11062</v>
      </c>
      <c r="D420" t="s">
        <v>1284</v>
      </c>
      <c r="E420" t="s">
        <v>19</v>
      </c>
      <c r="F420" t="s">
        <v>1411</v>
      </c>
      <c r="G420" t="str">
        <f>CONCATENATE(tblZoneMatch[[#This Row],[Company]],tblZoneMatch[[#This Row],[Current Zone]],tblZoneMatch[[#This Row],[Machine Type]],tblZoneMatch[[#This Row],[Target Platform]],tblZoneMatch[[#This Row],[Target Device Type]],tblZoneMatch[[#This Row],[Target Zone]])</f>
        <v>AnthemBackend / Server / NAS / GeneralWindows/Linux/AIXazkyn-ncVMappseg / anthem / backend / general</v>
      </c>
    </row>
    <row r="421" spans="1:7" x14ac:dyDescent="0.3">
      <c r="A421" t="s">
        <v>11061</v>
      </c>
      <c r="B421" t="s">
        <v>6222</v>
      </c>
      <c r="C421" t="s">
        <v>11062</v>
      </c>
      <c r="D421" t="s">
        <v>4250</v>
      </c>
      <c r="E421" t="s">
        <v>18</v>
      </c>
      <c r="F421" t="s">
        <v>1411</v>
      </c>
      <c r="G421" t="str">
        <f>CONCATENATE(tblZoneMatch[[#This Row],[Company]],tblZoneMatch[[#This Row],[Current Zone]],tblZoneMatch[[#This Row],[Machine Type]],tblZoneMatch[[#This Row],[Target Platform]],tblZoneMatch[[#This Row],[Target Device Type]],tblZoneMatch[[#This Row],[Target Zone]])</f>
        <v>AnthemBackend / Server / NAS / GeneralWindows/Linux/AIXilelk-bmaas-drServerappseg / anthem / backend / general</v>
      </c>
    </row>
    <row r="422" spans="1:7" x14ac:dyDescent="0.3">
      <c r="A422" t="s">
        <v>11061</v>
      </c>
      <c r="B422" t="s">
        <v>6222</v>
      </c>
      <c r="C422" t="s">
        <v>11062</v>
      </c>
      <c r="D422" t="s">
        <v>2088</v>
      </c>
      <c r="E422" t="s">
        <v>18</v>
      </c>
      <c r="F422" t="s">
        <v>1411</v>
      </c>
      <c r="G422" t="str">
        <f>CONCATENATE(tblZoneMatch[[#This Row],[Company]],tblZoneMatch[[#This Row],[Current Zone]],tblZoneMatch[[#This Row],[Machine Type]],tblZoneMatch[[#This Row],[Target Platform]],tblZoneMatch[[#This Row],[Target Device Type]],tblZoneMatch[[#This Row],[Target Zone]])</f>
        <v>AnthemBackend / Server / NAS / GeneralWindows/Linux/AIXvaash-bmaasServerappseg / anthem / backend / general</v>
      </c>
    </row>
    <row r="423" spans="1:7" x14ac:dyDescent="0.3">
      <c r="A423" t="s">
        <v>11061</v>
      </c>
      <c r="B423" t="s">
        <v>6222</v>
      </c>
      <c r="C423" t="s">
        <v>11062</v>
      </c>
      <c r="D423" t="s">
        <v>1404</v>
      </c>
      <c r="E423" t="s">
        <v>19</v>
      </c>
      <c r="F423" t="s">
        <v>1411</v>
      </c>
      <c r="G423" t="str">
        <f>CONCATENATE(tblZoneMatch[[#This Row],[Company]],tblZoneMatch[[#This Row],[Current Zone]],tblZoneMatch[[#This Row],[Machine Type]],tblZoneMatch[[#This Row],[Target Platform]],tblZoneMatch[[#This Row],[Target Device Type]],tblZoneMatch[[#This Row],[Target Zone]])</f>
        <v>AnthemBackend / Server / NAS / GeneralWindows/Linux/AIXvaash-vcsVMappseg / anthem / backend / general</v>
      </c>
    </row>
    <row r="424" spans="1:7" x14ac:dyDescent="0.3">
      <c r="A424" t="s">
        <v>11061</v>
      </c>
      <c r="B424" t="s">
        <v>593</v>
      </c>
      <c r="C424" t="s">
        <v>11063</v>
      </c>
      <c r="D424" t="s">
        <v>863</v>
      </c>
      <c r="E424" t="s">
        <v>18</v>
      </c>
      <c r="F424" t="s">
        <v>1411</v>
      </c>
      <c r="G424" t="str">
        <f>CONCATENATE(tblZoneMatch[[#This Row],[Company]],tblZoneMatch[[#This Row],[Current Zone]],tblZoneMatch[[#This Row],[Machine Type]],tblZoneMatch[[#This Row],[Target Platform]],tblZoneMatch[[#This Row],[Target Device Type]],tblZoneMatch[[#This Row],[Target Zone]])</f>
        <v>AnthemBackend / Server / Security / MiscPhysical Appliancevaash-wdc04Serverappseg / anthem / backend / general</v>
      </c>
    </row>
    <row r="425" spans="1:7" x14ac:dyDescent="0.3">
      <c r="A425" t="s">
        <v>11061</v>
      </c>
      <c r="B425" t="s">
        <v>593</v>
      </c>
      <c r="C425" t="s">
        <v>11064</v>
      </c>
      <c r="D425" t="s">
        <v>1404</v>
      </c>
      <c r="E425" t="s">
        <v>19</v>
      </c>
      <c r="F425" t="s">
        <v>1411</v>
      </c>
      <c r="G425" t="str">
        <f>CONCATENATE(tblZoneMatch[[#This Row],[Company]],tblZoneMatch[[#This Row],[Current Zone]],tblZoneMatch[[#This Row],[Machine Type]],tblZoneMatch[[#This Row],[Target Platform]],tblZoneMatch[[#This Row],[Target Device Type]],tblZoneMatch[[#This Row],[Target Zone]])</f>
        <v>AnthemBackend / Server / Security / MiscVirtual Appliancevaash-vcsVMappseg / anthem / backend / general</v>
      </c>
    </row>
    <row r="426" spans="1:7" x14ac:dyDescent="0.3">
      <c r="A426" t="s">
        <v>11061</v>
      </c>
      <c r="B426" t="s">
        <v>593</v>
      </c>
      <c r="C426" t="s">
        <v>11064</v>
      </c>
      <c r="D426" t="s">
        <v>863</v>
      </c>
      <c r="E426" t="s">
        <v>16</v>
      </c>
      <c r="F426" t="s">
        <v>1411</v>
      </c>
      <c r="G426" t="str">
        <f>CONCATENATE(tblZoneMatch[[#This Row],[Company]],tblZoneMatch[[#This Row],[Current Zone]],tblZoneMatch[[#This Row],[Machine Type]],tblZoneMatch[[#This Row],[Target Platform]],tblZoneMatch[[#This Row],[Target Device Type]],tblZoneMatch[[#This Row],[Target Zone]])</f>
        <v>AnthemBackend / Server / Security / MiscVirtual Appliancevaash-wdc04AIX-LPARappseg / anthem / backend / general</v>
      </c>
    </row>
    <row r="427" spans="1:7" x14ac:dyDescent="0.3">
      <c r="A427" s="9" t="s">
        <v>11061</v>
      </c>
      <c r="B427" s="9" t="s">
        <v>593</v>
      </c>
      <c r="C427" s="9" t="s">
        <v>11064</v>
      </c>
      <c r="D427" s="9" t="s">
        <v>863</v>
      </c>
      <c r="E427" s="9" t="s">
        <v>17</v>
      </c>
      <c r="F427" s="9" t="s">
        <v>1411</v>
      </c>
      <c r="G427" s="188" t="str">
        <f>CONCATENATE(tblZoneMatch[[#This Row],[Company]],tblZoneMatch[[#This Row],[Current Zone]],tblZoneMatch[[#This Row],[Machine Type]],tblZoneMatch[[#This Row],[Target Platform]],tblZoneMatch[[#This Row],[Target Device Type]],tblZoneMatch[[#This Row],[Target Zone]])</f>
        <v>AnthemBackend / Server / Security / MiscVirtual Appliancevaash-wdc04Linux-VM-Powerappseg / anthem / backend / general</v>
      </c>
    </row>
    <row r="428" spans="1:7" x14ac:dyDescent="0.3">
      <c r="A428" t="s">
        <v>11061</v>
      </c>
      <c r="B428" t="s">
        <v>593</v>
      </c>
      <c r="C428" t="s">
        <v>11062</v>
      </c>
      <c r="D428" t="s">
        <v>1108</v>
      </c>
      <c r="E428" t="s">
        <v>19</v>
      </c>
      <c r="F428" t="s">
        <v>1411</v>
      </c>
      <c r="G428" t="str">
        <f>CONCATENATE(tblZoneMatch[[#This Row],[Company]],tblZoneMatch[[#This Row],[Current Zone]],tblZoneMatch[[#This Row],[Machine Type]],tblZoneMatch[[#This Row],[Target Platform]],tblZoneMatch[[#This Row],[Target Device Type]],tblZoneMatch[[#This Row],[Target Zone]])</f>
        <v>AnthemBackend / Server / Security / MiscWindows/Linux/AIXazkyn-eastVMappseg / anthem / backend / general</v>
      </c>
    </row>
    <row r="429" spans="1:7" x14ac:dyDescent="0.3">
      <c r="A429" t="s">
        <v>11061</v>
      </c>
      <c r="B429" t="s">
        <v>593</v>
      </c>
      <c r="C429" t="s">
        <v>11062</v>
      </c>
      <c r="D429" t="s">
        <v>1284</v>
      </c>
      <c r="E429" t="s">
        <v>19</v>
      </c>
      <c r="F429" t="s">
        <v>1411</v>
      </c>
      <c r="G429" t="str">
        <f>CONCATENATE(tblZoneMatch[[#This Row],[Company]],tblZoneMatch[[#This Row],[Current Zone]],tblZoneMatch[[#This Row],[Machine Type]],tblZoneMatch[[#This Row],[Target Platform]],tblZoneMatch[[#This Row],[Target Device Type]],tblZoneMatch[[#This Row],[Target Zone]])</f>
        <v>AnthemBackend / Server / Security / MiscWindows/Linux/AIXazkyn-ncVMappseg / anthem / backend / general</v>
      </c>
    </row>
    <row r="430" spans="1:7" x14ac:dyDescent="0.3">
      <c r="A430" t="s">
        <v>11061</v>
      </c>
      <c r="B430" t="s">
        <v>593</v>
      </c>
      <c r="C430" t="s">
        <v>11062</v>
      </c>
      <c r="D430" t="s">
        <v>4250</v>
      </c>
      <c r="E430" t="s">
        <v>18</v>
      </c>
      <c r="F430" t="s">
        <v>1411</v>
      </c>
      <c r="G430" t="str">
        <f>CONCATENATE(tblZoneMatch[[#This Row],[Company]],tblZoneMatch[[#This Row],[Current Zone]],tblZoneMatch[[#This Row],[Machine Type]],tblZoneMatch[[#This Row],[Target Platform]],tblZoneMatch[[#This Row],[Target Device Type]],tblZoneMatch[[#This Row],[Target Zone]])</f>
        <v>AnthemBackend / Server / Security / MiscWindows/Linux/AIXilelk-bmaas-drServerappseg / anthem / backend / general</v>
      </c>
    </row>
    <row r="431" spans="1:7" x14ac:dyDescent="0.3">
      <c r="A431" t="s">
        <v>11061</v>
      </c>
      <c r="B431" t="s">
        <v>593</v>
      </c>
      <c r="C431" t="s">
        <v>11062</v>
      </c>
      <c r="D431" t="s">
        <v>2088</v>
      </c>
      <c r="E431" t="s">
        <v>18</v>
      </c>
      <c r="F431" t="s">
        <v>1411</v>
      </c>
      <c r="G431" t="str">
        <f>CONCATENATE(tblZoneMatch[[#This Row],[Company]],tblZoneMatch[[#This Row],[Current Zone]],tblZoneMatch[[#This Row],[Machine Type]],tblZoneMatch[[#This Row],[Target Platform]],tblZoneMatch[[#This Row],[Target Device Type]],tblZoneMatch[[#This Row],[Target Zone]])</f>
        <v>AnthemBackend / Server / Security / MiscWindows/Linux/AIXvaash-bmaasServerappseg / anthem / backend / general</v>
      </c>
    </row>
    <row r="432" spans="1:7" x14ac:dyDescent="0.3">
      <c r="A432" t="s">
        <v>11061</v>
      </c>
      <c r="B432" t="s">
        <v>593</v>
      </c>
      <c r="C432" t="s">
        <v>11062</v>
      </c>
      <c r="D432" t="s">
        <v>1404</v>
      </c>
      <c r="E432" t="s">
        <v>19</v>
      </c>
      <c r="F432" t="s">
        <v>1411</v>
      </c>
      <c r="G432" t="str">
        <f>CONCATENATE(tblZoneMatch[[#This Row],[Company]],tblZoneMatch[[#This Row],[Current Zone]],tblZoneMatch[[#This Row],[Machine Type]],tblZoneMatch[[#This Row],[Target Platform]],tblZoneMatch[[#This Row],[Target Device Type]],tblZoneMatch[[#This Row],[Target Zone]])</f>
        <v>AnthemBackend / Server / Security / MiscWindows/Linux/AIXvaash-vcsVMappseg / anthem / backend / general</v>
      </c>
    </row>
    <row r="433" spans="1:7" x14ac:dyDescent="0.3">
      <c r="A433" t="s">
        <v>11061</v>
      </c>
      <c r="B433" t="s">
        <v>5557</v>
      </c>
      <c r="C433" t="s">
        <v>11062</v>
      </c>
      <c r="D433" t="s">
        <v>11066</v>
      </c>
      <c r="F433" t="s">
        <v>1937</v>
      </c>
      <c r="G433" t="str">
        <f>CONCATENATE(tblZoneMatch[[#This Row],[Company]],tblZoneMatch[[#This Row],[Current Zone]],tblZoneMatch[[#This Row],[Machine Type]],tblZoneMatch[[#This Row],[Target Platform]],tblZoneMatch[[#This Row],[Target Device Type]],tblZoneMatch[[#This Row],[Target Zone]])</f>
        <v>AnthemBackend / Storage / Backup / ICOSWindows/Linux/AIXnetworkseg / anthem / backup / general</v>
      </c>
    </row>
    <row r="434" spans="1:7" x14ac:dyDescent="0.3">
      <c r="A434" t="s">
        <v>11061</v>
      </c>
      <c r="B434" t="s">
        <v>6198</v>
      </c>
      <c r="C434" t="s">
        <v>11062</v>
      </c>
      <c r="D434" t="s">
        <v>11066</v>
      </c>
      <c r="F434" t="s">
        <v>1937</v>
      </c>
      <c r="G434" t="str">
        <f>CONCATENATE(tblZoneMatch[[#This Row],[Company]],tblZoneMatch[[#This Row],[Current Zone]],tblZoneMatch[[#This Row],[Machine Type]],tblZoneMatch[[#This Row],[Target Platform]],tblZoneMatch[[#This Row],[Target Device Type]],tblZoneMatch[[#This Row],[Target Zone]])</f>
        <v>AnthemBackend / Storage / Backup / TSM - IAAS-NSXWindows/Linux/AIXnetworkseg / anthem / backup / general</v>
      </c>
    </row>
    <row r="435" spans="1:7" x14ac:dyDescent="0.3">
      <c r="A435" t="s">
        <v>11061</v>
      </c>
      <c r="B435" t="s">
        <v>6198</v>
      </c>
      <c r="C435" t="s">
        <v>11062</v>
      </c>
      <c r="D435" t="s">
        <v>1404</v>
      </c>
      <c r="E435" t="s">
        <v>19</v>
      </c>
      <c r="F435" t="s">
        <v>11067</v>
      </c>
      <c r="G435" t="str">
        <f>CONCATENATE(tblZoneMatch[[#This Row],[Company]],tblZoneMatch[[#This Row],[Current Zone]],tblZoneMatch[[#This Row],[Machine Type]],tblZoneMatch[[#This Row],[Target Platform]],tblZoneMatch[[#This Row],[Target Device Type]],tblZoneMatch[[#This Row],[Target Zone]])</f>
        <v>AnthemBackend / Storage / Backup / TSM - IAAS-NSXWindows/Linux/AIXvaash-vcsVMTarget does not exist in VCS.</v>
      </c>
    </row>
    <row r="436" spans="1:7" x14ac:dyDescent="0.3">
      <c r="A436" t="s">
        <v>11061</v>
      </c>
      <c r="B436" t="s">
        <v>6201</v>
      </c>
      <c r="C436" t="s">
        <v>11062</v>
      </c>
      <c r="D436" t="s">
        <v>11066</v>
      </c>
      <c r="F436" t="s">
        <v>1937</v>
      </c>
      <c r="G436" t="str">
        <f>CONCATENATE(tblZoneMatch[[#This Row],[Company]],tblZoneMatch[[#This Row],[Current Zone]],tblZoneMatch[[#This Row],[Machine Type]],tblZoneMatch[[#This Row],[Target Platform]],tblZoneMatch[[#This Row],[Target Device Type]],tblZoneMatch[[#This Row],[Target Zone]])</f>
        <v>AnthemBackend / Storage / Backup / TSM - PAAS-NSXWindows/Linux/AIXnetworkseg / anthem / backup / general</v>
      </c>
    </row>
    <row r="437" spans="1:7" x14ac:dyDescent="0.3">
      <c r="A437" t="s">
        <v>11061</v>
      </c>
      <c r="B437" t="s">
        <v>6201</v>
      </c>
      <c r="C437" t="s">
        <v>11062</v>
      </c>
      <c r="D437" t="s">
        <v>1404</v>
      </c>
      <c r="E437" t="s">
        <v>19</v>
      </c>
      <c r="F437" t="s">
        <v>11067</v>
      </c>
      <c r="G437" t="str">
        <f>CONCATENATE(tblZoneMatch[[#This Row],[Company]],tblZoneMatch[[#This Row],[Current Zone]],tblZoneMatch[[#This Row],[Machine Type]],tblZoneMatch[[#This Row],[Target Platform]],tblZoneMatch[[#This Row],[Target Device Type]],tblZoneMatch[[#This Row],[Target Zone]])</f>
        <v>AnthemBackend / Storage / Backup / TSM - PAAS-NSXWindows/Linux/AIXvaash-vcsVMTarget does not exist in VCS.</v>
      </c>
    </row>
    <row r="438" spans="1:7" x14ac:dyDescent="0.3">
      <c r="A438" t="s">
        <v>11061</v>
      </c>
      <c r="B438" t="s">
        <v>733</v>
      </c>
      <c r="C438" t="s">
        <v>11062</v>
      </c>
      <c r="D438" t="s">
        <v>11066</v>
      </c>
      <c r="F438" t="s">
        <v>1937</v>
      </c>
      <c r="G438" t="str">
        <f>CONCATENATE(tblZoneMatch[[#This Row],[Company]],tblZoneMatch[[#This Row],[Current Zone]],tblZoneMatch[[#This Row],[Machine Type]],tblZoneMatch[[#This Row],[Target Platform]],tblZoneMatch[[#This Row],[Target Device Type]],tblZoneMatch[[#This Row],[Target Zone]])</f>
        <v>AnthemBackend / Storage / Backup / TSMWindows/Linux/AIXnetworkseg / anthem / backup / general</v>
      </c>
    </row>
    <row r="439" spans="1:7" x14ac:dyDescent="0.3">
      <c r="A439" t="s">
        <v>11061</v>
      </c>
      <c r="B439" t="s">
        <v>733</v>
      </c>
      <c r="C439" t="s">
        <v>11062</v>
      </c>
      <c r="D439" t="s">
        <v>1404</v>
      </c>
      <c r="E439" t="s">
        <v>19</v>
      </c>
      <c r="F439" t="s">
        <v>11067</v>
      </c>
      <c r="G439" t="str">
        <f>CONCATENATE(tblZoneMatch[[#This Row],[Company]],tblZoneMatch[[#This Row],[Current Zone]],tblZoneMatch[[#This Row],[Machine Type]],tblZoneMatch[[#This Row],[Target Platform]],tblZoneMatch[[#This Row],[Target Device Type]],tblZoneMatch[[#This Row],[Target Zone]])</f>
        <v>AnthemBackend / Storage / Backup / TSMWindows/Linux/AIXvaash-vcsVMTarget does not exist in VCS.</v>
      </c>
    </row>
    <row r="440" spans="1:7" x14ac:dyDescent="0.3">
      <c r="A440" t="s">
        <v>11061</v>
      </c>
      <c r="B440" t="s">
        <v>7270</v>
      </c>
      <c r="C440" t="s">
        <v>11062</v>
      </c>
      <c r="D440" t="s">
        <v>11066</v>
      </c>
      <c r="F440" t="s">
        <v>1929</v>
      </c>
      <c r="G440" t="str">
        <f>CONCATENATE(tblZoneMatch[[#This Row],[Company]],tblZoneMatch[[#This Row],[Current Zone]],tblZoneMatch[[#This Row],[Machine Type]],tblZoneMatch[[#This Row],[Target Platform]],tblZoneMatch[[#This Row],[Target Device Type]],tblZoneMatch[[#This Row],[Target Zone]])</f>
        <v>AnthemBackend / Storage / Database / Mongo_MonitoringWindows/Linux/AIXnetworkseg / anthem / database / general</v>
      </c>
    </row>
    <row r="441" spans="1:7" x14ac:dyDescent="0.3">
      <c r="A441" t="s">
        <v>11061</v>
      </c>
      <c r="B441" t="s">
        <v>5571</v>
      </c>
      <c r="C441" t="s">
        <v>11062</v>
      </c>
      <c r="D441" t="s">
        <v>11066</v>
      </c>
      <c r="F441" t="s">
        <v>650</v>
      </c>
      <c r="G441" t="str">
        <f>CONCATENATE(tblZoneMatch[[#This Row],[Company]],tblZoneMatch[[#This Row],[Current Zone]],tblZoneMatch[[#This Row],[Machine Type]],tblZoneMatch[[#This Row],[Target Platform]],tblZoneMatch[[#This Row],[Target Device Type]],tblZoneMatch[[#This Row],[Target Zone]])</f>
        <v>AnthemBackend / Storage / NAS A/V / NASWindows/Linux/AIXnetworkseg / anthem / backend / general</v>
      </c>
    </row>
    <row r="442" spans="1:7" x14ac:dyDescent="0.3">
      <c r="A442" t="s">
        <v>11061</v>
      </c>
      <c r="B442" t="s">
        <v>5590</v>
      </c>
      <c r="C442" t="s">
        <v>11062</v>
      </c>
      <c r="D442" t="s">
        <v>11066</v>
      </c>
      <c r="F442" t="s">
        <v>2741</v>
      </c>
      <c r="G442" t="str">
        <f>CONCATENATE(tblZoneMatch[[#This Row],[Company]],tblZoneMatch[[#This Row],[Current Zone]],tblZoneMatch[[#This Row],[Machine Type]],tblZoneMatch[[#This Row],[Target Platform]],tblZoneMatch[[#This Row],[Target Device Type]],tblZoneMatch[[#This Row],[Target Zone]])</f>
        <v>AnthemBackend / Storage / Replication / ExadataWindows/Linux/AIXnetworkseg / anthem / replication / database</v>
      </c>
    </row>
    <row r="443" spans="1:7" x14ac:dyDescent="0.3">
      <c r="A443" t="s">
        <v>11061</v>
      </c>
      <c r="B443" t="s">
        <v>5515</v>
      </c>
      <c r="C443" t="s">
        <v>11062</v>
      </c>
      <c r="D443" t="s">
        <v>11066</v>
      </c>
      <c r="F443" t="s">
        <v>2753</v>
      </c>
      <c r="G443" t="str">
        <f>CONCATENATE(tblZoneMatch[[#This Row],[Company]],tblZoneMatch[[#This Row],[Current Zone]],tblZoneMatch[[#This Row],[Machine Type]],tblZoneMatch[[#This Row],[Target Platform]],tblZoneMatch[[#This Row],[Target Device Type]],tblZoneMatch[[#This Row],[Target Zone]])</f>
        <v>AnthemBackend / Storage / Replication / FCIP_AWindows/Linux/AIXnetworkseg / anthem / replication / fcip_a</v>
      </c>
    </row>
    <row r="444" spans="1:7" x14ac:dyDescent="0.3">
      <c r="A444" t="s">
        <v>11061</v>
      </c>
      <c r="B444" t="s">
        <v>5519</v>
      </c>
      <c r="C444" t="s">
        <v>11062</v>
      </c>
      <c r="D444" t="s">
        <v>11066</v>
      </c>
      <c r="F444" t="s">
        <v>2745</v>
      </c>
      <c r="G444" t="str">
        <f>CONCATENATE(tblZoneMatch[[#This Row],[Company]],tblZoneMatch[[#This Row],[Current Zone]],tblZoneMatch[[#This Row],[Machine Type]],tblZoneMatch[[#This Row],[Target Platform]],tblZoneMatch[[#This Row],[Target Device Type]],tblZoneMatch[[#This Row],[Target Zone]])</f>
        <v>AnthemBackend / Storage / Replication / FCIP_BWindows/Linux/AIXnetworkseg / anthem / replication / fcip_b</v>
      </c>
    </row>
    <row r="445" spans="1:7" x14ac:dyDescent="0.3">
      <c r="A445" t="s">
        <v>11061</v>
      </c>
      <c r="B445" t="s">
        <v>5575</v>
      </c>
      <c r="C445" t="s">
        <v>11062</v>
      </c>
      <c r="D445" t="s">
        <v>11066</v>
      </c>
      <c r="F445" t="s">
        <v>2749</v>
      </c>
      <c r="G445" t="str">
        <f>CONCATENATE(tblZoneMatch[[#This Row],[Company]],tblZoneMatch[[#This Row],[Current Zone]],tblZoneMatch[[#This Row],[Machine Type]],tblZoneMatch[[#This Row],[Target Platform]],tblZoneMatch[[#This Row],[Target Device Type]],tblZoneMatch[[#This Row],[Target Zone]])</f>
        <v>AnthemBackend / Storage / Replication / Mainframe_7720_NIC1Windows/Linux/AIXnetworkseg / anthem / replication / mainframe_nic1</v>
      </c>
    </row>
    <row r="446" spans="1:7" x14ac:dyDescent="0.3">
      <c r="A446" t="s">
        <v>11061</v>
      </c>
      <c r="B446" t="s">
        <v>5586</v>
      </c>
      <c r="C446" t="s">
        <v>11062</v>
      </c>
      <c r="D446" t="s">
        <v>11066</v>
      </c>
      <c r="F446" t="s">
        <v>2757</v>
      </c>
      <c r="G446" t="str">
        <f>CONCATENATE(tblZoneMatch[[#This Row],[Company]],tblZoneMatch[[#This Row],[Current Zone]],tblZoneMatch[[#This Row],[Machine Type]],tblZoneMatch[[#This Row],[Target Platform]],tblZoneMatch[[#This Row],[Target Device Type]],tblZoneMatch[[#This Row],[Target Zone]])</f>
        <v>AnthemBackend / Storage / Replication / Mainframe_7720_NIC2Windows/Linux/AIXnetworkseg / anthem / replication / mainframe_nic2</v>
      </c>
    </row>
    <row r="447" spans="1:7" x14ac:dyDescent="0.3">
      <c r="A447" t="s">
        <v>11061</v>
      </c>
      <c r="B447" t="s">
        <v>5579</v>
      </c>
      <c r="C447" t="s">
        <v>11062</v>
      </c>
      <c r="D447" t="s">
        <v>11066</v>
      </c>
      <c r="F447" t="s">
        <v>2769</v>
      </c>
      <c r="G447" t="str">
        <f>CONCATENATE(tblZoneMatch[[#This Row],[Company]],tblZoneMatch[[#This Row],[Current Zone]],tblZoneMatch[[#This Row],[Machine Type]],tblZoneMatch[[#This Row],[Target Platform]],tblZoneMatch[[#This Row],[Target Device Type]],tblZoneMatch[[#This Row],[Target Zone]])</f>
        <v>AnthemBackend / Storage / Replication / Mainframe_7720_NIC3Windows/Linux/AIXnetworkseg / anthem / replication / mainframe_nic3</v>
      </c>
    </row>
    <row r="448" spans="1:7" x14ac:dyDescent="0.3">
      <c r="A448" t="s">
        <v>11061</v>
      </c>
      <c r="B448" t="s">
        <v>5553</v>
      </c>
      <c r="C448" t="s">
        <v>11062</v>
      </c>
      <c r="D448" t="s">
        <v>11066</v>
      </c>
      <c r="F448" t="s">
        <v>2761</v>
      </c>
      <c r="G448" t="str">
        <f>CONCATENATE(tblZoneMatch[[#This Row],[Company]],tblZoneMatch[[#This Row],[Current Zone]],tblZoneMatch[[#This Row],[Machine Type]],tblZoneMatch[[#This Row],[Target Platform]],tblZoneMatch[[#This Row],[Target Device Type]],tblZoneMatch[[#This Row],[Target Zone]])</f>
        <v>AnthemBackend / Storage / Replication / Mainframe_7720_NIC4Windows/Linux/AIXnetworkseg / anthem / replication / mainframe_nic4</v>
      </c>
    </row>
    <row r="449" spans="1:7" x14ac:dyDescent="0.3">
      <c r="A449" t="s">
        <v>11061</v>
      </c>
      <c r="B449" t="s">
        <v>5521</v>
      </c>
      <c r="C449" t="s">
        <v>11062</v>
      </c>
      <c r="D449" t="s">
        <v>11066</v>
      </c>
      <c r="F449" t="s">
        <v>2765</v>
      </c>
      <c r="G449" t="str">
        <f>CONCATENATE(tblZoneMatch[[#This Row],[Company]],tblZoneMatch[[#This Row],[Current Zone]],tblZoneMatch[[#This Row],[Machine Type]],tblZoneMatch[[#This Row],[Target Platform]],tblZoneMatch[[#This Row],[Target Device Type]],tblZoneMatch[[#This Row],[Target Zone]])</f>
        <v>AnthemBackend / Storage / Replication / NetAppWindows/Linux/AIXnetworkseg / anthem / replication / netapp</v>
      </c>
    </row>
    <row r="450" spans="1:7" x14ac:dyDescent="0.3">
      <c r="A450" t="s">
        <v>11061</v>
      </c>
      <c r="B450" t="s">
        <v>5528</v>
      </c>
      <c r="C450" t="s">
        <v>11062</v>
      </c>
      <c r="D450" t="s">
        <v>11066</v>
      </c>
      <c r="F450" t="s">
        <v>2741</v>
      </c>
      <c r="G450" t="str">
        <f>CONCATENATE(tblZoneMatch[[#This Row],[Company]],tblZoneMatch[[#This Row],[Current Zone]],tblZoneMatch[[#This Row],[Machine Type]],tblZoneMatch[[#This Row],[Target Platform]],tblZoneMatch[[#This Row],[Target Device Type]],tblZoneMatch[[#This Row],[Target Zone]])</f>
        <v>AnthemBackend / Storage / Replication / TeradataWindows/Linux/AIXnetworkseg / anthem / replication / database</v>
      </c>
    </row>
    <row r="451" spans="1:7" x14ac:dyDescent="0.3">
      <c r="A451" t="s">
        <v>11061</v>
      </c>
      <c r="B451" t="s">
        <v>5650</v>
      </c>
      <c r="C451" t="s">
        <v>11062</v>
      </c>
      <c r="D451" t="s">
        <v>11066</v>
      </c>
      <c r="F451" t="s">
        <v>2773</v>
      </c>
      <c r="G451" t="str">
        <f>CONCATENATE(tblZoneMatch[[#This Row],[Company]],tblZoneMatch[[#This Row],[Current Zone]],tblZoneMatch[[#This Row],[Machine Type]],tblZoneMatch[[#This Row],[Target Platform]],tblZoneMatch[[#This Row],[Target Device Type]],tblZoneMatch[[#This Row],[Target Zone]])</f>
        <v>AnthemBackend / Storage / Replication / TSM-ProtectierWindows/Linux/AIXnetworkseg / anthem / replication / backup</v>
      </c>
    </row>
    <row r="452" spans="1:7" x14ac:dyDescent="0.3">
      <c r="A452" t="s">
        <v>11061</v>
      </c>
      <c r="B452" t="s">
        <v>5546</v>
      </c>
      <c r="C452" t="s">
        <v>11062</v>
      </c>
      <c r="D452" t="s">
        <v>11066</v>
      </c>
      <c r="F452" t="s">
        <v>2773</v>
      </c>
      <c r="G452" t="str">
        <f>CONCATENATE(tblZoneMatch[[#This Row],[Company]],tblZoneMatch[[#This Row],[Current Zone]],tblZoneMatch[[#This Row],[Machine Type]],tblZoneMatch[[#This Row],[Target Platform]],tblZoneMatch[[#This Row],[Target Device Type]],tblZoneMatch[[#This Row],[Target Zone]])</f>
        <v>AnthemBackend / Storage / Replication / TSMWindows/Linux/AIXnetworkseg / anthem / replication / backup</v>
      </c>
    </row>
    <row r="453" spans="1:7" x14ac:dyDescent="0.3">
      <c r="A453" t="s">
        <v>11061</v>
      </c>
      <c r="B453" t="s">
        <v>5507</v>
      </c>
      <c r="C453" t="s">
        <v>11062</v>
      </c>
      <c r="D453" t="s">
        <v>11066</v>
      </c>
      <c r="F453" t="s">
        <v>2737</v>
      </c>
      <c r="G453" t="str">
        <f>CONCATENATE(tblZoneMatch[[#This Row],[Company]],tblZoneMatch[[#This Row],[Current Zone]],tblZoneMatch[[#This Row],[Machine Type]],tblZoneMatch[[#This Row],[Target Platform]],tblZoneMatch[[#This Row],[Target Device Type]],tblZoneMatch[[#This Row],[Target Zone]])</f>
        <v>AnthemBackend / Storage / Replication / vSphere IAASWindows/Linux/AIXnetworkseg / anthem / replication / vsphere</v>
      </c>
    </row>
    <row r="454" spans="1:7" x14ac:dyDescent="0.3">
      <c r="A454" t="s">
        <v>11061</v>
      </c>
      <c r="B454" t="s">
        <v>5511</v>
      </c>
      <c r="C454" t="s">
        <v>11062</v>
      </c>
      <c r="D454" t="s">
        <v>11066</v>
      </c>
      <c r="F454" t="s">
        <v>2737</v>
      </c>
      <c r="G454" t="str">
        <f>CONCATENATE(tblZoneMatch[[#This Row],[Company]],tblZoneMatch[[#This Row],[Current Zone]],tblZoneMatch[[#This Row],[Machine Type]],tblZoneMatch[[#This Row],[Target Platform]],tblZoneMatch[[#This Row],[Target Device Type]],tblZoneMatch[[#This Row],[Target Zone]])</f>
        <v>AnthemBackend / Storage / Replication / vSphereWindows/Linux/AIXnetworkseg / anthem / replication / vsphere</v>
      </c>
    </row>
    <row r="455" spans="1:7" x14ac:dyDescent="0.3">
      <c r="A455" t="s">
        <v>11061</v>
      </c>
      <c r="B455" t="s">
        <v>5538</v>
      </c>
      <c r="C455" t="s">
        <v>11062</v>
      </c>
      <c r="D455" t="s">
        <v>11066</v>
      </c>
      <c r="F455" t="s">
        <v>11068</v>
      </c>
      <c r="G455" t="str">
        <f>CONCATENATE(tblZoneMatch[[#This Row],[Company]],tblZoneMatch[[#This Row],[Current Zone]],tblZoneMatch[[#This Row],[Machine Type]],tblZoneMatch[[#This Row],[Target Platform]],tblZoneMatch[[#This Row],[Target Device Type]],tblZoneMatch[[#This Row],[Target Zone]])</f>
        <v>AnthemBackend / Storage / SDS / ICOSWindows/Linux/AIXnetworkseg / anthem / backend / icos</v>
      </c>
    </row>
    <row r="456" spans="1:7" x14ac:dyDescent="0.3">
      <c r="A456" t="s">
        <v>11061</v>
      </c>
      <c r="B456" t="s">
        <v>5667</v>
      </c>
      <c r="C456" t="s">
        <v>11062</v>
      </c>
      <c r="D456" t="s">
        <v>11066</v>
      </c>
      <c r="F456" t="s">
        <v>2693</v>
      </c>
      <c r="G456" t="str">
        <f>CONCATENATE(tblZoneMatch[[#This Row],[Company]],tblZoneMatch[[#This Row],[Current Zone]],tblZoneMatch[[#This Row],[Machine Type]],tblZoneMatch[[#This Row],[Target Platform]],tblZoneMatch[[#This Row],[Target Device Type]],tblZoneMatch[[#This Row],[Target Zone]])</f>
        <v>AnthemBackend / Storage / vSAN / DMZWindows/Linux/AIXnetworkseg / anthem / nsx / vsan</v>
      </c>
    </row>
    <row r="457" spans="1:7" x14ac:dyDescent="0.3">
      <c r="A457" t="s">
        <v>11061</v>
      </c>
      <c r="B457" t="s">
        <v>5670</v>
      </c>
      <c r="C457" t="s">
        <v>11062</v>
      </c>
      <c r="D457" t="s">
        <v>11066</v>
      </c>
      <c r="F457" t="s">
        <v>2693</v>
      </c>
      <c r="G457" t="str">
        <f>CONCATENATE(tblZoneMatch[[#This Row],[Company]],tblZoneMatch[[#This Row],[Current Zone]],tblZoneMatch[[#This Row],[Machine Type]],tblZoneMatch[[#This Row],[Target Platform]],tblZoneMatch[[#This Row],[Target Device Type]],tblZoneMatch[[#This Row],[Target Zone]])</f>
        <v>AnthemBackend / Storage / vSAN / GeneralWindows/Linux/AIXnetworkseg / anthem / nsx / vsan</v>
      </c>
    </row>
    <row r="458" spans="1:7" x14ac:dyDescent="0.3">
      <c r="A458" t="s">
        <v>11061</v>
      </c>
      <c r="B458" t="s">
        <v>8557</v>
      </c>
      <c r="C458" t="s">
        <v>11062</v>
      </c>
      <c r="D458" t="s">
        <v>11066</v>
      </c>
      <c r="F458" t="s">
        <v>2693</v>
      </c>
      <c r="G458" t="str">
        <f>CONCATENATE(tblZoneMatch[[#This Row],[Company]],tblZoneMatch[[#This Row],[Current Zone]],tblZoneMatch[[#This Row],[Machine Type]],tblZoneMatch[[#This Row],[Target Platform]],tblZoneMatch[[#This Row],[Target Device Type]],tblZoneMatch[[#This Row],[Target Zone]])</f>
        <v>AnthemBackend / Storage / vSAN / IAASWindows/Linux/AIXnetworkseg / anthem / nsx / vsan</v>
      </c>
    </row>
    <row r="459" spans="1:7" x14ac:dyDescent="0.3">
      <c r="A459" t="s">
        <v>11061</v>
      </c>
      <c r="B459" t="s">
        <v>5673</v>
      </c>
      <c r="C459" t="s">
        <v>11063</v>
      </c>
      <c r="D459" t="s">
        <v>863</v>
      </c>
      <c r="E459" t="s">
        <v>18</v>
      </c>
      <c r="F459" t="s">
        <v>2693</v>
      </c>
      <c r="G459" t="str">
        <f>CONCATENATE(tblZoneMatch[[#This Row],[Company]],tblZoneMatch[[#This Row],[Current Zone]],tblZoneMatch[[#This Row],[Machine Type]],tblZoneMatch[[#This Row],[Target Platform]],tblZoneMatch[[#This Row],[Target Device Type]],tblZoneMatch[[#This Row],[Target Zone]])</f>
        <v>AnthemBackend / Storage / vSAN / Tier0Physical Appliancevaash-wdc04Servernetworkseg / anthem / nsx / vsan</v>
      </c>
    </row>
    <row r="460" spans="1:7" x14ac:dyDescent="0.3">
      <c r="A460" t="s">
        <v>11061</v>
      </c>
      <c r="B460" t="s">
        <v>5673</v>
      </c>
      <c r="C460" t="s">
        <v>11062</v>
      </c>
      <c r="D460" t="s">
        <v>11066</v>
      </c>
      <c r="F460" t="s">
        <v>2693</v>
      </c>
      <c r="G460" t="str">
        <f>CONCATENATE(tblZoneMatch[[#This Row],[Company]],tblZoneMatch[[#This Row],[Current Zone]],tblZoneMatch[[#This Row],[Machine Type]],tblZoneMatch[[#This Row],[Target Platform]],tblZoneMatch[[#This Row],[Target Device Type]],tblZoneMatch[[#This Row],[Target Zone]])</f>
        <v>AnthemBackend / Storage / vSAN / Tier0Windows/Linux/AIXnetworkseg / anthem / nsx / vsan</v>
      </c>
    </row>
    <row r="461" spans="1:7" x14ac:dyDescent="0.3">
      <c r="A461" t="s">
        <v>11061</v>
      </c>
      <c r="B461" t="s">
        <v>5499</v>
      </c>
      <c r="C461" t="s">
        <v>11063</v>
      </c>
      <c r="D461" t="s">
        <v>863</v>
      </c>
      <c r="E461" t="s">
        <v>18</v>
      </c>
      <c r="F461" t="s">
        <v>3816</v>
      </c>
      <c r="G461" t="str">
        <f>CONCATENATE(tblZoneMatch[[#This Row],[Company]],tblZoneMatch[[#This Row],[Current Zone]],tblZoneMatch[[#This Row],[Machine Type]],tblZoneMatch[[#This Row],[Target Platform]],tblZoneMatch[[#This Row],[Target Device Type]],tblZoneMatch[[#This Row],[Target Zone]])</f>
        <v>AnthemBackend / Transport / Routed / IAAS-NSX-APhysical Appliancevaash-wdc04Servernetworkseg / anthem / nsx / routed-a</v>
      </c>
    </row>
    <row r="462" spans="1:7" x14ac:dyDescent="0.3">
      <c r="A462" t="s">
        <v>11061</v>
      </c>
      <c r="B462" t="s">
        <v>5499</v>
      </c>
      <c r="C462" t="s">
        <v>11062</v>
      </c>
      <c r="D462" t="s">
        <v>11066</v>
      </c>
      <c r="F462" t="s">
        <v>3816</v>
      </c>
      <c r="G462" t="str">
        <f>CONCATENATE(tblZoneMatch[[#This Row],[Company]],tblZoneMatch[[#This Row],[Current Zone]],tblZoneMatch[[#This Row],[Machine Type]],tblZoneMatch[[#This Row],[Target Platform]],tblZoneMatch[[#This Row],[Target Device Type]],tblZoneMatch[[#This Row],[Target Zone]])</f>
        <v>AnthemBackend / Transport / Routed / IAAS-NSX-AWindows/Linux/AIXnetworkseg / anthem / nsx / routed-a</v>
      </c>
    </row>
    <row r="463" spans="1:7" x14ac:dyDescent="0.3">
      <c r="A463" t="s">
        <v>11061</v>
      </c>
      <c r="B463" t="s">
        <v>5502</v>
      </c>
      <c r="C463" t="s">
        <v>11063</v>
      </c>
      <c r="D463" t="s">
        <v>863</v>
      </c>
      <c r="E463" t="s">
        <v>18</v>
      </c>
      <c r="F463" t="s">
        <v>3819</v>
      </c>
      <c r="G463" t="str">
        <f>CONCATENATE(tblZoneMatch[[#This Row],[Company]],tblZoneMatch[[#This Row],[Current Zone]],tblZoneMatch[[#This Row],[Machine Type]],tblZoneMatch[[#This Row],[Target Platform]],tblZoneMatch[[#This Row],[Target Device Type]],tblZoneMatch[[#This Row],[Target Zone]])</f>
        <v>AnthemBackend / Transport / Routed / IAAS-NSX-BPhysical Appliancevaash-wdc04Servernetworkseg / anthem / nsx / routed-b</v>
      </c>
    </row>
    <row r="464" spans="1:7" x14ac:dyDescent="0.3">
      <c r="A464" t="s">
        <v>11061</v>
      </c>
      <c r="B464" t="s">
        <v>5502</v>
      </c>
      <c r="C464" t="s">
        <v>11062</v>
      </c>
      <c r="D464" t="s">
        <v>11066</v>
      </c>
      <c r="F464" t="s">
        <v>3819</v>
      </c>
      <c r="G464" t="str">
        <f>CONCATENATE(tblZoneMatch[[#This Row],[Company]],tblZoneMatch[[#This Row],[Current Zone]],tblZoneMatch[[#This Row],[Machine Type]],tblZoneMatch[[#This Row],[Target Platform]],tblZoneMatch[[#This Row],[Target Device Type]],tblZoneMatch[[#This Row],[Target Zone]])</f>
        <v>AnthemBackend / Transport / Routed / IAAS-NSX-BWindows/Linux/AIXnetworkseg / anthem / nsx / routed-b</v>
      </c>
    </row>
    <row r="465" spans="1:7" x14ac:dyDescent="0.3">
      <c r="A465" t="s">
        <v>11061</v>
      </c>
      <c r="B465" t="s">
        <v>5536</v>
      </c>
      <c r="C465" t="s">
        <v>11063</v>
      </c>
      <c r="D465" t="s">
        <v>863</v>
      </c>
      <c r="E465" t="s">
        <v>18</v>
      </c>
      <c r="F465" t="s">
        <v>2701</v>
      </c>
      <c r="G465" t="str">
        <f>CONCATENATE(tblZoneMatch[[#This Row],[Company]],tblZoneMatch[[#This Row],[Current Zone]],tblZoneMatch[[#This Row],[Machine Type]],tblZoneMatch[[#This Row],[Target Platform]],tblZoneMatch[[#This Row],[Target Device Type]],tblZoneMatch[[#This Row],[Target Zone]])</f>
        <v>AnthemBackend / Transport / VTEP / IAAS NSX EdgePhysical Appliancevaash-wdc04Servernetworkseg / anthem / nsx / vtep-edge</v>
      </c>
    </row>
    <row r="466" spans="1:7" x14ac:dyDescent="0.3">
      <c r="A466" t="s">
        <v>11061</v>
      </c>
      <c r="B466" t="s">
        <v>5536</v>
      </c>
      <c r="C466" t="s">
        <v>11062</v>
      </c>
      <c r="D466" t="s">
        <v>11066</v>
      </c>
      <c r="F466" t="s">
        <v>2701</v>
      </c>
      <c r="G466" t="str">
        <f>CONCATENATE(tblZoneMatch[[#This Row],[Company]],tblZoneMatch[[#This Row],[Current Zone]],tblZoneMatch[[#This Row],[Machine Type]],tblZoneMatch[[#This Row],[Target Platform]],tblZoneMatch[[#This Row],[Target Device Type]],tblZoneMatch[[#This Row],[Target Zone]])</f>
        <v>AnthemBackend / Transport / VTEP / IAAS NSX EdgeWindows/Linux/AIXnetworkseg / anthem / nsx / vtep-edge</v>
      </c>
    </row>
    <row r="467" spans="1:7" x14ac:dyDescent="0.3">
      <c r="A467" t="s">
        <v>11061</v>
      </c>
      <c r="B467" t="s">
        <v>5532</v>
      </c>
      <c r="C467" t="s">
        <v>11063</v>
      </c>
      <c r="D467" t="s">
        <v>863</v>
      </c>
      <c r="E467" t="s">
        <v>18</v>
      </c>
      <c r="F467" t="s">
        <v>2705</v>
      </c>
      <c r="G467" t="str">
        <f>CONCATENATE(tblZoneMatch[[#This Row],[Company]],tblZoneMatch[[#This Row],[Current Zone]],tblZoneMatch[[#This Row],[Machine Type]],tblZoneMatch[[#This Row],[Target Platform]],tblZoneMatch[[#This Row],[Target Device Type]],tblZoneMatch[[#This Row],[Target Zone]])</f>
        <v>AnthemBackend / Transport / VTEP / IAAS NSX HostPhysical Appliancevaash-wdc04Servernetworkseg / anthem / nsx / vtep-host</v>
      </c>
    </row>
    <row r="468" spans="1:7" x14ac:dyDescent="0.3">
      <c r="A468" t="s">
        <v>11061</v>
      </c>
      <c r="B468" t="s">
        <v>5532</v>
      </c>
      <c r="C468" t="s">
        <v>11062</v>
      </c>
      <c r="D468" t="s">
        <v>11066</v>
      </c>
      <c r="F468" t="s">
        <v>2705</v>
      </c>
      <c r="G468" t="str">
        <f>CONCATENATE(tblZoneMatch[[#This Row],[Company]],tblZoneMatch[[#This Row],[Current Zone]],tblZoneMatch[[#This Row],[Machine Type]],tblZoneMatch[[#This Row],[Target Platform]],tblZoneMatch[[#This Row],[Target Device Type]],tblZoneMatch[[#This Row],[Target Zone]])</f>
        <v>AnthemBackend / Transport / VTEP / IAAS NSX HostWindows/Linux/AIXnetworkseg / anthem / nsx / vtep-host</v>
      </c>
    </row>
    <row r="469" spans="1:7" x14ac:dyDescent="0.3">
      <c r="A469" t="s">
        <v>11061</v>
      </c>
      <c r="B469" t="s">
        <v>5564</v>
      </c>
      <c r="C469" t="s">
        <v>11063</v>
      </c>
      <c r="D469" t="s">
        <v>863</v>
      </c>
      <c r="E469" t="s">
        <v>18</v>
      </c>
      <c r="F469" t="s">
        <v>2697</v>
      </c>
      <c r="G469" t="str">
        <f>CONCATENATE(tblZoneMatch[[#This Row],[Company]],tblZoneMatch[[#This Row],[Current Zone]],tblZoneMatch[[#This Row],[Machine Type]],tblZoneMatch[[#This Row],[Target Platform]],tblZoneMatch[[#This Row],[Target Device Type]],tblZoneMatch[[#This Row],[Target Zone]])</f>
        <v>AnthemBackend / Transport / VTEP / NSXPhysical Appliancevaash-wdc04Servernetworkseg / anthem / nsx / vtep</v>
      </c>
    </row>
    <row r="470" spans="1:7" x14ac:dyDescent="0.3">
      <c r="A470" t="s">
        <v>11061</v>
      </c>
      <c r="B470" t="s">
        <v>5564</v>
      </c>
      <c r="C470" t="s">
        <v>11062</v>
      </c>
      <c r="D470" t="s">
        <v>11066</v>
      </c>
      <c r="F470" t="s">
        <v>2697</v>
      </c>
      <c r="G470" t="str">
        <f>CONCATENATE(tblZoneMatch[[#This Row],[Company]],tblZoneMatch[[#This Row],[Current Zone]],tblZoneMatch[[#This Row],[Machine Type]],tblZoneMatch[[#This Row],[Target Platform]],tblZoneMatch[[#This Row],[Target Device Type]],tblZoneMatch[[#This Row],[Target Zone]])</f>
        <v>AnthemBackend / Transport / VTEP / NSXWindows/Linux/AIXnetworkseg / anthem / nsx / vtep</v>
      </c>
    </row>
    <row r="471" spans="1:7" x14ac:dyDescent="0.3">
      <c r="A471" t="s">
        <v>11061</v>
      </c>
      <c r="B471" t="s">
        <v>5468</v>
      </c>
      <c r="C471" t="s">
        <v>11062</v>
      </c>
      <c r="D471" t="s">
        <v>460</v>
      </c>
      <c r="E471" t="s">
        <v>16</v>
      </c>
      <c r="F471" t="s">
        <v>1388</v>
      </c>
      <c r="G471" t="str">
        <f>CONCATENATE(tblZoneMatch[[#This Row],[Company]],tblZoneMatch[[#This Row],[Current Zone]],tblZoneMatch[[#This Row],[Machine Type]],tblZoneMatch[[#This Row],[Target Platform]],tblZoneMatch[[#This Row],[Target Device Type]],tblZoneMatch[[#This Row],[Target Zone]])</f>
        <v>AnthemDisaster Recovery / Anthem / General / MiscWindows/Linux/AIXilelk-drwdc04AIX-LPARappseg / anthem / mid-tier / general</v>
      </c>
    </row>
    <row r="472" spans="1:7" x14ac:dyDescent="0.3">
      <c r="A472" t="s">
        <v>11061</v>
      </c>
      <c r="B472" t="s">
        <v>5220</v>
      </c>
      <c r="C472" t="s">
        <v>11063</v>
      </c>
      <c r="D472" t="s">
        <v>863</v>
      </c>
      <c r="E472" t="s">
        <v>18</v>
      </c>
      <c r="F472" t="s">
        <v>1870</v>
      </c>
      <c r="G472" t="str">
        <f>CONCATENATE(tblZoneMatch[[#This Row],[Company]],tblZoneMatch[[#This Row],[Current Zone]],tblZoneMatch[[#This Row],[Machine Type]],tblZoneMatch[[#This Row],[Target Platform]],tblZoneMatch[[#This Row],[Target Device Type]],tblZoneMatch[[#This Row],[Target Zone]])</f>
        <v>AnthemFrontEnd / DMZ / Citrix / VIPsPhysical Appliancevaash-wdc04Servernetworkseg / anthem / dmz / remote-access</v>
      </c>
    </row>
    <row r="473" spans="1:7" x14ac:dyDescent="0.3">
      <c r="A473" t="s">
        <v>11061</v>
      </c>
      <c r="B473" t="s">
        <v>5220</v>
      </c>
      <c r="C473" t="s">
        <v>11064</v>
      </c>
      <c r="D473" t="s">
        <v>1404</v>
      </c>
      <c r="E473" t="s">
        <v>19</v>
      </c>
      <c r="F473" t="s">
        <v>1870</v>
      </c>
      <c r="G473" t="str">
        <f>CONCATENATE(tblZoneMatch[[#This Row],[Company]],tblZoneMatch[[#This Row],[Current Zone]],tblZoneMatch[[#This Row],[Machine Type]],tblZoneMatch[[#This Row],[Target Platform]],tblZoneMatch[[#This Row],[Target Device Type]],tblZoneMatch[[#This Row],[Target Zone]])</f>
        <v>AnthemFrontEnd / DMZ / Citrix / VIPsVirtual Appliancevaash-vcsVMnetworkseg / anthem / dmz / remote-access</v>
      </c>
    </row>
    <row r="474" spans="1:7" x14ac:dyDescent="0.3">
      <c r="A474" t="s">
        <v>11061</v>
      </c>
      <c r="B474" t="s">
        <v>5220</v>
      </c>
      <c r="C474" t="s">
        <v>11062</v>
      </c>
      <c r="D474" t="s">
        <v>863</v>
      </c>
      <c r="E474" t="s">
        <v>16</v>
      </c>
      <c r="F474" t="s">
        <v>1870</v>
      </c>
      <c r="G474" t="str">
        <f>CONCATENATE(tblZoneMatch[[#This Row],[Company]],tblZoneMatch[[#This Row],[Current Zone]],tblZoneMatch[[#This Row],[Machine Type]],tblZoneMatch[[#This Row],[Target Platform]],tblZoneMatch[[#This Row],[Target Device Type]],tblZoneMatch[[#This Row],[Target Zone]])</f>
        <v>AnthemFrontEnd / DMZ / Citrix / VIPsWindows/Linux/AIXvaash-wdc04AIX-LPARnetworkseg / anthem / dmz / remote-access</v>
      </c>
    </row>
    <row r="475" spans="1:7" x14ac:dyDescent="0.3">
      <c r="A475" t="s">
        <v>11061</v>
      </c>
      <c r="B475" t="s">
        <v>5220</v>
      </c>
      <c r="C475" t="s">
        <v>11062</v>
      </c>
      <c r="D475" t="s">
        <v>863</v>
      </c>
      <c r="E475" t="s">
        <v>17</v>
      </c>
      <c r="F475" t="s">
        <v>1870</v>
      </c>
      <c r="G475" t="str">
        <f>CONCATENATE(tblZoneMatch[[#This Row],[Company]],tblZoneMatch[[#This Row],[Current Zone]],tblZoneMatch[[#This Row],[Machine Type]],tblZoneMatch[[#This Row],[Target Platform]],tblZoneMatch[[#This Row],[Target Device Type]],tblZoneMatch[[#This Row],[Target Zone]])</f>
        <v>AnthemFrontEnd / DMZ / Citrix / VIPsWindows/Linux/AIXvaash-wdc04Linux-VM-Powernetworkseg / anthem / dmz / remote-access</v>
      </c>
    </row>
    <row r="476" spans="1:7" x14ac:dyDescent="0.3">
      <c r="A476" t="s">
        <v>11061</v>
      </c>
      <c r="B476" t="s">
        <v>5220</v>
      </c>
      <c r="C476" t="s">
        <v>11062</v>
      </c>
      <c r="D476" t="s">
        <v>863</v>
      </c>
      <c r="E476" t="s">
        <v>19</v>
      </c>
      <c r="F476" t="s">
        <v>1870</v>
      </c>
      <c r="G476" t="str">
        <f>CONCATENATE(tblZoneMatch[[#This Row],[Company]],tblZoneMatch[[#This Row],[Current Zone]],tblZoneMatch[[#This Row],[Machine Type]],tblZoneMatch[[#This Row],[Target Platform]],tblZoneMatch[[#This Row],[Target Device Type]],tblZoneMatch[[#This Row],[Target Zone]])</f>
        <v>AnthemFrontEnd / DMZ / Citrix / VIPsWindows/Linux/AIXvaash-wdc04VMnetworkseg / anthem / dmz / remote-access</v>
      </c>
    </row>
    <row r="477" spans="1:7" x14ac:dyDescent="0.3">
      <c r="A477" t="s">
        <v>11061</v>
      </c>
      <c r="B477" t="s">
        <v>11069</v>
      </c>
      <c r="C477" t="s">
        <v>11062</v>
      </c>
      <c r="D477" t="s">
        <v>863</v>
      </c>
      <c r="E477" t="s">
        <v>19</v>
      </c>
      <c r="F477" t="s">
        <v>11070</v>
      </c>
      <c r="G477" t="str">
        <f>CONCATENATE(tblZoneMatch[[#This Row],[Company]],tblZoneMatch[[#This Row],[Current Zone]],tblZoneMatch[[#This Row],[Machine Type]],tblZoneMatch[[#This Row],[Target Platform]],tblZoneMatch[[#This Row],[Target Device Type]],tblZoneMatch[[#This Row],[Target Zone]])</f>
        <v>AnthemFrontEnd / DMZ / General / Mail Servers,FrontEnd / DMZ / General / Misc,FrontEnd / DMZ / Servers / FTPWindows/Linux/AIXvaash-wdc04VMnetworkseg / anthem / dmz / web,networkseg / anthem / dmz / ftp</v>
      </c>
    </row>
    <row r="478" spans="1:7" x14ac:dyDescent="0.3">
      <c r="A478" t="s">
        <v>11061</v>
      </c>
      <c r="B478" t="s">
        <v>5129</v>
      </c>
      <c r="C478" t="s">
        <v>11063</v>
      </c>
      <c r="D478" t="s">
        <v>863</v>
      </c>
      <c r="E478" t="s">
        <v>18</v>
      </c>
      <c r="F478" t="s">
        <v>1874</v>
      </c>
      <c r="G478" t="str">
        <f>CONCATENATE(tblZoneMatch[[#This Row],[Company]],tblZoneMatch[[#This Row],[Current Zone]],tblZoneMatch[[#This Row],[Machine Type]],tblZoneMatch[[#This Row],[Target Platform]],tblZoneMatch[[#This Row],[Target Device Type]],tblZoneMatch[[#This Row],[Target Zone]])</f>
        <v>AnthemFrontEnd / DMZ / General / Mail ServersPhysical Appliancevaash-wdc04Servernetworkseg / anthem / dmz / web</v>
      </c>
    </row>
    <row r="479" spans="1:7" x14ac:dyDescent="0.3">
      <c r="A479" t="s">
        <v>11061</v>
      </c>
      <c r="B479" t="s">
        <v>5129</v>
      </c>
      <c r="C479" t="s">
        <v>11064</v>
      </c>
      <c r="D479" t="s">
        <v>1404</v>
      </c>
      <c r="E479" t="s">
        <v>19</v>
      </c>
      <c r="F479" t="s">
        <v>1874</v>
      </c>
      <c r="G479" t="str">
        <f>CONCATENATE(tblZoneMatch[[#This Row],[Company]],tblZoneMatch[[#This Row],[Current Zone]],tblZoneMatch[[#This Row],[Machine Type]],tblZoneMatch[[#This Row],[Target Platform]],tblZoneMatch[[#This Row],[Target Device Type]],tblZoneMatch[[#This Row],[Target Zone]])</f>
        <v>AnthemFrontEnd / DMZ / General / Mail ServersVirtual Appliancevaash-vcsVMnetworkseg / anthem / dmz / web</v>
      </c>
    </row>
    <row r="480" spans="1:7" x14ac:dyDescent="0.3">
      <c r="A480" t="s">
        <v>11061</v>
      </c>
      <c r="B480" t="s">
        <v>5129</v>
      </c>
      <c r="C480" t="s">
        <v>11062</v>
      </c>
      <c r="D480" t="s">
        <v>1018</v>
      </c>
      <c r="E480" t="s">
        <v>16</v>
      </c>
      <c r="F480" t="s">
        <v>1874</v>
      </c>
      <c r="G480"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ServersWindows/Linux/AIXilelk-ch3AIX-LPARnetworkseg / anthem / dmz / web</v>
      </c>
    </row>
    <row r="481" spans="1:7" x14ac:dyDescent="0.3">
      <c r="A481" t="s">
        <v>11061</v>
      </c>
      <c r="B481" t="s">
        <v>5129</v>
      </c>
      <c r="C481" t="s">
        <v>11062</v>
      </c>
      <c r="D481" t="s">
        <v>1018</v>
      </c>
      <c r="E481" t="s">
        <v>17</v>
      </c>
      <c r="F481" t="s">
        <v>1874</v>
      </c>
      <c r="G481"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ServersWindows/Linux/AIXilelk-ch3Linux-VM-Powernetworkseg / anthem / dmz / web</v>
      </c>
    </row>
    <row r="482" spans="1:7" x14ac:dyDescent="0.3">
      <c r="A482" t="s">
        <v>11061</v>
      </c>
      <c r="B482" t="s">
        <v>5129</v>
      </c>
      <c r="C482" t="s">
        <v>11062</v>
      </c>
      <c r="D482" t="s">
        <v>1018</v>
      </c>
      <c r="E482" t="s">
        <v>19</v>
      </c>
      <c r="F482" t="s">
        <v>1874</v>
      </c>
      <c r="G482"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ServersWindows/Linux/AIXilelk-ch3VMnetworkseg / anthem / dmz / web</v>
      </c>
    </row>
    <row r="483" spans="1:7" x14ac:dyDescent="0.3">
      <c r="A483" t="s">
        <v>11061</v>
      </c>
      <c r="B483" t="s">
        <v>5129</v>
      </c>
      <c r="C483" t="s">
        <v>11062</v>
      </c>
      <c r="D483" t="s">
        <v>863</v>
      </c>
      <c r="E483" t="s">
        <v>16</v>
      </c>
      <c r="F483" t="s">
        <v>1874</v>
      </c>
      <c r="G483"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ServersWindows/Linux/AIXvaash-wdc04AIX-LPARnetworkseg / anthem / dmz / web</v>
      </c>
    </row>
    <row r="484" spans="1:7" x14ac:dyDescent="0.3">
      <c r="A484" t="s">
        <v>11061</v>
      </c>
      <c r="B484" t="s">
        <v>5129</v>
      </c>
      <c r="C484" t="s">
        <v>11062</v>
      </c>
      <c r="D484" t="s">
        <v>863</v>
      </c>
      <c r="E484" t="s">
        <v>17</v>
      </c>
      <c r="F484" t="s">
        <v>1874</v>
      </c>
      <c r="G484"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ServersWindows/Linux/AIXvaash-wdc04Linux-VM-Powernetworkseg / anthem / dmz / web</v>
      </c>
    </row>
    <row r="485" spans="1:7" x14ac:dyDescent="0.3">
      <c r="A485" t="s">
        <v>11061</v>
      </c>
      <c r="B485" t="s">
        <v>5129</v>
      </c>
      <c r="C485" t="s">
        <v>11062</v>
      </c>
      <c r="D485" t="s">
        <v>863</v>
      </c>
      <c r="E485" t="s">
        <v>19</v>
      </c>
      <c r="F485" t="s">
        <v>1874</v>
      </c>
      <c r="G485"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ServersWindows/Linux/AIXvaash-wdc04VMnetworkseg / anthem / dmz / web</v>
      </c>
    </row>
    <row r="486" spans="1:7" x14ac:dyDescent="0.3">
      <c r="A486" t="s">
        <v>11061</v>
      </c>
      <c r="B486" t="s">
        <v>4137</v>
      </c>
      <c r="C486" t="s">
        <v>11063</v>
      </c>
      <c r="D486" t="s">
        <v>863</v>
      </c>
      <c r="E486" t="s">
        <v>18</v>
      </c>
      <c r="F486" t="s">
        <v>1874</v>
      </c>
      <c r="G486" t="str">
        <f>CONCATENATE(tblZoneMatch[[#This Row],[Company]],tblZoneMatch[[#This Row],[Current Zone]],tblZoneMatch[[#This Row],[Machine Type]],tblZoneMatch[[#This Row],[Target Platform]],tblZoneMatch[[#This Row],[Target Device Type]],tblZoneMatch[[#This Row],[Target Zone]])</f>
        <v>AnthemFrontEnd / DMZ / General / MiscPhysical Appliancevaash-wdc04Servernetworkseg / anthem / dmz / web</v>
      </c>
    </row>
    <row r="487" spans="1:7" x14ac:dyDescent="0.3">
      <c r="A487" t="s">
        <v>11061</v>
      </c>
      <c r="B487" t="s">
        <v>4137</v>
      </c>
      <c r="C487" t="s">
        <v>11064</v>
      </c>
      <c r="D487" t="s">
        <v>1404</v>
      </c>
      <c r="E487" t="s">
        <v>19</v>
      </c>
      <c r="F487" t="s">
        <v>1874</v>
      </c>
      <c r="G487" t="str">
        <f>CONCATENATE(tblZoneMatch[[#This Row],[Company]],tblZoneMatch[[#This Row],[Current Zone]],tblZoneMatch[[#This Row],[Machine Type]],tblZoneMatch[[#This Row],[Target Platform]],tblZoneMatch[[#This Row],[Target Device Type]],tblZoneMatch[[#This Row],[Target Zone]])</f>
        <v>AnthemFrontEnd / DMZ / General / MiscVirtual Appliancevaash-vcsVMnetworkseg / anthem / dmz / web</v>
      </c>
    </row>
    <row r="488" spans="1:7" x14ac:dyDescent="0.3">
      <c r="A488" t="s">
        <v>11061</v>
      </c>
      <c r="B488" t="s">
        <v>4137</v>
      </c>
      <c r="C488" t="s">
        <v>11062</v>
      </c>
      <c r="D488" t="s">
        <v>1018</v>
      </c>
      <c r="E488" t="s">
        <v>16</v>
      </c>
      <c r="F488" t="s">
        <v>1874</v>
      </c>
      <c r="G488" t="str">
        <f>CONCATENATE(tblZoneMatch[[#This Row],[Company]],tblZoneMatch[[#This Row],[Current Zone]],tblZoneMatch[[#This Row],[Machine Type]],tblZoneMatch[[#This Row],[Target Platform]],tblZoneMatch[[#This Row],[Target Device Type]],tblZoneMatch[[#This Row],[Target Zone]])</f>
        <v>AnthemFrontEnd / DMZ / General / MiscWindows/Linux/AIXilelk-ch3AIX-LPARnetworkseg / anthem / dmz / web</v>
      </c>
    </row>
    <row r="489" spans="1:7" x14ac:dyDescent="0.3">
      <c r="A489" t="s">
        <v>11061</v>
      </c>
      <c r="B489" t="s">
        <v>4137</v>
      </c>
      <c r="C489" t="s">
        <v>11062</v>
      </c>
      <c r="D489" t="s">
        <v>1018</v>
      </c>
      <c r="E489" t="s">
        <v>17</v>
      </c>
      <c r="F489" t="s">
        <v>1874</v>
      </c>
      <c r="G489" t="str">
        <f>CONCATENATE(tblZoneMatch[[#This Row],[Company]],tblZoneMatch[[#This Row],[Current Zone]],tblZoneMatch[[#This Row],[Machine Type]],tblZoneMatch[[#This Row],[Target Platform]],tblZoneMatch[[#This Row],[Target Device Type]],tblZoneMatch[[#This Row],[Target Zone]])</f>
        <v>AnthemFrontEnd / DMZ / General / MiscWindows/Linux/AIXilelk-ch3Linux-VM-Powernetworkseg / anthem / dmz / web</v>
      </c>
    </row>
    <row r="490" spans="1:7" x14ac:dyDescent="0.3">
      <c r="A490" t="s">
        <v>11061</v>
      </c>
      <c r="B490" t="s">
        <v>4137</v>
      </c>
      <c r="C490" t="s">
        <v>11062</v>
      </c>
      <c r="D490" t="s">
        <v>1018</v>
      </c>
      <c r="E490" t="s">
        <v>19</v>
      </c>
      <c r="F490" t="s">
        <v>1874</v>
      </c>
      <c r="G490" t="str">
        <f>CONCATENATE(tblZoneMatch[[#This Row],[Company]],tblZoneMatch[[#This Row],[Current Zone]],tblZoneMatch[[#This Row],[Machine Type]],tblZoneMatch[[#This Row],[Target Platform]],tblZoneMatch[[#This Row],[Target Device Type]],tblZoneMatch[[#This Row],[Target Zone]])</f>
        <v>AnthemFrontEnd / DMZ / General / MiscWindows/Linux/AIXilelk-ch3VMnetworkseg / anthem / dmz / web</v>
      </c>
    </row>
    <row r="491" spans="1:7" x14ac:dyDescent="0.3">
      <c r="A491" t="s">
        <v>11061</v>
      </c>
      <c r="B491" t="s">
        <v>4137</v>
      </c>
      <c r="C491" t="s">
        <v>11062</v>
      </c>
      <c r="D491" t="s">
        <v>460</v>
      </c>
      <c r="E491" t="s">
        <v>18</v>
      </c>
      <c r="F491" t="s">
        <v>1874</v>
      </c>
      <c r="G491" t="str">
        <f>CONCATENATE(tblZoneMatch[[#This Row],[Company]],tblZoneMatch[[#This Row],[Current Zone]],tblZoneMatch[[#This Row],[Machine Type]],tblZoneMatch[[#This Row],[Target Platform]],tblZoneMatch[[#This Row],[Target Device Type]],tblZoneMatch[[#This Row],[Target Zone]])</f>
        <v>AnthemFrontEnd / DMZ / General / MiscWindows/Linux/AIXilelk-drwdc04Servernetworkseg / anthem / dmz / web</v>
      </c>
    </row>
    <row r="492" spans="1:7" x14ac:dyDescent="0.3">
      <c r="A492" t="s">
        <v>11061</v>
      </c>
      <c r="B492" t="s">
        <v>4137</v>
      </c>
      <c r="C492" t="s">
        <v>11062</v>
      </c>
      <c r="D492" t="s">
        <v>863</v>
      </c>
      <c r="E492" t="s">
        <v>16</v>
      </c>
      <c r="F492" t="s">
        <v>1874</v>
      </c>
      <c r="G492" t="str">
        <f>CONCATENATE(tblZoneMatch[[#This Row],[Company]],tblZoneMatch[[#This Row],[Current Zone]],tblZoneMatch[[#This Row],[Machine Type]],tblZoneMatch[[#This Row],[Target Platform]],tblZoneMatch[[#This Row],[Target Device Type]],tblZoneMatch[[#This Row],[Target Zone]])</f>
        <v>AnthemFrontEnd / DMZ / General / MiscWindows/Linux/AIXvaash-wdc04AIX-LPARnetworkseg / anthem / dmz / web</v>
      </c>
    </row>
    <row r="493" spans="1:7" x14ac:dyDescent="0.3">
      <c r="A493" t="s">
        <v>11061</v>
      </c>
      <c r="B493" t="s">
        <v>4137</v>
      </c>
      <c r="C493" t="s">
        <v>11062</v>
      </c>
      <c r="D493" t="s">
        <v>863</v>
      </c>
      <c r="E493" t="s">
        <v>17</v>
      </c>
      <c r="F493" t="s">
        <v>1874</v>
      </c>
      <c r="G493" t="str">
        <f>CONCATENATE(tblZoneMatch[[#This Row],[Company]],tblZoneMatch[[#This Row],[Current Zone]],tblZoneMatch[[#This Row],[Machine Type]],tblZoneMatch[[#This Row],[Target Platform]],tblZoneMatch[[#This Row],[Target Device Type]],tblZoneMatch[[#This Row],[Target Zone]])</f>
        <v>AnthemFrontEnd / DMZ / General / MiscWindows/Linux/AIXvaash-wdc04Linux-VM-Powernetworkseg / anthem / dmz / web</v>
      </c>
    </row>
    <row r="494" spans="1:7" x14ac:dyDescent="0.3">
      <c r="A494" t="s">
        <v>11061</v>
      </c>
      <c r="B494" t="s">
        <v>4137</v>
      </c>
      <c r="C494" t="s">
        <v>11062</v>
      </c>
      <c r="D494" t="s">
        <v>863</v>
      </c>
      <c r="E494" t="s">
        <v>19</v>
      </c>
      <c r="F494" t="s">
        <v>1874</v>
      </c>
      <c r="G494" t="str">
        <f>CONCATENATE(tblZoneMatch[[#This Row],[Company]],tblZoneMatch[[#This Row],[Current Zone]],tblZoneMatch[[#This Row],[Machine Type]],tblZoneMatch[[#This Row],[Target Platform]],tblZoneMatch[[#This Row],[Target Device Type]],tblZoneMatch[[#This Row],[Target Zone]])</f>
        <v>AnthemFrontEnd / DMZ / General / MiscWindows/Linux/AIXvaash-wdc04VMnetworkseg / anthem / dmz / web</v>
      </c>
    </row>
    <row r="495" spans="1:7" x14ac:dyDescent="0.3">
      <c r="A495" t="s">
        <v>11061</v>
      </c>
      <c r="B495" t="s">
        <v>5145</v>
      </c>
      <c r="C495" t="s">
        <v>11063</v>
      </c>
      <c r="D495" t="s">
        <v>863</v>
      </c>
      <c r="E495" t="s">
        <v>18</v>
      </c>
      <c r="F495" t="s">
        <v>1858</v>
      </c>
      <c r="G495" t="str">
        <f>CONCATENATE(tblZoneMatch[[#This Row],[Company]],tblZoneMatch[[#This Row],[Current Zone]],tblZoneMatch[[#This Row],[Machine Type]],tblZoneMatch[[#This Row],[Target Platform]],tblZoneMatch[[#This Row],[Target Device Type]],tblZoneMatch[[#This Row],[Target Zone]])</f>
        <v>AnthemFrontEnd / DMZ / MiddleWare / DataPowerPhysical Appliancevaash-wdc04Servernetworkseg / anthem / dmz / api</v>
      </c>
    </row>
    <row r="496" spans="1:7" x14ac:dyDescent="0.3">
      <c r="A496" t="s">
        <v>11061</v>
      </c>
      <c r="B496" t="s">
        <v>5145</v>
      </c>
      <c r="C496" t="s">
        <v>11064</v>
      </c>
      <c r="D496" t="s">
        <v>1404</v>
      </c>
      <c r="E496" t="s">
        <v>19</v>
      </c>
      <c r="F496" t="s">
        <v>1858</v>
      </c>
      <c r="G496" t="str">
        <f>CONCATENATE(tblZoneMatch[[#This Row],[Company]],tblZoneMatch[[#This Row],[Current Zone]],tblZoneMatch[[#This Row],[Machine Type]],tblZoneMatch[[#This Row],[Target Platform]],tblZoneMatch[[#This Row],[Target Device Type]],tblZoneMatch[[#This Row],[Target Zone]])</f>
        <v>AnthemFrontEnd / DMZ / MiddleWare / DataPowerVirtual Appliancevaash-vcsVMnetworkseg / anthem / dmz / api</v>
      </c>
    </row>
    <row r="497" spans="1:7" x14ac:dyDescent="0.3">
      <c r="A497" t="s">
        <v>11061</v>
      </c>
      <c r="B497" t="s">
        <v>5145</v>
      </c>
      <c r="C497" t="s">
        <v>11062</v>
      </c>
      <c r="D497" t="s">
        <v>1018</v>
      </c>
      <c r="E497" t="s">
        <v>16</v>
      </c>
      <c r="F497" t="s">
        <v>1874</v>
      </c>
      <c r="G497"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DataPowerWindows/Linux/AIXilelk-ch3AIX-LPARnetworkseg / anthem / dmz / web</v>
      </c>
    </row>
    <row r="498" spans="1:7" x14ac:dyDescent="0.3">
      <c r="A498" t="s">
        <v>11061</v>
      </c>
      <c r="B498" t="s">
        <v>5145</v>
      </c>
      <c r="C498" t="s">
        <v>11062</v>
      </c>
      <c r="D498" t="s">
        <v>1018</v>
      </c>
      <c r="E498" t="s">
        <v>17</v>
      </c>
      <c r="F498" t="s">
        <v>1874</v>
      </c>
      <c r="G498"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DataPowerWindows/Linux/AIXilelk-ch3Linux-VM-Powernetworkseg / anthem / dmz / web</v>
      </c>
    </row>
    <row r="499" spans="1:7" x14ac:dyDescent="0.3">
      <c r="A499" t="s">
        <v>11061</v>
      </c>
      <c r="B499" t="s">
        <v>5145</v>
      </c>
      <c r="C499" t="s">
        <v>11062</v>
      </c>
      <c r="D499" t="s">
        <v>1018</v>
      </c>
      <c r="E499" t="s">
        <v>19</v>
      </c>
      <c r="F499" t="s">
        <v>1858</v>
      </c>
      <c r="G499"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DataPowerWindows/Linux/AIXilelk-ch3VMnetworkseg / anthem / dmz / api</v>
      </c>
    </row>
    <row r="500" spans="1:7" x14ac:dyDescent="0.3">
      <c r="A500" t="s">
        <v>11061</v>
      </c>
      <c r="B500" t="s">
        <v>5145</v>
      </c>
      <c r="C500" t="s">
        <v>11062</v>
      </c>
      <c r="D500" t="s">
        <v>863</v>
      </c>
      <c r="E500" t="s">
        <v>16</v>
      </c>
      <c r="F500" t="s">
        <v>1874</v>
      </c>
      <c r="G500"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DataPowerWindows/Linux/AIXvaash-wdc04AIX-LPARnetworkseg / anthem / dmz / web</v>
      </c>
    </row>
    <row r="501" spans="1:7" x14ac:dyDescent="0.3">
      <c r="A501" t="s">
        <v>11061</v>
      </c>
      <c r="B501" t="s">
        <v>5145</v>
      </c>
      <c r="C501" t="s">
        <v>11062</v>
      </c>
      <c r="D501" t="s">
        <v>863</v>
      </c>
      <c r="E501" t="s">
        <v>17</v>
      </c>
      <c r="F501" t="s">
        <v>1874</v>
      </c>
      <c r="G501"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DataPowerWindows/Linux/AIXvaash-wdc04Linux-VM-Powernetworkseg / anthem / dmz / web</v>
      </c>
    </row>
    <row r="502" spans="1:7" x14ac:dyDescent="0.3">
      <c r="A502" t="s">
        <v>11061</v>
      </c>
      <c r="B502" t="s">
        <v>5145</v>
      </c>
      <c r="C502" t="s">
        <v>11062</v>
      </c>
      <c r="D502" t="s">
        <v>863</v>
      </c>
      <c r="E502" t="s">
        <v>19</v>
      </c>
      <c r="F502" t="s">
        <v>1858</v>
      </c>
      <c r="G502"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DataPowerWindows/Linux/AIXvaash-wdc04VMnetworkseg / anthem / dmz / api</v>
      </c>
    </row>
    <row r="503" spans="1:7" x14ac:dyDescent="0.3">
      <c r="A503" t="s">
        <v>11061</v>
      </c>
      <c r="B503" t="s">
        <v>5202</v>
      </c>
      <c r="C503" t="s">
        <v>11063</v>
      </c>
      <c r="D503" t="s">
        <v>863</v>
      </c>
      <c r="E503" t="s">
        <v>18</v>
      </c>
      <c r="F503" t="s">
        <v>1874</v>
      </c>
      <c r="G503" t="str">
        <f>CONCATENATE(tblZoneMatch[[#This Row],[Company]],tblZoneMatch[[#This Row],[Current Zone]],tblZoneMatch[[#This Row],[Machine Type]],tblZoneMatch[[#This Row],[Target Platform]],tblZoneMatch[[#This Row],[Target Device Type]],tblZoneMatch[[#This Row],[Target Zone]])</f>
        <v>AnthemFrontEnd / DMZ / Network / DDIPhysical Appliancevaash-wdc04Servernetworkseg / anthem / dmz / web</v>
      </c>
    </row>
    <row r="504" spans="1:7" x14ac:dyDescent="0.3">
      <c r="A504" t="s">
        <v>11061</v>
      </c>
      <c r="B504" t="s">
        <v>5202</v>
      </c>
      <c r="C504" t="s">
        <v>11064</v>
      </c>
      <c r="D504" t="s">
        <v>1404</v>
      </c>
      <c r="E504" t="s">
        <v>19</v>
      </c>
      <c r="F504" t="s">
        <v>1874</v>
      </c>
      <c r="G504" t="str">
        <f>CONCATENATE(tblZoneMatch[[#This Row],[Company]],tblZoneMatch[[#This Row],[Current Zone]],tblZoneMatch[[#This Row],[Machine Type]],tblZoneMatch[[#This Row],[Target Platform]],tblZoneMatch[[#This Row],[Target Device Type]],tblZoneMatch[[#This Row],[Target Zone]])</f>
        <v>AnthemFrontEnd / DMZ / Network / DDIVirtual Appliancevaash-vcsVMnetworkseg / anthem / dmz / web</v>
      </c>
    </row>
    <row r="505" spans="1:7" x14ac:dyDescent="0.3">
      <c r="A505" t="s">
        <v>11061</v>
      </c>
      <c r="B505" t="s">
        <v>5202</v>
      </c>
      <c r="C505" t="s">
        <v>11062</v>
      </c>
      <c r="D505" t="s">
        <v>1018</v>
      </c>
      <c r="E505" t="s">
        <v>16</v>
      </c>
      <c r="F505" t="s">
        <v>1874</v>
      </c>
      <c r="G505" t="str">
        <f>CONCATENATE(tblZoneMatch[[#This Row],[Company]],tblZoneMatch[[#This Row],[Current Zone]],tblZoneMatch[[#This Row],[Machine Type]],tblZoneMatch[[#This Row],[Target Platform]],tblZoneMatch[[#This Row],[Target Device Type]],tblZoneMatch[[#This Row],[Target Zone]])</f>
        <v>AnthemFrontEnd / DMZ / Network / DDIWindows/Linux/AIXilelk-ch3AIX-LPARnetworkseg / anthem / dmz / web</v>
      </c>
    </row>
    <row r="506" spans="1:7" x14ac:dyDescent="0.3">
      <c r="A506" t="s">
        <v>11061</v>
      </c>
      <c r="B506" t="s">
        <v>5202</v>
      </c>
      <c r="C506" t="s">
        <v>11062</v>
      </c>
      <c r="D506" t="s">
        <v>1018</v>
      </c>
      <c r="E506" t="s">
        <v>17</v>
      </c>
      <c r="F506" t="s">
        <v>1874</v>
      </c>
      <c r="G506" t="str">
        <f>CONCATENATE(tblZoneMatch[[#This Row],[Company]],tblZoneMatch[[#This Row],[Current Zone]],tblZoneMatch[[#This Row],[Machine Type]],tblZoneMatch[[#This Row],[Target Platform]],tblZoneMatch[[#This Row],[Target Device Type]],tblZoneMatch[[#This Row],[Target Zone]])</f>
        <v>AnthemFrontEnd / DMZ / Network / DDIWindows/Linux/AIXilelk-ch3Linux-VM-Powernetworkseg / anthem / dmz / web</v>
      </c>
    </row>
    <row r="507" spans="1:7" x14ac:dyDescent="0.3">
      <c r="A507" t="s">
        <v>11061</v>
      </c>
      <c r="B507" t="s">
        <v>5202</v>
      </c>
      <c r="C507" t="s">
        <v>11062</v>
      </c>
      <c r="D507" t="s">
        <v>863</v>
      </c>
      <c r="E507" t="s">
        <v>16</v>
      </c>
      <c r="F507" t="s">
        <v>1874</v>
      </c>
      <c r="G507" t="str">
        <f>CONCATENATE(tblZoneMatch[[#This Row],[Company]],tblZoneMatch[[#This Row],[Current Zone]],tblZoneMatch[[#This Row],[Machine Type]],tblZoneMatch[[#This Row],[Target Platform]],tblZoneMatch[[#This Row],[Target Device Type]],tblZoneMatch[[#This Row],[Target Zone]])</f>
        <v>AnthemFrontEnd / DMZ / Network / DDIWindows/Linux/AIXvaash-wdc04AIX-LPARnetworkseg / anthem / dmz / web</v>
      </c>
    </row>
    <row r="508" spans="1:7" x14ac:dyDescent="0.3">
      <c r="A508" t="s">
        <v>11061</v>
      </c>
      <c r="B508" t="s">
        <v>5202</v>
      </c>
      <c r="C508" t="s">
        <v>11062</v>
      </c>
      <c r="D508" t="s">
        <v>863</v>
      </c>
      <c r="E508" t="s">
        <v>17</v>
      </c>
      <c r="F508" t="s">
        <v>1874</v>
      </c>
      <c r="G508" t="str">
        <f>CONCATENATE(tblZoneMatch[[#This Row],[Company]],tblZoneMatch[[#This Row],[Current Zone]],tblZoneMatch[[#This Row],[Machine Type]],tblZoneMatch[[#This Row],[Target Platform]],tblZoneMatch[[#This Row],[Target Device Type]],tblZoneMatch[[#This Row],[Target Zone]])</f>
        <v>AnthemFrontEnd / DMZ / Network / DDIWindows/Linux/AIXvaash-wdc04Linux-VM-Powernetworkseg / anthem / dmz / web</v>
      </c>
    </row>
    <row r="509" spans="1:7" x14ac:dyDescent="0.3">
      <c r="A509" t="s">
        <v>11061</v>
      </c>
      <c r="B509" t="s">
        <v>5202</v>
      </c>
      <c r="C509" t="s">
        <v>11062</v>
      </c>
      <c r="D509" t="s">
        <v>863</v>
      </c>
      <c r="E509" t="s">
        <v>19</v>
      </c>
      <c r="F509" t="s">
        <v>1874</v>
      </c>
      <c r="G509" t="str">
        <f>CONCATENATE(tblZoneMatch[[#This Row],[Company]],tblZoneMatch[[#This Row],[Current Zone]],tblZoneMatch[[#This Row],[Machine Type]],tblZoneMatch[[#This Row],[Target Platform]],tblZoneMatch[[#This Row],[Target Device Type]],tblZoneMatch[[#This Row],[Target Zone]])</f>
        <v>AnthemFrontEnd / DMZ / Network / DDIWindows/Linux/AIXvaash-wdc04VMnetworkseg / anthem / dmz / web</v>
      </c>
    </row>
    <row r="510" spans="1:7" x14ac:dyDescent="0.3">
      <c r="A510" t="s">
        <v>11061</v>
      </c>
      <c r="B510" t="s">
        <v>5182</v>
      </c>
      <c r="C510" t="s">
        <v>11063</v>
      </c>
      <c r="D510" t="s">
        <v>863</v>
      </c>
      <c r="E510" t="s">
        <v>18</v>
      </c>
      <c r="F510" t="s">
        <v>1870</v>
      </c>
      <c r="G510" t="str">
        <f>CONCATENATE(tblZoneMatch[[#This Row],[Company]],tblZoneMatch[[#This Row],[Current Zone]],tblZoneMatch[[#This Row],[Machine Type]],tblZoneMatch[[#This Row],[Target Platform]],tblZoneMatch[[#This Row],[Target Device Type]],tblZoneMatch[[#This Row],[Target Zone]])</f>
        <v>AnthemFrontEnd / DMZ / Security / Remote AccessPhysical Appliancevaash-wdc04Servernetworkseg / anthem / dmz / remote-access</v>
      </c>
    </row>
    <row r="511" spans="1:7" x14ac:dyDescent="0.3">
      <c r="A511" t="s">
        <v>11061</v>
      </c>
      <c r="B511" t="s">
        <v>5182</v>
      </c>
      <c r="C511" t="s">
        <v>11064</v>
      </c>
      <c r="D511" t="s">
        <v>1404</v>
      </c>
      <c r="E511" t="s">
        <v>19</v>
      </c>
      <c r="F511" t="s">
        <v>1870</v>
      </c>
      <c r="G511" t="str">
        <f>CONCATENATE(tblZoneMatch[[#This Row],[Company]],tblZoneMatch[[#This Row],[Current Zone]],tblZoneMatch[[#This Row],[Machine Type]],tblZoneMatch[[#This Row],[Target Platform]],tblZoneMatch[[#This Row],[Target Device Type]],tblZoneMatch[[#This Row],[Target Zone]])</f>
        <v>AnthemFrontEnd / DMZ / Security / Remote AccessVirtual Appliancevaash-vcsVMnetworkseg / anthem / dmz / remote-access</v>
      </c>
    </row>
    <row r="512" spans="1:7" x14ac:dyDescent="0.3">
      <c r="A512" t="s">
        <v>11061</v>
      </c>
      <c r="B512" t="s">
        <v>5182</v>
      </c>
      <c r="C512" t="s">
        <v>11062</v>
      </c>
      <c r="D512" t="s">
        <v>863</v>
      </c>
      <c r="E512" t="s">
        <v>16</v>
      </c>
      <c r="F512" t="s">
        <v>1870</v>
      </c>
      <c r="G512"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AccessWindows/Linux/AIXvaash-wdc04AIX-LPARnetworkseg / anthem / dmz / remote-access</v>
      </c>
    </row>
    <row r="513" spans="1:7" x14ac:dyDescent="0.3">
      <c r="A513" t="s">
        <v>11061</v>
      </c>
      <c r="B513" t="s">
        <v>5182</v>
      </c>
      <c r="C513" t="s">
        <v>11062</v>
      </c>
      <c r="D513" t="s">
        <v>863</v>
      </c>
      <c r="E513" t="s">
        <v>17</v>
      </c>
      <c r="F513" t="s">
        <v>1870</v>
      </c>
      <c r="G513"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AccessWindows/Linux/AIXvaash-wdc04Linux-VM-Powernetworkseg / anthem / dmz / remote-access</v>
      </c>
    </row>
    <row r="514" spans="1:7" x14ac:dyDescent="0.3">
      <c r="A514" t="s">
        <v>11061</v>
      </c>
      <c r="B514" t="s">
        <v>5182</v>
      </c>
      <c r="C514" t="s">
        <v>11062</v>
      </c>
      <c r="D514" t="s">
        <v>863</v>
      </c>
      <c r="E514" t="s">
        <v>19</v>
      </c>
      <c r="F514" t="s">
        <v>1870</v>
      </c>
      <c r="G514"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AccessWindows/Linux/AIXvaash-wdc04VMnetworkseg / anthem / dmz / remote-access</v>
      </c>
    </row>
    <row r="515" spans="1:7" x14ac:dyDescent="0.3">
      <c r="A515" t="s">
        <v>11061</v>
      </c>
      <c r="B515" t="s">
        <v>5193</v>
      </c>
      <c r="C515" t="s">
        <v>11063</v>
      </c>
      <c r="D515" t="s">
        <v>863</v>
      </c>
      <c r="E515" t="s">
        <v>18</v>
      </c>
      <c r="F515" t="s">
        <v>11071</v>
      </c>
      <c r="G515" t="str">
        <f>CONCATENATE(tblZoneMatch[[#This Row],[Company]],tblZoneMatch[[#This Row],[Current Zone]],tblZoneMatch[[#This Row],[Machine Type]],tblZoneMatch[[#This Row],[Target Platform]],tblZoneMatch[[#This Row],[Target Device Type]],tblZoneMatch[[#This Row],[Target Zone]])</f>
        <v>AnthemFrontEnd / DMZ / Security / SBCPhysical Appliancevaash-wdc04Servernetworkseg / anthem / dmz / sbc</v>
      </c>
    </row>
    <row r="516" spans="1:7" x14ac:dyDescent="0.3">
      <c r="A516" t="s">
        <v>11061</v>
      </c>
      <c r="B516" t="s">
        <v>5193</v>
      </c>
      <c r="C516" t="s">
        <v>11064</v>
      </c>
      <c r="D516" t="s">
        <v>1404</v>
      </c>
      <c r="E516" t="s">
        <v>19</v>
      </c>
      <c r="F516" t="s">
        <v>11071</v>
      </c>
      <c r="G516" t="str">
        <f>CONCATENATE(tblZoneMatch[[#This Row],[Company]],tblZoneMatch[[#This Row],[Current Zone]],tblZoneMatch[[#This Row],[Machine Type]],tblZoneMatch[[#This Row],[Target Platform]],tblZoneMatch[[#This Row],[Target Device Type]],tblZoneMatch[[#This Row],[Target Zone]])</f>
        <v>AnthemFrontEnd / DMZ / Security / SBCVirtual Appliancevaash-vcsVMnetworkseg / anthem / dmz / sbc</v>
      </c>
    </row>
    <row r="517" spans="1:7" x14ac:dyDescent="0.3">
      <c r="A517" t="s">
        <v>11061</v>
      </c>
      <c r="B517" t="s">
        <v>5193</v>
      </c>
      <c r="C517" t="s">
        <v>11062</v>
      </c>
      <c r="D517" t="s">
        <v>1018</v>
      </c>
      <c r="E517" t="s">
        <v>16</v>
      </c>
      <c r="F517" t="s">
        <v>1874</v>
      </c>
      <c r="G517" t="str">
        <f>CONCATENATE(tblZoneMatch[[#This Row],[Company]],tblZoneMatch[[#This Row],[Current Zone]],tblZoneMatch[[#This Row],[Machine Type]],tblZoneMatch[[#This Row],[Target Platform]],tblZoneMatch[[#This Row],[Target Device Type]],tblZoneMatch[[#This Row],[Target Zone]])</f>
        <v>AnthemFrontEnd / DMZ / Security / SBCWindows/Linux/AIXilelk-ch3AIX-LPARnetworkseg / anthem / dmz / web</v>
      </c>
    </row>
    <row r="518" spans="1:7" x14ac:dyDescent="0.3">
      <c r="A518" t="s">
        <v>11061</v>
      </c>
      <c r="B518" t="s">
        <v>5193</v>
      </c>
      <c r="C518" t="s">
        <v>11062</v>
      </c>
      <c r="D518" t="s">
        <v>1018</v>
      </c>
      <c r="E518" t="s">
        <v>17</v>
      </c>
      <c r="F518" t="s">
        <v>1874</v>
      </c>
      <c r="G518" t="str">
        <f>CONCATENATE(tblZoneMatch[[#This Row],[Company]],tblZoneMatch[[#This Row],[Current Zone]],tblZoneMatch[[#This Row],[Machine Type]],tblZoneMatch[[#This Row],[Target Platform]],tblZoneMatch[[#This Row],[Target Device Type]],tblZoneMatch[[#This Row],[Target Zone]])</f>
        <v>AnthemFrontEnd / DMZ / Security / SBCWindows/Linux/AIXilelk-ch3Linux-VM-Powernetworkseg / anthem / dmz / web</v>
      </c>
    </row>
    <row r="519" spans="1:7" x14ac:dyDescent="0.3">
      <c r="A519" t="s">
        <v>11061</v>
      </c>
      <c r="B519" t="s">
        <v>5193</v>
      </c>
      <c r="C519" t="s">
        <v>11062</v>
      </c>
      <c r="D519" t="s">
        <v>863</v>
      </c>
      <c r="E519" t="s">
        <v>16</v>
      </c>
      <c r="F519" t="s">
        <v>1874</v>
      </c>
      <c r="G519" t="str">
        <f>CONCATENATE(tblZoneMatch[[#This Row],[Company]],tblZoneMatch[[#This Row],[Current Zone]],tblZoneMatch[[#This Row],[Machine Type]],tblZoneMatch[[#This Row],[Target Platform]],tblZoneMatch[[#This Row],[Target Device Type]],tblZoneMatch[[#This Row],[Target Zone]])</f>
        <v>AnthemFrontEnd / DMZ / Security / SBCWindows/Linux/AIXvaash-wdc04AIX-LPARnetworkseg / anthem / dmz / web</v>
      </c>
    </row>
    <row r="520" spans="1:7" x14ac:dyDescent="0.3">
      <c r="A520" t="s">
        <v>11061</v>
      </c>
      <c r="B520" t="s">
        <v>5193</v>
      </c>
      <c r="C520" t="s">
        <v>11062</v>
      </c>
      <c r="D520" t="s">
        <v>863</v>
      </c>
      <c r="E520" t="s">
        <v>17</v>
      </c>
      <c r="F520" t="s">
        <v>1874</v>
      </c>
      <c r="G520" t="str">
        <f>CONCATENATE(tblZoneMatch[[#This Row],[Company]],tblZoneMatch[[#This Row],[Current Zone]],tblZoneMatch[[#This Row],[Machine Type]],tblZoneMatch[[#This Row],[Target Platform]],tblZoneMatch[[#This Row],[Target Device Type]],tblZoneMatch[[#This Row],[Target Zone]])</f>
        <v>AnthemFrontEnd / DMZ / Security / SBCWindows/Linux/AIXvaash-wdc04Linux-VM-Powernetworkseg / anthem / dmz / web</v>
      </c>
    </row>
    <row r="521" spans="1:7" x14ac:dyDescent="0.3">
      <c r="A521" t="s">
        <v>11061</v>
      </c>
      <c r="B521" t="s">
        <v>5193</v>
      </c>
      <c r="C521" t="s">
        <v>11062</v>
      </c>
      <c r="D521" t="s">
        <v>863</v>
      </c>
      <c r="E521" t="s">
        <v>19</v>
      </c>
      <c r="F521" t="s">
        <v>11071</v>
      </c>
      <c r="G521" t="str">
        <f>CONCATENATE(tblZoneMatch[[#This Row],[Company]],tblZoneMatch[[#This Row],[Current Zone]],tblZoneMatch[[#This Row],[Machine Type]],tblZoneMatch[[#This Row],[Target Platform]],tblZoneMatch[[#This Row],[Target Device Type]],tblZoneMatch[[#This Row],[Target Zone]])</f>
        <v>AnthemFrontEnd / DMZ / Security / SBCWindows/Linux/AIXvaash-wdc04VMnetworkseg / anthem / dmz / sbc</v>
      </c>
    </row>
    <row r="522" spans="1:7" x14ac:dyDescent="0.3">
      <c r="A522" t="s">
        <v>11061</v>
      </c>
      <c r="B522" t="s">
        <v>5174</v>
      </c>
      <c r="C522" t="s">
        <v>11064</v>
      </c>
      <c r="D522" t="s">
        <v>1404</v>
      </c>
      <c r="E522" t="s">
        <v>19</v>
      </c>
      <c r="F522" t="s">
        <v>1862</v>
      </c>
      <c r="G522" t="str">
        <f>CONCATENATE(tblZoneMatch[[#This Row],[Company]],tblZoneMatch[[#This Row],[Current Zone]],tblZoneMatch[[#This Row],[Machine Type]],tblZoneMatch[[#This Row],[Target Platform]],tblZoneMatch[[#This Row],[Target Device Type]],tblZoneMatch[[#This Row],[Target Zone]])</f>
        <v>AnthemFrontEnd / DMZ / Servers / FTPVirtual Appliancevaash-vcsVMnetworkseg / anthem / dmz / ftp</v>
      </c>
    </row>
    <row r="523" spans="1:7" x14ac:dyDescent="0.3">
      <c r="A523" t="s">
        <v>11061</v>
      </c>
      <c r="B523" t="s">
        <v>5174</v>
      </c>
      <c r="C523" t="s">
        <v>11063</v>
      </c>
      <c r="D523" t="s">
        <v>863</v>
      </c>
      <c r="E523" t="s">
        <v>18</v>
      </c>
      <c r="F523" t="s">
        <v>1862</v>
      </c>
      <c r="G523" t="s">
        <v>11072</v>
      </c>
    </row>
    <row r="524" spans="1:7" x14ac:dyDescent="0.3">
      <c r="A524" t="s">
        <v>11061</v>
      </c>
      <c r="B524" t="s">
        <v>5174</v>
      </c>
      <c r="C524" t="s">
        <v>11062</v>
      </c>
      <c r="D524" t="s">
        <v>1018</v>
      </c>
      <c r="E524" t="s">
        <v>17</v>
      </c>
      <c r="F524" t="s">
        <v>1874</v>
      </c>
      <c r="G524" t="str">
        <f>CONCATENATE(tblZoneMatch[[#This Row],[Company]],tblZoneMatch[[#This Row],[Current Zone]],tblZoneMatch[[#This Row],[Machine Type]],tblZoneMatch[[#This Row],[Target Platform]],tblZoneMatch[[#This Row],[Target Device Type]],tblZoneMatch[[#This Row],[Target Zone]])</f>
        <v>AnthemFrontEnd / DMZ / Servers / FTPWindows/Linux/AIXilelk-ch3Linux-VM-Powernetworkseg / anthem / dmz / web</v>
      </c>
    </row>
    <row r="525" spans="1:7" x14ac:dyDescent="0.3">
      <c r="A525" t="s">
        <v>11061</v>
      </c>
      <c r="B525" t="s">
        <v>5174</v>
      </c>
      <c r="C525" t="s">
        <v>11062</v>
      </c>
      <c r="D525" t="s">
        <v>1018</v>
      </c>
      <c r="E525" t="s">
        <v>16</v>
      </c>
      <c r="F525" t="s">
        <v>1874</v>
      </c>
      <c r="G525" t="s">
        <v>11073</v>
      </c>
    </row>
    <row r="526" spans="1:7" x14ac:dyDescent="0.3">
      <c r="A526" t="s">
        <v>11061</v>
      </c>
      <c r="B526" t="s">
        <v>5174</v>
      </c>
      <c r="C526" t="s">
        <v>11062</v>
      </c>
      <c r="D526" t="s">
        <v>1018</v>
      </c>
      <c r="E526" t="s">
        <v>19</v>
      </c>
      <c r="F526" t="s">
        <v>1862</v>
      </c>
      <c r="G526" t="str">
        <f>CONCATENATE(tblZoneMatch[[#This Row],[Company]],tblZoneMatch[[#This Row],[Current Zone]],tblZoneMatch[[#This Row],[Machine Type]],tblZoneMatch[[#This Row],[Target Platform]],tblZoneMatch[[#This Row],[Target Device Type]],tblZoneMatch[[#This Row],[Target Zone]])</f>
        <v>AnthemFrontEnd / DMZ / Servers / FTPWindows/Linux/AIXilelk-ch3VMnetworkseg / anthem / dmz / ftp</v>
      </c>
    </row>
    <row r="527" spans="1:7" x14ac:dyDescent="0.3">
      <c r="A527" t="s">
        <v>11061</v>
      </c>
      <c r="B527" t="s">
        <v>5174</v>
      </c>
      <c r="C527" t="s">
        <v>11062</v>
      </c>
      <c r="D527" t="s">
        <v>1018</v>
      </c>
      <c r="E527" t="s">
        <v>19</v>
      </c>
      <c r="F527" t="s">
        <v>1874</v>
      </c>
      <c r="G527" t="str">
        <f>CONCATENATE(tblZoneMatch[[#This Row],[Company]],tblZoneMatch[[#This Row],[Current Zone]],tblZoneMatch[[#This Row],[Machine Type]],tblZoneMatch[[#This Row],[Target Platform]],tblZoneMatch[[#This Row],[Target Device Type]],tblZoneMatch[[#This Row],[Target Zone]])</f>
        <v>AnthemFrontEnd / DMZ / Servers / FTPWindows/Linux/AIXilelk-ch3VMnetworkseg / anthem / dmz / web</v>
      </c>
    </row>
    <row r="528" spans="1:7" x14ac:dyDescent="0.3">
      <c r="A528" t="s">
        <v>11061</v>
      </c>
      <c r="B528" t="s">
        <v>5174</v>
      </c>
      <c r="C528" t="s">
        <v>11062</v>
      </c>
      <c r="D528" t="s">
        <v>863</v>
      </c>
      <c r="E528" t="s">
        <v>16</v>
      </c>
      <c r="F528" t="s">
        <v>1874</v>
      </c>
      <c r="G528" t="str">
        <f>CONCATENATE(tblZoneMatch[[#This Row],[Company]],tblZoneMatch[[#This Row],[Current Zone]],tblZoneMatch[[#This Row],[Machine Type]],tblZoneMatch[[#This Row],[Target Platform]],tblZoneMatch[[#This Row],[Target Device Type]],tblZoneMatch[[#This Row],[Target Zone]])</f>
        <v>AnthemFrontEnd / DMZ / Servers / FTPWindows/Linux/AIXvaash-wdc04AIX-LPARnetworkseg / anthem / dmz / web</v>
      </c>
    </row>
    <row r="529" spans="1:7" x14ac:dyDescent="0.3">
      <c r="A529" t="s">
        <v>11061</v>
      </c>
      <c r="B529" t="s">
        <v>5174</v>
      </c>
      <c r="C529" t="s">
        <v>11062</v>
      </c>
      <c r="D529" t="s">
        <v>863</v>
      </c>
      <c r="E529" t="s">
        <v>17</v>
      </c>
      <c r="F529" t="s">
        <v>1874</v>
      </c>
      <c r="G529" t="str">
        <f>CONCATENATE(tblZoneMatch[[#This Row],[Company]],tblZoneMatch[[#This Row],[Current Zone]],tblZoneMatch[[#This Row],[Machine Type]],tblZoneMatch[[#This Row],[Target Platform]],tblZoneMatch[[#This Row],[Target Device Type]],tblZoneMatch[[#This Row],[Target Zone]])</f>
        <v>AnthemFrontEnd / DMZ / Servers / FTPWindows/Linux/AIXvaash-wdc04Linux-VM-Powernetworkseg / anthem / dmz / web</v>
      </c>
    </row>
    <row r="530" spans="1:7" x14ac:dyDescent="0.3">
      <c r="A530" t="s">
        <v>11061</v>
      </c>
      <c r="B530" t="s">
        <v>5174</v>
      </c>
      <c r="C530" t="s">
        <v>11062</v>
      </c>
      <c r="D530" t="s">
        <v>863</v>
      </c>
      <c r="E530" t="s">
        <v>18</v>
      </c>
      <c r="F530" t="s">
        <v>1862</v>
      </c>
      <c r="G530" t="str">
        <f>CONCATENATE(tblZoneMatch[[#This Row],[Company]],tblZoneMatch[[#This Row],[Current Zone]],tblZoneMatch[[#This Row],[Machine Type]],tblZoneMatch[[#This Row],[Target Platform]],tblZoneMatch[[#This Row],[Target Device Type]],tblZoneMatch[[#This Row],[Target Zone]])</f>
        <v>AnthemFrontEnd / DMZ / Servers / FTPWindows/Linux/AIXvaash-wdc04Servernetworkseg / anthem / dmz / ftp</v>
      </c>
    </row>
    <row r="531" spans="1:7" x14ac:dyDescent="0.3">
      <c r="A531" t="s">
        <v>11061</v>
      </c>
      <c r="B531" t="s">
        <v>5174</v>
      </c>
      <c r="C531" t="s">
        <v>11062</v>
      </c>
      <c r="D531" t="s">
        <v>863</v>
      </c>
      <c r="E531" t="s">
        <v>19</v>
      </c>
      <c r="F531" t="s">
        <v>1862</v>
      </c>
      <c r="G531" t="str">
        <f>CONCATENATE(tblZoneMatch[[#This Row],[Company]],tblZoneMatch[[#This Row],[Current Zone]],tblZoneMatch[[#This Row],[Machine Type]],tblZoneMatch[[#This Row],[Target Platform]],tblZoneMatch[[#This Row],[Target Device Type]],tblZoneMatch[[#This Row],[Target Zone]])</f>
        <v>AnthemFrontEnd / DMZ / Servers / FTPWindows/Linux/AIXvaash-wdc04VMnetworkseg / anthem / dmz / ftp</v>
      </c>
    </row>
    <row r="532" spans="1:7" x14ac:dyDescent="0.3">
      <c r="A532" t="s">
        <v>11061</v>
      </c>
      <c r="B532" t="s">
        <v>5149</v>
      </c>
      <c r="C532" t="s">
        <v>11063</v>
      </c>
      <c r="D532" t="s">
        <v>863</v>
      </c>
      <c r="E532" t="s">
        <v>18</v>
      </c>
      <c r="F532" t="s">
        <v>1866</v>
      </c>
      <c r="G532" t="str">
        <f>CONCATENATE(tblZoneMatch[[#This Row],[Company]],tblZoneMatch[[#This Row],[Current Zone]],tblZoneMatch[[#This Row],[Machine Type]],tblZoneMatch[[#This Row],[Target Platform]],tblZoneMatch[[#This Row],[Target Device Type]],tblZoneMatch[[#This Row],[Target Zone]])</f>
        <v>AnthemFrontEnd / DMZ / Servers / PCIPhysical Appliancevaash-wdc04Servernetworkseg / anthem / dmz / pci</v>
      </c>
    </row>
    <row r="533" spans="1:7" x14ac:dyDescent="0.3">
      <c r="A533" t="s">
        <v>11061</v>
      </c>
      <c r="B533" t="s">
        <v>5149</v>
      </c>
      <c r="C533" t="s">
        <v>11064</v>
      </c>
      <c r="D533" t="s">
        <v>1404</v>
      </c>
      <c r="E533" t="s">
        <v>19</v>
      </c>
      <c r="F533" t="s">
        <v>1866</v>
      </c>
      <c r="G533" t="str">
        <f>CONCATENATE(tblZoneMatch[[#This Row],[Company]],tblZoneMatch[[#This Row],[Current Zone]],tblZoneMatch[[#This Row],[Machine Type]],tblZoneMatch[[#This Row],[Target Platform]],tblZoneMatch[[#This Row],[Target Device Type]],tblZoneMatch[[#This Row],[Target Zone]])</f>
        <v>AnthemFrontEnd / DMZ / Servers / PCIVirtual Appliancevaash-vcsVMnetworkseg / anthem / dmz / pci</v>
      </c>
    </row>
    <row r="534" spans="1:7" x14ac:dyDescent="0.3">
      <c r="A534" t="s">
        <v>11061</v>
      </c>
      <c r="B534" t="s">
        <v>5149</v>
      </c>
      <c r="C534" t="s">
        <v>11062</v>
      </c>
      <c r="D534" t="s">
        <v>1018</v>
      </c>
      <c r="E534" t="s">
        <v>16</v>
      </c>
      <c r="F534" t="s">
        <v>1874</v>
      </c>
      <c r="G534" t="str">
        <f>CONCATENATE(tblZoneMatch[[#This Row],[Company]],tblZoneMatch[[#This Row],[Current Zone]],tblZoneMatch[[#This Row],[Machine Type]],tblZoneMatch[[#This Row],[Target Platform]],tblZoneMatch[[#This Row],[Target Device Type]],tblZoneMatch[[#This Row],[Target Zone]])</f>
        <v>AnthemFrontEnd / DMZ / Servers / PCIWindows/Linux/AIXilelk-ch3AIX-LPARnetworkseg / anthem / dmz / web</v>
      </c>
    </row>
    <row r="535" spans="1:7" x14ac:dyDescent="0.3">
      <c r="A535" t="s">
        <v>11061</v>
      </c>
      <c r="B535" t="s">
        <v>5149</v>
      </c>
      <c r="C535" t="s">
        <v>11062</v>
      </c>
      <c r="D535" t="s">
        <v>1018</v>
      </c>
      <c r="E535" t="s">
        <v>17</v>
      </c>
      <c r="F535" t="s">
        <v>1874</v>
      </c>
      <c r="G535" t="str">
        <f>CONCATENATE(tblZoneMatch[[#This Row],[Company]],tblZoneMatch[[#This Row],[Current Zone]],tblZoneMatch[[#This Row],[Machine Type]],tblZoneMatch[[#This Row],[Target Platform]],tblZoneMatch[[#This Row],[Target Device Type]],tblZoneMatch[[#This Row],[Target Zone]])</f>
        <v>AnthemFrontEnd / DMZ / Servers / PCIWindows/Linux/AIXilelk-ch3Linux-VM-Powernetworkseg / anthem / dmz / web</v>
      </c>
    </row>
    <row r="536" spans="1:7" x14ac:dyDescent="0.3">
      <c r="A536" t="s">
        <v>11061</v>
      </c>
      <c r="B536" t="s">
        <v>5149</v>
      </c>
      <c r="C536" t="s">
        <v>11062</v>
      </c>
      <c r="D536" t="s">
        <v>863</v>
      </c>
      <c r="E536" t="s">
        <v>16</v>
      </c>
      <c r="F536" t="s">
        <v>1874</v>
      </c>
      <c r="G536" t="str">
        <f>CONCATENATE(tblZoneMatch[[#This Row],[Company]],tblZoneMatch[[#This Row],[Current Zone]],tblZoneMatch[[#This Row],[Machine Type]],tblZoneMatch[[#This Row],[Target Platform]],tblZoneMatch[[#This Row],[Target Device Type]],tblZoneMatch[[#This Row],[Target Zone]])</f>
        <v>AnthemFrontEnd / DMZ / Servers / PCIWindows/Linux/AIXvaash-wdc04AIX-LPARnetworkseg / anthem / dmz / web</v>
      </c>
    </row>
    <row r="537" spans="1:7" x14ac:dyDescent="0.3">
      <c r="A537" t="s">
        <v>11061</v>
      </c>
      <c r="B537" t="s">
        <v>5149</v>
      </c>
      <c r="C537" t="s">
        <v>11062</v>
      </c>
      <c r="D537" t="s">
        <v>863</v>
      </c>
      <c r="E537" t="s">
        <v>17</v>
      </c>
      <c r="F537" t="s">
        <v>1874</v>
      </c>
      <c r="G537" t="str">
        <f>CONCATENATE(tblZoneMatch[[#This Row],[Company]],tblZoneMatch[[#This Row],[Current Zone]],tblZoneMatch[[#This Row],[Machine Type]],tblZoneMatch[[#This Row],[Target Platform]],tblZoneMatch[[#This Row],[Target Device Type]],tblZoneMatch[[#This Row],[Target Zone]])</f>
        <v>AnthemFrontEnd / DMZ / Servers / PCIWindows/Linux/AIXvaash-wdc04Linux-VM-Powernetworkseg / anthem / dmz / web</v>
      </c>
    </row>
    <row r="538" spans="1:7" x14ac:dyDescent="0.3">
      <c r="A538" t="s">
        <v>11061</v>
      </c>
      <c r="B538" t="s">
        <v>5149</v>
      </c>
      <c r="C538" t="s">
        <v>11062</v>
      </c>
      <c r="D538" t="s">
        <v>863</v>
      </c>
      <c r="E538" t="s">
        <v>19</v>
      </c>
      <c r="F538" t="s">
        <v>1866</v>
      </c>
      <c r="G538" t="str">
        <f>CONCATENATE(tblZoneMatch[[#This Row],[Company]],tblZoneMatch[[#This Row],[Current Zone]],tblZoneMatch[[#This Row],[Machine Type]],tblZoneMatch[[#This Row],[Target Platform]],tblZoneMatch[[#This Row],[Target Device Type]],tblZoneMatch[[#This Row],[Target Zone]])</f>
        <v>AnthemFrontEnd / DMZ / Servers / PCIWindows/Linux/AIXvaash-wdc04VMnetworkseg / anthem / dmz / pci</v>
      </c>
    </row>
    <row r="539" spans="1:7" x14ac:dyDescent="0.3">
      <c r="A539" t="s">
        <v>11061</v>
      </c>
      <c r="B539" t="s">
        <v>5109</v>
      </c>
      <c r="C539" t="s">
        <v>11063</v>
      </c>
      <c r="D539" t="s">
        <v>863</v>
      </c>
      <c r="E539" t="s">
        <v>18</v>
      </c>
      <c r="F539" t="s">
        <v>1874</v>
      </c>
      <c r="G539" t="str">
        <f>CONCATENATE(tblZoneMatch[[#This Row],[Company]],tblZoneMatch[[#This Row],[Current Zone]],tblZoneMatch[[#This Row],[Machine Type]],tblZoneMatch[[#This Row],[Target Platform]],tblZoneMatch[[#This Row],[Target Device Type]],tblZoneMatch[[#This Row],[Target Zone]])</f>
        <v>AnthemFrontEnd / DMZ / Web Servers / IHSPhysical Appliancevaash-wdc04Servernetworkseg / anthem / dmz / web</v>
      </c>
    </row>
    <row r="540" spans="1:7" x14ac:dyDescent="0.3">
      <c r="A540" t="s">
        <v>11061</v>
      </c>
      <c r="B540" t="s">
        <v>5109</v>
      </c>
      <c r="C540" t="s">
        <v>11064</v>
      </c>
      <c r="D540" t="s">
        <v>1404</v>
      </c>
      <c r="E540" t="s">
        <v>19</v>
      </c>
      <c r="F540" t="s">
        <v>1874</v>
      </c>
      <c r="G540" t="str">
        <f>CONCATENATE(tblZoneMatch[[#This Row],[Company]],tblZoneMatch[[#This Row],[Current Zone]],tblZoneMatch[[#This Row],[Machine Type]],tblZoneMatch[[#This Row],[Target Platform]],tblZoneMatch[[#This Row],[Target Device Type]],tblZoneMatch[[#This Row],[Target Zone]])</f>
        <v>AnthemFrontEnd / DMZ / Web Servers / IHSVirtual Appliancevaash-vcsVMnetworkseg / anthem / dmz / web</v>
      </c>
    </row>
    <row r="541" spans="1:7" x14ac:dyDescent="0.3">
      <c r="A541" t="s">
        <v>11061</v>
      </c>
      <c r="B541" t="s">
        <v>5109</v>
      </c>
      <c r="C541" t="s">
        <v>11062</v>
      </c>
      <c r="D541" t="s">
        <v>1018</v>
      </c>
      <c r="E541" t="s">
        <v>17</v>
      </c>
      <c r="F541" t="s">
        <v>1874</v>
      </c>
      <c r="G541" t="str">
        <f>CONCATENATE(tblZoneMatch[[#This Row],[Company]],tblZoneMatch[[#This Row],[Current Zone]],tblZoneMatch[[#This Row],[Machine Type]],tblZoneMatch[[#This Row],[Target Platform]],tblZoneMatch[[#This Row],[Target Device Type]],tblZoneMatch[[#This Row],[Target Zone]])</f>
        <v>AnthemFrontEnd / DMZ / Web Servers / IHSWindows/Linux/AIXilelk-ch3Linux-VM-Powernetworkseg / anthem / dmz / web</v>
      </c>
    </row>
    <row r="542" spans="1:7" x14ac:dyDescent="0.3">
      <c r="A542" t="s">
        <v>11061</v>
      </c>
      <c r="B542" t="s">
        <v>5109</v>
      </c>
      <c r="C542" t="s">
        <v>11062</v>
      </c>
      <c r="D542" t="s">
        <v>1018</v>
      </c>
      <c r="E542" t="s">
        <v>16</v>
      </c>
      <c r="F542" t="s">
        <v>1874</v>
      </c>
      <c r="G542" t="s">
        <v>11074</v>
      </c>
    </row>
    <row r="543" spans="1:7" x14ac:dyDescent="0.3">
      <c r="A543" t="s">
        <v>11061</v>
      </c>
      <c r="B543" t="s">
        <v>5109</v>
      </c>
      <c r="C543" t="s">
        <v>11062</v>
      </c>
      <c r="D543" t="s">
        <v>1018</v>
      </c>
      <c r="E543" t="s">
        <v>19</v>
      </c>
      <c r="F543" t="s">
        <v>1874</v>
      </c>
      <c r="G543" t="str">
        <f>CONCATENATE(tblZoneMatch[[#This Row],[Company]],tblZoneMatch[[#This Row],[Current Zone]],tblZoneMatch[[#This Row],[Machine Type]],tblZoneMatch[[#This Row],[Target Platform]],tblZoneMatch[[#This Row],[Target Device Type]],tblZoneMatch[[#This Row],[Target Zone]])</f>
        <v>AnthemFrontEnd / DMZ / Web Servers / IHSWindows/Linux/AIXilelk-ch3VMnetworkseg / anthem / dmz / web</v>
      </c>
    </row>
    <row r="544" spans="1:7" x14ac:dyDescent="0.3">
      <c r="A544" t="s">
        <v>11061</v>
      </c>
      <c r="B544" t="s">
        <v>5109</v>
      </c>
      <c r="C544" t="s">
        <v>11062</v>
      </c>
      <c r="D544" t="s">
        <v>460</v>
      </c>
      <c r="E544" t="s">
        <v>19</v>
      </c>
      <c r="F544" t="s">
        <v>1874</v>
      </c>
      <c r="G544" t="str">
        <f>CONCATENATE(tblZoneMatch[[#This Row],[Company]],tblZoneMatch[[#This Row],[Current Zone]],tblZoneMatch[[#This Row],[Machine Type]],tblZoneMatch[[#This Row],[Target Platform]],tblZoneMatch[[#This Row],[Target Device Type]],tblZoneMatch[[#This Row],[Target Zone]])</f>
        <v>AnthemFrontEnd / DMZ / Web Servers / IHSWindows/Linux/AIXilelk-drwdc04VMnetworkseg / anthem / dmz / web</v>
      </c>
    </row>
    <row r="545" spans="1:7" x14ac:dyDescent="0.3">
      <c r="A545" t="s">
        <v>11061</v>
      </c>
      <c r="B545" t="s">
        <v>5109</v>
      </c>
      <c r="C545" t="s">
        <v>11062</v>
      </c>
      <c r="D545" t="s">
        <v>863</v>
      </c>
      <c r="E545" t="s">
        <v>16</v>
      </c>
      <c r="F545" t="s">
        <v>1874</v>
      </c>
      <c r="G545" t="str">
        <f>CONCATENATE(tblZoneMatch[[#This Row],[Company]],tblZoneMatch[[#This Row],[Current Zone]],tblZoneMatch[[#This Row],[Machine Type]],tblZoneMatch[[#This Row],[Target Platform]],tblZoneMatch[[#This Row],[Target Device Type]],tblZoneMatch[[#This Row],[Target Zone]])</f>
        <v>AnthemFrontEnd / DMZ / Web Servers / IHSWindows/Linux/AIXvaash-wdc04AIX-LPARnetworkseg / anthem / dmz / web</v>
      </c>
    </row>
    <row r="546" spans="1:7" x14ac:dyDescent="0.3">
      <c r="A546" t="s">
        <v>11061</v>
      </c>
      <c r="B546" t="s">
        <v>5109</v>
      </c>
      <c r="C546" t="s">
        <v>11062</v>
      </c>
      <c r="D546" t="s">
        <v>863</v>
      </c>
      <c r="E546" t="s">
        <v>17</v>
      </c>
      <c r="F546" t="s">
        <v>1874</v>
      </c>
      <c r="G546" t="str">
        <f>CONCATENATE(tblZoneMatch[[#This Row],[Company]],tblZoneMatch[[#This Row],[Current Zone]],tblZoneMatch[[#This Row],[Machine Type]],tblZoneMatch[[#This Row],[Target Platform]],tblZoneMatch[[#This Row],[Target Device Type]],tblZoneMatch[[#This Row],[Target Zone]])</f>
        <v>AnthemFrontEnd / DMZ / Web Servers / IHSWindows/Linux/AIXvaash-wdc04Linux-VM-Powernetworkseg / anthem / dmz / web</v>
      </c>
    </row>
    <row r="547" spans="1:7" x14ac:dyDescent="0.3">
      <c r="A547" t="s">
        <v>11061</v>
      </c>
      <c r="B547" t="s">
        <v>5109</v>
      </c>
      <c r="C547" t="s">
        <v>11062</v>
      </c>
      <c r="D547" t="s">
        <v>863</v>
      </c>
      <c r="E547" t="s">
        <v>18</v>
      </c>
      <c r="F547" t="s">
        <v>1874</v>
      </c>
      <c r="G547" t="str">
        <f>CONCATENATE(tblZoneMatch[[#This Row],[Company]],tblZoneMatch[[#This Row],[Current Zone]],tblZoneMatch[[#This Row],[Machine Type]],tblZoneMatch[[#This Row],[Target Platform]],tblZoneMatch[[#This Row],[Target Device Type]],tblZoneMatch[[#This Row],[Target Zone]])</f>
        <v>AnthemFrontEnd / DMZ / Web Servers / IHSWindows/Linux/AIXvaash-wdc04Servernetworkseg / anthem / dmz / web</v>
      </c>
    </row>
    <row r="548" spans="1:7" x14ac:dyDescent="0.3">
      <c r="A548" t="s">
        <v>11061</v>
      </c>
      <c r="B548" t="s">
        <v>5109</v>
      </c>
      <c r="C548" t="s">
        <v>11062</v>
      </c>
      <c r="D548" t="s">
        <v>863</v>
      </c>
      <c r="E548" t="s">
        <v>19</v>
      </c>
      <c r="F548" t="s">
        <v>1874</v>
      </c>
      <c r="G548" t="str">
        <f>CONCATENATE(tblZoneMatch[[#This Row],[Company]],tblZoneMatch[[#This Row],[Current Zone]],tblZoneMatch[[#This Row],[Machine Type]],tblZoneMatch[[#This Row],[Target Platform]],tblZoneMatch[[#This Row],[Target Device Type]],tblZoneMatch[[#This Row],[Target Zone]])</f>
        <v>AnthemFrontEnd / DMZ / Web Servers / IHSWindows/Linux/AIXvaash-wdc04VMnetworkseg / anthem / dmz / web</v>
      </c>
    </row>
    <row r="549" spans="1:7" x14ac:dyDescent="0.3">
      <c r="A549" t="s">
        <v>11061</v>
      </c>
      <c r="B549" t="s">
        <v>5125</v>
      </c>
      <c r="C549" t="s">
        <v>11063</v>
      </c>
      <c r="D549" t="s">
        <v>863</v>
      </c>
      <c r="E549" t="s">
        <v>18</v>
      </c>
      <c r="F549" t="s">
        <v>1874</v>
      </c>
      <c r="G549" t="str">
        <f>CONCATENATE(tblZoneMatch[[#This Row],[Company]],tblZoneMatch[[#This Row],[Current Zone]],tblZoneMatch[[#This Row],[Machine Type]],tblZoneMatch[[#This Row],[Target Platform]],tblZoneMatch[[#This Row],[Target Device Type]],tblZoneMatch[[#This Row],[Target Zone]])</f>
        <v>AnthemFrontEnd / DMZ / Web Servers / IISPhysical Appliancevaash-wdc04Servernetworkseg / anthem / dmz / web</v>
      </c>
    </row>
    <row r="550" spans="1:7" x14ac:dyDescent="0.3">
      <c r="A550" t="s">
        <v>11061</v>
      </c>
      <c r="B550" t="s">
        <v>5125</v>
      </c>
      <c r="C550" t="s">
        <v>11062</v>
      </c>
      <c r="D550" t="s">
        <v>1018</v>
      </c>
      <c r="E550" t="s">
        <v>16</v>
      </c>
      <c r="F550" t="s">
        <v>1874</v>
      </c>
      <c r="G550" t="str">
        <f>CONCATENATE(tblZoneMatch[[#This Row],[Company]],tblZoneMatch[[#This Row],[Current Zone]],tblZoneMatch[[#This Row],[Machine Type]],tblZoneMatch[[#This Row],[Target Platform]],tblZoneMatch[[#This Row],[Target Device Type]],tblZoneMatch[[#This Row],[Target Zone]])</f>
        <v>AnthemFrontEnd / DMZ / Web Servers / IISWindows/Linux/AIXilelk-ch3AIX-LPARnetworkseg / anthem / dmz / web</v>
      </c>
    </row>
    <row r="551" spans="1:7" x14ac:dyDescent="0.3">
      <c r="A551" t="s">
        <v>11061</v>
      </c>
      <c r="B551" t="s">
        <v>5125</v>
      </c>
      <c r="C551" t="s">
        <v>11062</v>
      </c>
      <c r="D551" t="s">
        <v>1018</v>
      </c>
      <c r="E551" t="s">
        <v>17</v>
      </c>
      <c r="F551" t="s">
        <v>1874</v>
      </c>
      <c r="G551" t="str">
        <f>CONCATENATE(tblZoneMatch[[#This Row],[Company]],tblZoneMatch[[#This Row],[Current Zone]],tblZoneMatch[[#This Row],[Machine Type]],tblZoneMatch[[#This Row],[Target Platform]],tblZoneMatch[[#This Row],[Target Device Type]],tblZoneMatch[[#This Row],[Target Zone]])</f>
        <v>AnthemFrontEnd / DMZ / Web Servers / IISWindows/Linux/AIXilelk-ch3Linux-VM-Powernetworkseg / anthem / dmz / web</v>
      </c>
    </row>
    <row r="552" spans="1:7" x14ac:dyDescent="0.3">
      <c r="A552" t="s">
        <v>11061</v>
      </c>
      <c r="B552" t="s">
        <v>5125</v>
      </c>
      <c r="C552" t="s">
        <v>11064</v>
      </c>
      <c r="D552" t="s">
        <v>1404</v>
      </c>
      <c r="E552" t="s">
        <v>19</v>
      </c>
      <c r="F552" t="s">
        <v>1874</v>
      </c>
      <c r="G552" t="s">
        <v>11075</v>
      </c>
    </row>
    <row r="553" spans="1:7" x14ac:dyDescent="0.3">
      <c r="A553" t="s">
        <v>11061</v>
      </c>
      <c r="B553" t="s">
        <v>5125</v>
      </c>
      <c r="C553" t="s">
        <v>11062</v>
      </c>
      <c r="D553" t="s">
        <v>1018</v>
      </c>
      <c r="E553" t="s">
        <v>19</v>
      </c>
      <c r="F553" t="s">
        <v>1874</v>
      </c>
      <c r="G553" t="str">
        <f>CONCATENATE(tblZoneMatch[[#This Row],[Company]],tblZoneMatch[[#This Row],[Current Zone]],tblZoneMatch[[#This Row],[Machine Type]],tblZoneMatch[[#This Row],[Target Platform]],tblZoneMatch[[#This Row],[Target Device Type]],tblZoneMatch[[#This Row],[Target Zone]])</f>
        <v>AnthemFrontEnd / DMZ / Web Servers / IISWindows/Linux/AIXilelk-ch3VMnetworkseg / anthem / dmz / web</v>
      </c>
    </row>
    <row r="554" spans="1:7" x14ac:dyDescent="0.3">
      <c r="A554" t="s">
        <v>11061</v>
      </c>
      <c r="B554" t="s">
        <v>5125</v>
      </c>
      <c r="C554" t="s">
        <v>11062</v>
      </c>
      <c r="D554" t="s">
        <v>863</v>
      </c>
      <c r="E554" t="s">
        <v>16</v>
      </c>
      <c r="F554" t="s">
        <v>1874</v>
      </c>
      <c r="G554" t="str">
        <f>CONCATENATE(tblZoneMatch[[#This Row],[Company]],tblZoneMatch[[#This Row],[Current Zone]],tblZoneMatch[[#This Row],[Machine Type]],tblZoneMatch[[#This Row],[Target Platform]],tblZoneMatch[[#This Row],[Target Device Type]],tblZoneMatch[[#This Row],[Target Zone]])</f>
        <v>AnthemFrontEnd / DMZ / Web Servers / IISWindows/Linux/AIXvaash-wdc04AIX-LPARnetworkseg / anthem / dmz / web</v>
      </c>
    </row>
    <row r="555" spans="1:7" x14ac:dyDescent="0.3">
      <c r="A555" t="s">
        <v>11061</v>
      </c>
      <c r="B555" t="s">
        <v>5125</v>
      </c>
      <c r="C555" t="s">
        <v>11062</v>
      </c>
      <c r="D555" t="s">
        <v>863</v>
      </c>
      <c r="E555" t="s">
        <v>17</v>
      </c>
      <c r="F555" t="s">
        <v>1874</v>
      </c>
      <c r="G555" t="str">
        <f>CONCATENATE(tblZoneMatch[[#This Row],[Company]],tblZoneMatch[[#This Row],[Current Zone]],tblZoneMatch[[#This Row],[Machine Type]],tblZoneMatch[[#This Row],[Target Platform]],tblZoneMatch[[#This Row],[Target Device Type]],tblZoneMatch[[#This Row],[Target Zone]])</f>
        <v>AnthemFrontEnd / DMZ / Web Servers / IISWindows/Linux/AIXvaash-wdc04Linux-VM-Powernetworkseg / anthem / dmz / web</v>
      </c>
    </row>
    <row r="556" spans="1:7" x14ac:dyDescent="0.3">
      <c r="A556" t="s">
        <v>11061</v>
      </c>
      <c r="B556" t="s">
        <v>5125</v>
      </c>
      <c r="C556" t="s">
        <v>11062</v>
      </c>
      <c r="D556" t="s">
        <v>863</v>
      </c>
      <c r="E556" t="s">
        <v>19</v>
      </c>
      <c r="F556" t="s">
        <v>1874</v>
      </c>
      <c r="G556" t="str">
        <f>CONCATENATE(tblZoneMatch[[#This Row],[Company]],tblZoneMatch[[#This Row],[Current Zone]],tblZoneMatch[[#This Row],[Machine Type]],tblZoneMatch[[#This Row],[Target Platform]],tblZoneMatch[[#This Row],[Target Device Type]],tblZoneMatch[[#This Row],[Target Zone]])</f>
        <v>AnthemFrontEnd / DMZ / Web Servers / IISWindows/Linux/AIXvaash-wdc04VMnetworkseg / anthem / dmz / web</v>
      </c>
    </row>
    <row r="557" spans="1:7" x14ac:dyDescent="0.3">
      <c r="A557" t="s">
        <v>11061</v>
      </c>
      <c r="B557" t="s">
        <v>5450</v>
      </c>
      <c r="C557" t="s">
        <v>11063</v>
      </c>
      <c r="D557" t="s">
        <v>863</v>
      </c>
      <c r="E557" t="s">
        <v>18</v>
      </c>
      <c r="F557" t="s">
        <v>1954</v>
      </c>
      <c r="G557" t="str">
        <f>CONCATENATE(tblZoneMatch[[#This Row],[Company]],tblZoneMatch[[#This Row],[Current Zone]],tblZoneMatch[[#This Row],[Machine Type]],tblZoneMatch[[#This Row],[Target Platform]],tblZoneMatch[[#This Row],[Target Device Type]],tblZoneMatch[[#This Row],[Target Zone]])</f>
        <v>AnthemFrontEnd / Egress / Citrix / ApplicationPhysical Appliancevaash-wdc04Serverappseg / anthem / egress / general</v>
      </c>
    </row>
    <row r="558" spans="1:7" x14ac:dyDescent="0.3">
      <c r="A558" t="s">
        <v>11061</v>
      </c>
      <c r="B558" t="s">
        <v>5450</v>
      </c>
      <c r="C558" t="s">
        <v>11064</v>
      </c>
      <c r="D558" t="s">
        <v>1404</v>
      </c>
      <c r="E558" t="s">
        <v>19</v>
      </c>
      <c r="F558" t="s">
        <v>1440</v>
      </c>
      <c r="G558" t="str">
        <f>CONCATENATE(tblZoneMatch[[#This Row],[Company]],tblZoneMatch[[#This Row],[Current Zone]],tblZoneMatch[[#This Row],[Machine Type]],tblZoneMatch[[#This Row],[Target Platform]],tblZoneMatch[[#This Row],[Target Device Type]],tblZoneMatch[[#This Row],[Target Zone]])</f>
        <v>AnthemFrontEnd / Egress / Citrix / ApplicationVirtual Appliancevaash-vcsVMappseg / anthem / citrix / general</v>
      </c>
    </row>
    <row r="559" spans="1:7" x14ac:dyDescent="0.3">
      <c r="A559" t="s">
        <v>11061</v>
      </c>
      <c r="B559" t="s">
        <v>5450</v>
      </c>
      <c r="C559" t="s">
        <v>11062</v>
      </c>
      <c r="D559" t="s">
        <v>1108</v>
      </c>
      <c r="E559" t="s">
        <v>19</v>
      </c>
      <c r="F559" t="s">
        <v>1440</v>
      </c>
      <c r="G559" t="str">
        <f>CONCATENATE(tblZoneMatch[[#This Row],[Company]],tblZoneMatch[[#This Row],[Current Zone]],tblZoneMatch[[#This Row],[Machine Type]],tblZoneMatch[[#This Row],[Target Platform]],tblZoneMatch[[#This Row],[Target Device Type]],tblZoneMatch[[#This Row],[Target Zone]])</f>
        <v>AnthemFrontEnd / Egress / Citrix / ApplicationWindows/Linux/AIXazkyn-eastVMappseg / anthem / citrix / general</v>
      </c>
    </row>
    <row r="560" spans="1:7" x14ac:dyDescent="0.3">
      <c r="A560" t="s">
        <v>11061</v>
      </c>
      <c r="B560" t="s">
        <v>5450</v>
      </c>
      <c r="C560" t="s">
        <v>11062</v>
      </c>
      <c r="D560" t="s">
        <v>1284</v>
      </c>
      <c r="E560" t="s">
        <v>19</v>
      </c>
      <c r="F560" t="s">
        <v>1440</v>
      </c>
      <c r="G560" t="str">
        <f>CONCATENATE(tblZoneMatch[[#This Row],[Company]],tblZoneMatch[[#This Row],[Current Zone]],tblZoneMatch[[#This Row],[Machine Type]],tblZoneMatch[[#This Row],[Target Platform]],tblZoneMatch[[#This Row],[Target Device Type]],tblZoneMatch[[#This Row],[Target Zone]])</f>
        <v>AnthemFrontEnd / Egress / Citrix / ApplicationWindows/Linux/AIXazkyn-ncVMappseg / anthem / citrix / general</v>
      </c>
    </row>
    <row r="561" spans="1:7" x14ac:dyDescent="0.3">
      <c r="A561" t="s">
        <v>11061</v>
      </c>
      <c r="B561" t="s">
        <v>5450</v>
      </c>
      <c r="C561" t="s">
        <v>11062</v>
      </c>
      <c r="D561" t="s">
        <v>1404</v>
      </c>
      <c r="E561" t="s">
        <v>19</v>
      </c>
      <c r="F561" t="s">
        <v>1440</v>
      </c>
      <c r="G561" t="str">
        <f>CONCATENATE(tblZoneMatch[[#This Row],[Company]],tblZoneMatch[[#This Row],[Current Zone]],tblZoneMatch[[#This Row],[Machine Type]],tblZoneMatch[[#This Row],[Target Platform]],tblZoneMatch[[#This Row],[Target Device Type]],tblZoneMatch[[#This Row],[Target Zone]])</f>
        <v>AnthemFrontEnd / Egress / Citrix / ApplicationWindows/Linux/AIXvaash-vcsVMappseg / anthem / citrix / general</v>
      </c>
    </row>
    <row r="562" spans="1:7" x14ac:dyDescent="0.3">
      <c r="A562" t="s">
        <v>11061</v>
      </c>
      <c r="B562" t="s">
        <v>5440</v>
      </c>
      <c r="C562" t="s">
        <v>11063</v>
      </c>
      <c r="D562" t="s">
        <v>863</v>
      </c>
      <c r="E562" t="s">
        <v>18</v>
      </c>
      <c r="F562" t="s">
        <v>1954</v>
      </c>
      <c r="G562" t="str">
        <f>CONCATENATE(tblZoneMatch[[#This Row],[Company]],tblZoneMatch[[#This Row],[Current Zone]],tblZoneMatch[[#This Row],[Machine Type]],tblZoneMatch[[#This Row],[Target Platform]],tblZoneMatch[[#This Row],[Target Device Type]],tblZoneMatch[[#This Row],[Target Zone]])</f>
        <v>AnthemFrontEnd / Egress / Citrix / DesktopPhysical Appliancevaash-wdc04Serverappseg / anthem / egress / general</v>
      </c>
    </row>
    <row r="563" spans="1:7" x14ac:dyDescent="0.3">
      <c r="A563" t="s">
        <v>11061</v>
      </c>
      <c r="B563" t="s">
        <v>5440</v>
      </c>
      <c r="C563" t="s">
        <v>11064</v>
      </c>
      <c r="D563" t="s">
        <v>1404</v>
      </c>
      <c r="E563" t="s">
        <v>19</v>
      </c>
      <c r="F563" t="s">
        <v>1440</v>
      </c>
      <c r="G563" t="str">
        <f>CONCATENATE(tblZoneMatch[[#This Row],[Company]],tblZoneMatch[[#This Row],[Current Zone]],tblZoneMatch[[#This Row],[Machine Type]],tblZoneMatch[[#This Row],[Target Platform]],tblZoneMatch[[#This Row],[Target Device Type]],tblZoneMatch[[#This Row],[Target Zone]])</f>
        <v>AnthemFrontEnd / Egress / Citrix / DesktopVirtual Appliancevaash-vcsVMappseg / anthem / citrix / general</v>
      </c>
    </row>
    <row r="564" spans="1:7" x14ac:dyDescent="0.3">
      <c r="A564" t="s">
        <v>11061</v>
      </c>
      <c r="B564" t="s">
        <v>5440</v>
      </c>
      <c r="C564" t="s">
        <v>11062</v>
      </c>
      <c r="D564" t="s">
        <v>1404</v>
      </c>
      <c r="E564" t="s">
        <v>19</v>
      </c>
      <c r="F564" t="s">
        <v>1440</v>
      </c>
      <c r="G564" t="str">
        <f>CONCATENATE(tblZoneMatch[[#This Row],[Company]],tblZoneMatch[[#This Row],[Current Zone]],tblZoneMatch[[#This Row],[Machine Type]],tblZoneMatch[[#This Row],[Target Platform]],tblZoneMatch[[#This Row],[Target Device Type]],tblZoneMatch[[#This Row],[Target Zone]])</f>
        <v>AnthemFrontEnd / Egress / Citrix / DesktopWindows/Linux/AIXvaash-vcsVMappseg / anthem / citrix / general</v>
      </c>
    </row>
    <row r="565" spans="1:7" x14ac:dyDescent="0.3">
      <c r="A565" t="s">
        <v>11061</v>
      </c>
      <c r="B565" t="s">
        <v>5448</v>
      </c>
      <c r="C565" t="s">
        <v>11063</v>
      </c>
      <c r="D565" t="s">
        <v>863</v>
      </c>
      <c r="E565" t="s">
        <v>18</v>
      </c>
      <c r="F565" t="s">
        <v>1954</v>
      </c>
      <c r="G565" t="str">
        <f>CONCATENATE(tblZoneMatch[[#This Row],[Company]],tblZoneMatch[[#This Row],[Current Zone]],tblZoneMatch[[#This Row],[Machine Type]],tblZoneMatch[[#This Row],[Target Platform]],tblZoneMatch[[#This Row],[Target Device Type]],tblZoneMatch[[#This Row],[Target Zone]])</f>
        <v>AnthemFrontEnd / Egress / Citrix / InfrastructurePhysical Appliancevaash-wdc04Serverappseg / anthem / egress / general</v>
      </c>
    </row>
    <row r="566" spans="1:7" x14ac:dyDescent="0.3">
      <c r="A566" t="s">
        <v>11061</v>
      </c>
      <c r="B566" t="s">
        <v>5448</v>
      </c>
      <c r="C566" t="s">
        <v>11064</v>
      </c>
      <c r="D566" t="s">
        <v>1404</v>
      </c>
      <c r="E566" t="s">
        <v>19</v>
      </c>
      <c r="F566" t="s">
        <v>1440</v>
      </c>
      <c r="G566" t="str">
        <f>CONCATENATE(tblZoneMatch[[#This Row],[Company]],tblZoneMatch[[#This Row],[Current Zone]],tblZoneMatch[[#This Row],[Machine Type]],tblZoneMatch[[#This Row],[Target Platform]],tblZoneMatch[[#This Row],[Target Device Type]],tblZoneMatch[[#This Row],[Target Zone]])</f>
        <v>AnthemFrontEnd / Egress / Citrix / InfrastructureVirtual Appliancevaash-vcsVMappseg / anthem / citrix / general</v>
      </c>
    </row>
    <row r="567" spans="1:7" x14ac:dyDescent="0.3">
      <c r="A567" t="s">
        <v>11061</v>
      </c>
      <c r="B567" t="s">
        <v>5448</v>
      </c>
      <c r="C567" t="s">
        <v>11062</v>
      </c>
      <c r="D567" t="s">
        <v>1108</v>
      </c>
      <c r="E567" t="s">
        <v>19</v>
      </c>
      <c r="F567" t="s">
        <v>1440</v>
      </c>
      <c r="G567" t="str">
        <f>CONCATENATE(tblZoneMatch[[#This Row],[Company]],tblZoneMatch[[#This Row],[Current Zone]],tblZoneMatch[[#This Row],[Machine Type]],tblZoneMatch[[#This Row],[Target Platform]],tblZoneMatch[[#This Row],[Target Device Type]],tblZoneMatch[[#This Row],[Target Zone]])</f>
        <v>AnthemFrontEnd / Egress / Citrix / InfrastructureWindows/Linux/AIXazkyn-eastVMappseg / anthem / citrix / general</v>
      </c>
    </row>
    <row r="568" spans="1:7" x14ac:dyDescent="0.3">
      <c r="A568" t="s">
        <v>11061</v>
      </c>
      <c r="B568" t="s">
        <v>5448</v>
      </c>
      <c r="C568" t="s">
        <v>11062</v>
      </c>
      <c r="D568" t="s">
        <v>1404</v>
      </c>
      <c r="E568" t="s">
        <v>19</v>
      </c>
      <c r="F568" t="s">
        <v>1440</v>
      </c>
      <c r="G568" t="str">
        <f>CONCATENATE(tblZoneMatch[[#This Row],[Company]],tblZoneMatch[[#This Row],[Current Zone]],tblZoneMatch[[#This Row],[Machine Type]],tblZoneMatch[[#This Row],[Target Platform]],tblZoneMatch[[#This Row],[Target Device Type]],tblZoneMatch[[#This Row],[Target Zone]])</f>
        <v>AnthemFrontEnd / Egress / Citrix / InfrastructureWindows/Linux/AIXvaash-vcsVMappseg / anthem / citrix / general</v>
      </c>
    </row>
    <row r="569" spans="1:7" x14ac:dyDescent="0.3">
      <c r="A569" t="s">
        <v>11061</v>
      </c>
      <c r="B569" t="s">
        <v>5444</v>
      </c>
      <c r="C569" t="s">
        <v>11063</v>
      </c>
      <c r="D569" t="s">
        <v>863</v>
      </c>
      <c r="E569" t="s">
        <v>18</v>
      </c>
      <c r="F569" t="s">
        <v>1954</v>
      </c>
      <c r="G569" t="str">
        <f>CONCATENATE(tblZoneMatch[[#This Row],[Company]],tblZoneMatch[[#This Row],[Current Zone]],tblZoneMatch[[#This Row],[Machine Type]],tblZoneMatch[[#This Row],[Target Platform]],tblZoneMatch[[#This Row],[Target Device Type]],tblZoneMatch[[#This Row],[Target Zone]])</f>
        <v>AnthemFrontEnd / Egress / Citrix / PVSPhysical Appliancevaash-wdc04Serverappseg / anthem / egress / general</v>
      </c>
    </row>
    <row r="570" spans="1:7" x14ac:dyDescent="0.3">
      <c r="A570" t="s">
        <v>11061</v>
      </c>
      <c r="B570" t="s">
        <v>5444</v>
      </c>
      <c r="C570" t="s">
        <v>11064</v>
      </c>
      <c r="D570" t="s">
        <v>1404</v>
      </c>
      <c r="E570" t="s">
        <v>19</v>
      </c>
      <c r="F570" t="s">
        <v>1440</v>
      </c>
      <c r="G570" t="str">
        <f>CONCATENATE(tblZoneMatch[[#This Row],[Company]],tblZoneMatch[[#This Row],[Current Zone]],tblZoneMatch[[#This Row],[Machine Type]],tblZoneMatch[[#This Row],[Target Platform]],tblZoneMatch[[#This Row],[Target Device Type]],tblZoneMatch[[#This Row],[Target Zone]])</f>
        <v>AnthemFrontEnd / Egress / Citrix / PVSVirtual Appliancevaash-vcsVMappseg / anthem / citrix / general</v>
      </c>
    </row>
    <row r="571" spans="1:7" x14ac:dyDescent="0.3">
      <c r="A571" t="s">
        <v>11061</v>
      </c>
      <c r="B571" t="s">
        <v>5444</v>
      </c>
      <c r="C571" t="s">
        <v>11062</v>
      </c>
      <c r="D571" t="s">
        <v>1108</v>
      </c>
      <c r="E571" t="s">
        <v>19</v>
      </c>
      <c r="F571" t="s">
        <v>1440</v>
      </c>
      <c r="G571" t="str">
        <f>CONCATENATE(tblZoneMatch[[#This Row],[Company]],tblZoneMatch[[#This Row],[Current Zone]],tblZoneMatch[[#This Row],[Machine Type]],tblZoneMatch[[#This Row],[Target Platform]],tblZoneMatch[[#This Row],[Target Device Type]],tblZoneMatch[[#This Row],[Target Zone]])</f>
        <v>AnthemFrontEnd / Egress / Citrix / PVSWindows/Linux/AIXazkyn-eastVMappseg / anthem / citrix / general</v>
      </c>
    </row>
    <row r="572" spans="1:7" x14ac:dyDescent="0.3">
      <c r="A572" t="s">
        <v>11061</v>
      </c>
      <c r="B572" t="s">
        <v>5444</v>
      </c>
      <c r="C572" t="s">
        <v>11062</v>
      </c>
      <c r="D572" t="s">
        <v>3895</v>
      </c>
      <c r="E572" t="s">
        <v>19</v>
      </c>
      <c r="F572" t="s">
        <v>1440</v>
      </c>
      <c r="G572" t="str">
        <f>CONCATENATE(tblZoneMatch[[#This Row],[Company]],tblZoneMatch[[#This Row],[Current Zone]],tblZoneMatch[[#This Row],[Machine Type]],tblZoneMatch[[#This Row],[Target Platform]],tblZoneMatch[[#This Row],[Target Device Type]],tblZoneMatch[[#This Row],[Target Zone]])</f>
        <v>AnthemFrontEnd / Egress / Citrix / PVSWindows/Linux/AIXazkyn-nc-dreastVMappseg / anthem / citrix / general</v>
      </c>
    </row>
    <row r="573" spans="1:7" x14ac:dyDescent="0.3">
      <c r="A573" s="9" t="s">
        <v>11061</v>
      </c>
      <c r="B573" s="9" t="s">
        <v>5444</v>
      </c>
      <c r="C573" s="9" t="s">
        <v>11062</v>
      </c>
      <c r="D573" s="9" t="s">
        <v>1284</v>
      </c>
      <c r="E573" s="9" t="s">
        <v>19</v>
      </c>
      <c r="F573" s="9" t="s">
        <v>1440</v>
      </c>
      <c r="G573" s="188" t="str">
        <f>CONCATENATE(tblZoneMatch[[#This Row],[Company]],tblZoneMatch[[#This Row],[Current Zone]],tblZoneMatch[[#This Row],[Machine Type]],tblZoneMatch[[#This Row],[Target Platform]],tblZoneMatch[[#This Row],[Target Device Type]],tblZoneMatch[[#This Row],[Target Zone]])</f>
        <v>AnthemFrontEnd / Egress / Citrix / PVSWindows/Linux/AIXazkyn-ncVMappseg / anthem / citrix / general</v>
      </c>
    </row>
    <row r="574" spans="1:7" x14ac:dyDescent="0.3">
      <c r="A574" t="s">
        <v>11061</v>
      </c>
      <c r="B574" t="s">
        <v>5444</v>
      </c>
      <c r="C574" t="s">
        <v>11062</v>
      </c>
      <c r="D574" t="s">
        <v>1404</v>
      </c>
      <c r="E574" t="s">
        <v>19</v>
      </c>
      <c r="F574" t="s">
        <v>1440</v>
      </c>
      <c r="G574" t="str">
        <f>CONCATENATE(tblZoneMatch[[#This Row],[Company]],tblZoneMatch[[#This Row],[Current Zone]],tblZoneMatch[[#This Row],[Machine Type]],tblZoneMatch[[#This Row],[Target Platform]],tblZoneMatch[[#This Row],[Target Device Type]],tblZoneMatch[[#This Row],[Target Zone]])</f>
        <v>AnthemFrontEnd / Egress / Citrix / PVSWindows/Linux/AIXvaash-vcsVMappseg / anthem / citrix / general</v>
      </c>
    </row>
    <row r="575" spans="1:7" x14ac:dyDescent="0.3">
      <c r="A575" t="s">
        <v>11061</v>
      </c>
      <c r="B575" t="s">
        <v>7035</v>
      </c>
      <c r="C575" t="s">
        <v>11063</v>
      </c>
      <c r="D575" t="s">
        <v>863</v>
      </c>
      <c r="E575" t="s">
        <v>18</v>
      </c>
      <c r="F575" t="s">
        <v>1954</v>
      </c>
      <c r="G575" t="str">
        <f>CONCATENATE(tblZoneMatch[[#This Row],[Company]],tblZoneMatch[[#This Row],[Current Zone]],tblZoneMatch[[#This Row],[Machine Type]],tblZoneMatch[[#This Row],[Target Platform]],tblZoneMatch[[#This Row],[Target Device Type]],tblZoneMatch[[#This Row],[Target Zone]])</f>
        <v>AnthemFrontEnd / Egress / General / VideoPhysical Appliancevaash-wdc04Serverappseg / anthem / egress / general</v>
      </c>
    </row>
    <row r="576" spans="1:7" x14ac:dyDescent="0.3">
      <c r="A576" t="s">
        <v>11061</v>
      </c>
      <c r="B576" t="s">
        <v>7035</v>
      </c>
      <c r="C576" t="s">
        <v>11064</v>
      </c>
      <c r="D576" t="s">
        <v>1404</v>
      </c>
      <c r="E576" t="s">
        <v>19</v>
      </c>
      <c r="F576" t="s">
        <v>1384</v>
      </c>
      <c r="G576" t="str">
        <f>CONCATENATE(tblZoneMatch[[#This Row],[Company]],tblZoneMatch[[#This Row],[Current Zone]],tblZoneMatch[[#This Row],[Machine Type]],tblZoneMatch[[#This Row],[Target Platform]],tblZoneMatch[[#This Row],[Target Device Type]],tblZoneMatch[[#This Row],[Target Zone]])</f>
        <v>AnthemFrontEnd / Egress / General / VideoVirtual Appliancevaash-vcsVMappseg / anthem / frontend / general</v>
      </c>
    </row>
    <row r="577" spans="1:7" x14ac:dyDescent="0.3">
      <c r="A577" t="s">
        <v>11061</v>
      </c>
      <c r="B577" t="s">
        <v>7035</v>
      </c>
      <c r="C577" t="s">
        <v>11062</v>
      </c>
      <c r="D577" t="s">
        <v>1108</v>
      </c>
      <c r="E577" t="s">
        <v>19</v>
      </c>
      <c r="F577" t="s">
        <v>1384</v>
      </c>
      <c r="G577" t="str">
        <f>CONCATENATE(tblZoneMatch[[#This Row],[Company]],tblZoneMatch[[#This Row],[Current Zone]],tblZoneMatch[[#This Row],[Machine Type]],tblZoneMatch[[#This Row],[Target Platform]],tblZoneMatch[[#This Row],[Target Device Type]],tblZoneMatch[[#This Row],[Target Zone]])</f>
        <v>AnthemFrontEnd / Egress / General / VideoWindows/Linux/AIXazkyn-eastVMappseg / anthem / frontend / general</v>
      </c>
    </row>
    <row r="578" spans="1:7" x14ac:dyDescent="0.3">
      <c r="A578" t="s">
        <v>11061</v>
      </c>
      <c r="B578" t="s">
        <v>7035</v>
      </c>
      <c r="C578" t="s">
        <v>11062</v>
      </c>
      <c r="D578" t="s">
        <v>1284</v>
      </c>
      <c r="E578" t="s">
        <v>19</v>
      </c>
      <c r="F578" t="s">
        <v>1384</v>
      </c>
      <c r="G578" t="str">
        <f>CONCATENATE(tblZoneMatch[[#This Row],[Company]],tblZoneMatch[[#This Row],[Current Zone]],tblZoneMatch[[#This Row],[Machine Type]],tblZoneMatch[[#This Row],[Target Platform]],tblZoneMatch[[#This Row],[Target Device Type]],tblZoneMatch[[#This Row],[Target Zone]])</f>
        <v>AnthemFrontEnd / Egress / General / VideoWindows/Linux/AIXazkyn-ncVMappseg / anthem / frontend / general</v>
      </c>
    </row>
    <row r="579" spans="1:7" x14ac:dyDescent="0.3">
      <c r="A579" t="s">
        <v>11061</v>
      </c>
      <c r="B579" t="s">
        <v>7035</v>
      </c>
      <c r="C579" t="s">
        <v>11062</v>
      </c>
      <c r="D579" t="s">
        <v>4250</v>
      </c>
      <c r="E579" t="s">
        <v>18</v>
      </c>
      <c r="F579" t="s">
        <v>1384</v>
      </c>
      <c r="G579" t="str">
        <f>CONCATENATE(tblZoneMatch[[#This Row],[Company]],tblZoneMatch[[#This Row],[Current Zone]],tblZoneMatch[[#This Row],[Machine Type]],tblZoneMatch[[#This Row],[Target Platform]],tblZoneMatch[[#This Row],[Target Device Type]],tblZoneMatch[[#This Row],[Target Zone]])</f>
        <v>AnthemFrontEnd / Egress / General / VideoWindows/Linux/AIXilelk-bmaas-drServerappseg / anthem / frontend / general</v>
      </c>
    </row>
    <row r="580" spans="1:7" x14ac:dyDescent="0.3">
      <c r="A580" s="9" t="s">
        <v>11061</v>
      </c>
      <c r="B580" s="9" t="s">
        <v>7035</v>
      </c>
      <c r="C580" s="9" t="s">
        <v>11062</v>
      </c>
      <c r="D580" s="9" t="s">
        <v>2088</v>
      </c>
      <c r="E580" s="9" t="s">
        <v>18</v>
      </c>
      <c r="F580" s="9" t="s">
        <v>1384</v>
      </c>
      <c r="G580" s="188" t="str">
        <f>CONCATENATE(tblZoneMatch[[#This Row],[Company]],tblZoneMatch[[#This Row],[Current Zone]],tblZoneMatch[[#This Row],[Machine Type]],tblZoneMatch[[#This Row],[Target Platform]],tblZoneMatch[[#This Row],[Target Device Type]],tblZoneMatch[[#This Row],[Target Zone]])</f>
        <v>AnthemFrontEnd / Egress / General / VideoWindows/Linux/AIXvaash-bmaasServerappseg / anthem / frontend / general</v>
      </c>
    </row>
    <row r="581" spans="1:7" x14ac:dyDescent="0.3">
      <c r="A581" t="s">
        <v>11061</v>
      </c>
      <c r="B581" t="s">
        <v>7035</v>
      </c>
      <c r="C581" t="s">
        <v>11062</v>
      </c>
      <c r="D581" t="s">
        <v>1404</v>
      </c>
      <c r="E581" t="s">
        <v>19</v>
      </c>
      <c r="F581" t="s">
        <v>1384</v>
      </c>
      <c r="G581" t="str">
        <f>CONCATENATE(tblZoneMatch[[#This Row],[Company]],tblZoneMatch[[#This Row],[Current Zone]],tblZoneMatch[[#This Row],[Machine Type]],tblZoneMatch[[#This Row],[Target Platform]],tblZoneMatch[[#This Row],[Target Device Type]],tblZoneMatch[[#This Row],[Target Zone]])</f>
        <v>AnthemFrontEnd / Egress / General / VideoWindows/Linux/AIXvaash-vcsVMappseg / anthem / frontend / general</v>
      </c>
    </row>
    <row r="582" spans="1:7" x14ac:dyDescent="0.3">
      <c r="A582" t="s">
        <v>11061</v>
      </c>
      <c r="B582" t="s">
        <v>6277</v>
      </c>
      <c r="C582" t="s">
        <v>11063</v>
      </c>
      <c r="D582" t="s">
        <v>863</v>
      </c>
      <c r="E582" t="s">
        <v>18</v>
      </c>
      <c r="F582" t="s">
        <v>1954</v>
      </c>
      <c r="G582" t="str">
        <f>CONCATENATE(tblZoneMatch[[#This Row],[Company]],tblZoneMatch[[#This Row],[Current Zone]],tblZoneMatch[[#This Row],[Machine Type]],tblZoneMatch[[#This Row],[Target Platform]],tblZoneMatch[[#This Row],[Target Device Type]],tblZoneMatch[[#This Row],[Target Zone]])</f>
        <v>AnthemFrontEnd / Egress / Load Testing / MiscPhysical Appliancevaash-wdc04Serverappseg / anthem / egress / general</v>
      </c>
    </row>
    <row r="583" spans="1:7" x14ac:dyDescent="0.3">
      <c r="A583" t="s">
        <v>11061</v>
      </c>
      <c r="B583" t="s">
        <v>6277</v>
      </c>
      <c r="C583" t="s">
        <v>11064</v>
      </c>
      <c r="D583" t="s">
        <v>1404</v>
      </c>
      <c r="E583" t="s">
        <v>19</v>
      </c>
      <c r="F583" t="s">
        <v>1384</v>
      </c>
      <c r="G583" t="str">
        <f>CONCATENATE(tblZoneMatch[[#This Row],[Company]],tblZoneMatch[[#This Row],[Current Zone]],tblZoneMatch[[#This Row],[Machine Type]],tblZoneMatch[[#This Row],[Target Platform]],tblZoneMatch[[#This Row],[Target Device Type]],tblZoneMatch[[#This Row],[Target Zone]])</f>
        <v>AnthemFrontEnd / Egress / Load Testing / MiscVirtual Appliancevaash-vcsVMappseg / anthem / frontend / general</v>
      </c>
    </row>
    <row r="584" spans="1:7" x14ac:dyDescent="0.3">
      <c r="A584" t="s">
        <v>11061</v>
      </c>
      <c r="B584" t="s">
        <v>6277</v>
      </c>
      <c r="C584" t="s">
        <v>11062</v>
      </c>
      <c r="D584" t="s">
        <v>1108</v>
      </c>
      <c r="E584" t="s">
        <v>19</v>
      </c>
      <c r="F584" t="s">
        <v>1384</v>
      </c>
      <c r="G584" t="str">
        <f>CONCATENATE(tblZoneMatch[[#This Row],[Company]],tblZoneMatch[[#This Row],[Current Zone]],tblZoneMatch[[#This Row],[Machine Type]],tblZoneMatch[[#This Row],[Target Platform]],tblZoneMatch[[#This Row],[Target Device Type]],tblZoneMatch[[#This Row],[Target Zone]])</f>
        <v>AnthemFrontEnd / Egress / Load Testing / MiscWindows/Linux/AIXazkyn-eastVMappseg / anthem / frontend / general</v>
      </c>
    </row>
    <row r="585" spans="1:7" x14ac:dyDescent="0.3">
      <c r="A585" t="s">
        <v>11061</v>
      </c>
      <c r="B585" t="s">
        <v>6277</v>
      </c>
      <c r="C585" t="s">
        <v>11062</v>
      </c>
      <c r="D585" t="s">
        <v>1284</v>
      </c>
      <c r="E585" t="s">
        <v>19</v>
      </c>
      <c r="F585" t="s">
        <v>1384</v>
      </c>
      <c r="G585" t="str">
        <f>CONCATENATE(tblZoneMatch[[#This Row],[Company]],tblZoneMatch[[#This Row],[Current Zone]],tblZoneMatch[[#This Row],[Machine Type]],tblZoneMatch[[#This Row],[Target Platform]],tblZoneMatch[[#This Row],[Target Device Type]],tblZoneMatch[[#This Row],[Target Zone]])</f>
        <v>AnthemFrontEnd / Egress / Load Testing / MiscWindows/Linux/AIXazkyn-ncVMappseg / anthem / frontend / general</v>
      </c>
    </row>
    <row r="586" spans="1:7" x14ac:dyDescent="0.3">
      <c r="A586" t="s">
        <v>11061</v>
      </c>
      <c r="B586" t="s">
        <v>6277</v>
      </c>
      <c r="C586" t="s">
        <v>11062</v>
      </c>
      <c r="D586" t="s">
        <v>4250</v>
      </c>
      <c r="E586" t="s">
        <v>18</v>
      </c>
      <c r="F586" t="s">
        <v>1384</v>
      </c>
      <c r="G586" t="str">
        <f>CONCATENATE(tblZoneMatch[[#This Row],[Company]],tblZoneMatch[[#This Row],[Current Zone]],tblZoneMatch[[#This Row],[Machine Type]],tblZoneMatch[[#This Row],[Target Platform]],tblZoneMatch[[#This Row],[Target Device Type]],tblZoneMatch[[#This Row],[Target Zone]])</f>
        <v>AnthemFrontEnd / Egress / Load Testing / MiscWindows/Linux/AIXilelk-bmaas-drServerappseg / anthem / frontend / general</v>
      </c>
    </row>
    <row r="587" spans="1:7" x14ac:dyDescent="0.3">
      <c r="A587" t="s">
        <v>11061</v>
      </c>
      <c r="B587" t="s">
        <v>6277</v>
      </c>
      <c r="C587" t="s">
        <v>11062</v>
      </c>
      <c r="D587" t="s">
        <v>2088</v>
      </c>
      <c r="E587" t="s">
        <v>18</v>
      </c>
      <c r="F587" t="s">
        <v>1384</v>
      </c>
      <c r="G587" t="str">
        <f>CONCATENATE(tblZoneMatch[[#This Row],[Company]],tblZoneMatch[[#This Row],[Current Zone]],tblZoneMatch[[#This Row],[Machine Type]],tblZoneMatch[[#This Row],[Target Platform]],tblZoneMatch[[#This Row],[Target Device Type]],tblZoneMatch[[#This Row],[Target Zone]])</f>
        <v>AnthemFrontEnd / Egress / Load Testing / MiscWindows/Linux/AIXvaash-bmaasServerappseg / anthem / frontend / general</v>
      </c>
    </row>
    <row r="588" spans="1:7" x14ac:dyDescent="0.3">
      <c r="A588" t="s">
        <v>11061</v>
      </c>
      <c r="B588" t="s">
        <v>6277</v>
      </c>
      <c r="C588" t="s">
        <v>11062</v>
      </c>
      <c r="D588" t="s">
        <v>1404</v>
      </c>
      <c r="E588" t="s">
        <v>19</v>
      </c>
      <c r="F588" t="s">
        <v>1384</v>
      </c>
      <c r="G588" t="str">
        <f>CONCATENATE(tblZoneMatch[[#This Row],[Company]],tblZoneMatch[[#This Row],[Current Zone]],tblZoneMatch[[#This Row],[Machine Type]],tblZoneMatch[[#This Row],[Target Platform]],tblZoneMatch[[#This Row],[Target Device Type]],tblZoneMatch[[#This Row],[Target Zone]])</f>
        <v>AnthemFrontEnd / Egress / Load Testing / MiscWindows/Linux/AIXvaash-vcsVMappseg / anthem / frontend / general</v>
      </c>
    </row>
    <row r="589" spans="1:7" x14ac:dyDescent="0.3">
      <c r="A589" t="s">
        <v>11061</v>
      </c>
      <c r="B589" t="s">
        <v>7043</v>
      </c>
      <c r="C589" t="s">
        <v>11063</v>
      </c>
      <c r="D589" t="s">
        <v>863</v>
      </c>
      <c r="E589" t="s">
        <v>18</v>
      </c>
      <c r="F589" t="s">
        <v>11076</v>
      </c>
      <c r="G589" t="str">
        <f>CONCATENATE(tblZoneMatch[[#This Row],[Company]],tblZoneMatch[[#This Row],[Current Zone]],tblZoneMatch[[#This Row],[Machine Type]],tblZoneMatch[[#This Row],[Target Platform]],tblZoneMatch[[#This Row],[Target Device Type]],tblZoneMatch[[#This Row],[Target Zone]])</f>
        <v>AnthemFrontEnd / Egress / Network / VPN InsidePhysical Appliancevaash-wdc04Serverappseg / anthem / egress / vpn_user</v>
      </c>
    </row>
    <row r="590" spans="1:7" x14ac:dyDescent="0.3">
      <c r="A590" t="s">
        <v>11061</v>
      </c>
      <c r="B590" t="s">
        <v>7043</v>
      </c>
      <c r="C590" t="s">
        <v>11064</v>
      </c>
      <c r="D590" t="s">
        <v>1404</v>
      </c>
      <c r="E590" t="s">
        <v>19</v>
      </c>
      <c r="F590" t="s">
        <v>11076</v>
      </c>
      <c r="G590" t="str">
        <f>CONCATENATE(tblZoneMatch[[#This Row],[Company]],tblZoneMatch[[#This Row],[Current Zone]],tblZoneMatch[[#This Row],[Machine Type]],tblZoneMatch[[#This Row],[Target Platform]],tblZoneMatch[[#This Row],[Target Device Type]],tblZoneMatch[[#This Row],[Target Zone]])</f>
        <v>AnthemFrontEnd / Egress / Network / VPN InsideVirtual Appliancevaash-vcsVMappseg / anthem / egress / vpn_user</v>
      </c>
    </row>
    <row r="591" spans="1:7" x14ac:dyDescent="0.3">
      <c r="A591" t="s">
        <v>11061</v>
      </c>
      <c r="B591" t="s">
        <v>7043</v>
      </c>
      <c r="C591" t="s">
        <v>11062</v>
      </c>
      <c r="D591" t="s">
        <v>1404</v>
      </c>
      <c r="E591" t="s">
        <v>19</v>
      </c>
      <c r="F591" t="s">
        <v>11076</v>
      </c>
      <c r="G591" t="str">
        <f>CONCATENATE(tblZoneMatch[[#This Row],[Company]],tblZoneMatch[[#This Row],[Current Zone]],tblZoneMatch[[#This Row],[Machine Type]],tblZoneMatch[[#This Row],[Target Platform]],tblZoneMatch[[#This Row],[Target Device Type]],tblZoneMatch[[#This Row],[Target Zone]])</f>
        <v>AnthemFrontEnd / Egress / Network / VPN InsideWindows/Linux/AIXvaash-vcsVMappseg / anthem / egress / vpn_user</v>
      </c>
    </row>
    <row r="592" spans="1:7" x14ac:dyDescent="0.3">
      <c r="A592" t="s">
        <v>11061</v>
      </c>
      <c r="B592" t="s">
        <v>7231</v>
      </c>
      <c r="C592" t="s">
        <v>11063</v>
      </c>
      <c r="D592" t="s">
        <v>863</v>
      </c>
      <c r="E592" t="s">
        <v>18</v>
      </c>
      <c r="F592" t="s">
        <v>1436</v>
      </c>
      <c r="G592" t="str">
        <f>CONCATENATE(tblZoneMatch[[#This Row],[Company]],tblZoneMatch[[#This Row],[Current Zone]],tblZoneMatch[[#This Row],[Machine Type]],tblZoneMatch[[#This Row],[Target Platform]],tblZoneMatch[[#This Row],[Target Device Type]],tblZoneMatch[[#This Row],[Target Zone]])</f>
        <v>AnthemFrontEnd / Egress / Telecom / GenesysPhysical Appliancevaash-wdc04Servernetworkseg / anthem / egress / telecom</v>
      </c>
    </row>
    <row r="593" spans="1:7" x14ac:dyDescent="0.3">
      <c r="A593" t="s">
        <v>11061</v>
      </c>
      <c r="B593" t="s">
        <v>7231</v>
      </c>
      <c r="C593" t="s">
        <v>11064</v>
      </c>
      <c r="D593" t="s">
        <v>1404</v>
      </c>
      <c r="E593" t="s">
        <v>19</v>
      </c>
      <c r="F593" t="s">
        <v>1954</v>
      </c>
      <c r="G593" t="str">
        <f>CONCATENATE(tblZoneMatch[[#This Row],[Company]],tblZoneMatch[[#This Row],[Current Zone]],tblZoneMatch[[#This Row],[Machine Type]],tblZoneMatch[[#This Row],[Target Platform]],tblZoneMatch[[#This Row],[Target Device Type]],tblZoneMatch[[#This Row],[Target Zone]])</f>
        <v>AnthemFrontEnd / Egress / Telecom / GenesysVirtual Appliancevaash-vcsVMappseg / anthem / egress / general</v>
      </c>
    </row>
    <row r="594" spans="1:7" x14ac:dyDescent="0.3">
      <c r="A594" t="s">
        <v>11061</v>
      </c>
      <c r="B594" t="s">
        <v>7231</v>
      </c>
      <c r="C594" t="s">
        <v>11062</v>
      </c>
      <c r="D594" t="s">
        <v>1284</v>
      </c>
      <c r="E594" t="s">
        <v>19</v>
      </c>
      <c r="F594" t="s">
        <v>1954</v>
      </c>
      <c r="G594" t="str">
        <f>CONCATENATE(tblZoneMatch[[#This Row],[Company]],tblZoneMatch[[#This Row],[Current Zone]],tblZoneMatch[[#This Row],[Machine Type]],tblZoneMatch[[#This Row],[Target Platform]],tblZoneMatch[[#This Row],[Target Device Type]],tblZoneMatch[[#This Row],[Target Zone]])</f>
        <v>AnthemFrontEnd / Egress / Telecom / GenesysWindows/Linux/AIXazkyn-ncVMappseg / anthem / egress / general</v>
      </c>
    </row>
    <row r="595" spans="1:7" x14ac:dyDescent="0.3">
      <c r="A595" t="s">
        <v>11061</v>
      </c>
      <c r="B595" t="s">
        <v>7231</v>
      </c>
      <c r="C595" t="s">
        <v>11062</v>
      </c>
      <c r="D595" t="s">
        <v>1404</v>
      </c>
      <c r="E595" t="s">
        <v>19</v>
      </c>
      <c r="F595" t="s">
        <v>1954</v>
      </c>
      <c r="G595" t="str">
        <f>CONCATENATE(tblZoneMatch[[#This Row],[Company]],tblZoneMatch[[#This Row],[Current Zone]],tblZoneMatch[[#This Row],[Machine Type]],tblZoneMatch[[#This Row],[Target Platform]],tblZoneMatch[[#This Row],[Target Device Type]],tblZoneMatch[[#This Row],[Target Zone]])</f>
        <v>AnthemFrontEnd / Egress / Telecom / GenesysWindows/Linux/AIXvaash-vcsVMappseg / anthem / egress / general</v>
      </c>
    </row>
    <row r="596" spans="1:7" x14ac:dyDescent="0.3">
      <c r="A596" t="s">
        <v>11061</v>
      </c>
      <c r="B596" t="s">
        <v>597</v>
      </c>
      <c r="C596" t="s">
        <v>11063</v>
      </c>
      <c r="D596" t="s">
        <v>863</v>
      </c>
      <c r="E596" t="s">
        <v>18</v>
      </c>
      <c r="F596" t="s">
        <v>1436</v>
      </c>
      <c r="G596" t="str">
        <f>CONCATENATE(tblZoneMatch[[#This Row],[Company]],tblZoneMatch[[#This Row],[Current Zone]],tblZoneMatch[[#This Row],[Machine Type]],tblZoneMatch[[#This Row],[Target Platform]],tblZoneMatch[[#This Row],[Target Device Type]],tblZoneMatch[[#This Row],[Target Zone]])</f>
        <v>AnthemFrontEnd / Egress / Telecom / QOSPhysical Appliancevaash-wdc04Servernetworkseg / anthem / egress / telecom</v>
      </c>
    </row>
    <row r="597" spans="1:7" x14ac:dyDescent="0.3">
      <c r="A597" t="s">
        <v>11061</v>
      </c>
      <c r="B597" t="s">
        <v>597</v>
      </c>
      <c r="C597" t="s">
        <v>11064</v>
      </c>
      <c r="D597" t="s">
        <v>1404</v>
      </c>
      <c r="E597" t="s">
        <v>19</v>
      </c>
      <c r="F597" t="s">
        <v>1954</v>
      </c>
      <c r="G597" t="str">
        <f>CONCATENATE(tblZoneMatch[[#This Row],[Company]],tblZoneMatch[[#This Row],[Current Zone]],tblZoneMatch[[#This Row],[Machine Type]],tblZoneMatch[[#This Row],[Target Platform]],tblZoneMatch[[#This Row],[Target Device Type]],tblZoneMatch[[#This Row],[Target Zone]])</f>
        <v>AnthemFrontEnd / Egress / Telecom / QOSVirtual Appliancevaash-vcsVMappseg / anthem / egress / general</v>
      </c>
    </row>
    <row r="598" spans="1:7" x14ac:dyDescent="0.3">
      <c r="A598" t="s">
        <v>11061</v>
      </c>
      <c r="B598" t="s">
        <v>597</v>
      </c>
      <c r="C598" t="s">
        <v>11062</v>
      </c>
      <c r="D598" t="s">
        <v>1284</v>
      </c>
      <c r="E598" t="s">
        <v>19</v>
      </c>
      <c r="F598" t="s">
        <v>1954</v>
      </c>
      <c r="G598" t="str">
        <f>CONCATENATE(tblZoneMatch[[#This Row],[Company]],tblZoneMatch[[#This Row],[Current Zone]],tblZoneMatch[[#This Row],[Machine Type]],tblZoneMatch[[#This Row],[Target Platform]],tblZoneMatch[[#This Row],[Target Device Type]],tblZoneMatch[[#This Row],[Target Zone]])</f>
        <v>AnthemFrontEnd / Egress / Telecom / QOSWindows/Linux/AIXazkyn-ncVMappseg / anthem / egress / general</v>
      </c>
    </row>
    <row r="599" spans="1:7" x14ac:dyDescent="0.3">
      <c r="A599" t="s">
        <v>11061</v>
      </c>
      <c r="B599" t="s">
        <v>597</v>
      </c>
      <c r="C599" t="s">
        <v>11062</v>
      </c>
      <c r="D599" t="s">
        <v>4250</v>
      </c>
      <c r="E599" t="s">
        <v>18</v>
      </c>
      <c r="F599" t="s">
        <v>1954</v>
      </c>
      <c r="G599" t="str">
        <f>CONCATENATE(tblZoneMatch[[#This Row],[Company]],tblZoneMatch[[#This Row],[Current Zone]],tblZoneMatch[[#This Row],[Machine Type]],tblZoneMatch[[#This Row],[Target Platform]],tblZoneMatch[[#This Row],[Target Device Type]],tblZoneMatch[[#This Row],[Target Zone]])</f>
        <v>AnthemFrontEnd / Egress / Telecom / QOSWindows/Linux/AIXilelk-bmaas-drServerappseg / anthem / egress / general</v>
      </c>
    </row>
    <row r="600" spans="1:7" x14ac:dyDescent="0.3">
      <c r="A600" t="s">
        <v>11061</v>
      </c>
      <c r="B600" t="s">
        <v>597</v>
      </c>
      <c r="C600" t="s">
        <v>11062</v>
      </c>
      <c r="D600" t="s">
        <v>1404</v>
      </c>
      <c r="E600" t="s">
        <v>19</v>
      </c>
      <c r="F600" t="s">
        <v>1954</v>
      </c>
      <c r="G600" t="str">
        <f>CONCATENATE(tblZoneMatch[[#This Row],[Company]],tblZoneMatch[[#This Row],[Current Zone]],tblZoneMatch[[#This Row],[Machine Type]],tblZoneMatch[[#This Row],[Target Platform]],tblZoneMatch[[#This Row],[Target Device Type]],tblZoneMatch[[#This Row],[Target Zone]])</f>
        <v>AnthemFrontEnd / Egress / Telecom / QOSWindows/Linux/AIXvaash-vcsVMappseg / anthem / egress / general</v>
      </c>
    </row>
    <row r="601" spans="1:7" x14ac:dyDescent="0.3">
      <c r="A601" t="s">
        <v>11061</v>
      </c>
      <c r="B601" t="s">
        <v>7017</v>
      </c>
      <c r="C601" t="s">
        <v>11063</v>
      </c>
      <c r="D601" t="s">
        <v>863</v>
      </c>
      <c r="E601" t="s">
        <v>18</v>
      </c>
      <c r="F601" t="s">
        <v>1436</v>
      </c>
      <c r="G601" t="str">
        <f>CONCATENATE(tblZoneMatch[[#This Row],[Company]],tblZoneMatch[[#This Row],[Current Zone]],tblZoneMatch[[#This Row],[Machine Type]],tblZoneMatch[[#This Row],[Target Platform]],tblZoneMatch[[#This Row],[Target Device Type]],tblZoneMatch[[#This Row],[Target Zone]])</f>
        <v>AnthemFrontEnd / Egress / Telecom / Voice_Core_1Physical Appliancevaash-wdc04Servernetworkseg / anthem / egress / telecom</v>
      </c>
    </row>
    <row r="602" spans="1:7" x14ac:dyDescent="0.3">
      <c r="A602" t="s">
        <v>11061</v>
      </c>
      <c r="B602" t="s">
        <v>7017</v>
      </c>
      <c r="C602" t="s">
        <v>11064</v>
      </c>
      <c r="D602" t="s">
        <v>1404</v>
      </c>
      <c r="E602" t="s">
        <v>19</v>
      </c>
      <c r="F602" t="s">
        <v>1954</v>
      </c>
      <c r="G602" t="str">
        <f>CONCATENATE(tblZoneMatch[[#This Row],[Company]],tblZoneMatch[[#This Row],[Current Zone]],tblZoneMatch[[#This Row],[Machine Type]],tblZoneMatch[[#This Row],[Target Platform]],tblZoneMatch[[#This Row],[Target Device Type]],tblZoneMatch[[#This Row],[Target Zone]])</f>
        <v>AnthemFrontEnd / Egress / Telecom / Voice_Core_1Virtual Appliancevaash-vcsVMappseg / anthem / egress / general</v>
      </c>
    </row>
    <row r="603" spans="1:7" x14ac:dyDescent="0.3">
      <c r="A603" t="s">
        <v>11061</v>
      </c>
      <c r="B603" t="s">
        <v>7017</v>
      </c>
      <c r="C603" t="s">
        <v>11062</v>
      </c>
      <c r="D603" t="s">
        <v>1284</v>
      </c>
      <c r="E603" t="s">
        <v>19</v>
      </c>
      <c r="F603" t="s">
        <v>1954</v>
      </c>
      <c r="G603" t="str">
        <f>CONCATENATE(tblZoneMatch[[#This Row],[Company]],tblZoneMatch[[#This Row],[Current Zone]],tblZoneMatch[[#This Row],[Machine Type]],tblZoneMatch[[#This Row],[Target Platform]],tblZoneMatch[[#This Row],[Target Device Type]],tblZoneMatch[[#This Row],[Target Zone]])</f>
        <v>AnthemFrontEnd / Egress / Telecom / Voice_Core_1Windows/Linux/AIXazkyn-ncVMappseg / anthem / egress / general</v>
      </c>
    </row>
    <row r="604" spans="1:7" x14ac:dyDescent="0.3">
      <c r="A604" t="s">
        <v>11061</v>
      </c>
      <c r="B604" t="s">
        <v>7017</v>
      </c>
      <c r="C604" t="s">
        <v>11062</v>
      </c>
      <c r="D604" t="s">
        <v>1404</v>
      </c>
      <c r="E604" t="s">
        <v>19</v>
      </c>
      <c r="F604" t="s">
        <v>1954</v>
      </c>
      <c r="G604" t="str">
        <f>CONCATENATE(tblZoneMatch[[#This Row],[Company]],tblZoneMatch[[#This Row],[Current Zone]],tblZoneMatch[[#This Row],[Machine Type]],tblZoneMatch[[#This Row],[Target Platform]],tblZoneMatch[[#This Row],[Target Device Type]],tblZoneMatch[[#This Row],[Target Zone]])</f>
        <v>AnthemFrontEnd / Egress / Telecom / Voice_Core_1Windows/Linux/AIXvaash-vcsVMappseg / anthem / egress / general</v>
      </c>
    </row>
    <row r="605" spans="1:7" x14ac:dyDescent="0.3">
      <c r="A605" t="s">
        <v>11061</v>
      </c>
      <c r="B605" t="s">
        <v>7019</v>
      </c>
      <c r="C605" t="s">
        <v>11063</v>
      </c>
      <c r="D605" t="s">
        <v>863</v>
      </c>
      <c r="E605" t="s">
        <v>18</v>
      </c>
      <c r="F605" t="s">
        <v>1436</v>
      </c>
      <c r="G605" t="str">
        <f>CONCATENATE(tblZoneMatch[[#This Row],[Company]],tblZoneMatch[[#This Row],[Current Zone]],tblZoneMatch[[#This Row],[Machine Type]],tblZoneMatch[[#This Row],[Target Platform]],tblZoneMatch[[#This Row],[Target Device Type]],tblZoneMatch[[#This Row],[Target Zone]])</f>
        <v>AnthemFrontEnd / Egress / Telecom / Voice_Core_2Physical Appliancevaash-wdc04Servernetworkseg / anthem / egress / telecom</v>
      </c>
    </row>
    <row r="606" spans="1:7" x14ac:dyDescent="0.3">
      <c r="A606" t="s">
        <v>11061</v>
      </c>
      <c r="B606" t="s">
        <v>7019</v>
      </c>
      <c r="C606" t="s">
        <v>11064</v>
      </c>
      <c r="D606" t="s">
        <v>1404</v>
      </c>
      <c r="E606" t="s">
        <v>19</v>
      </c>
      <c r="F606" t="s">
        <v>1954</v>
      </c>
      <c r="G606" t="str">
        <f>CONCATENATE(tblZoneMatch[[#This Row],[Company]],tblZoneMatch[[#This Row],[Current Zone]],tblZoneMatch[[#This Row],[Machine Type]],tblZoneMatch[[#This Row],[Target Platform]],tblZoneMatch[[#This Row],[Target Device Type]],tblZoneMatch[[#This Row],[Target Zone]])</f>
        <v>AnthemFrontEnd / Egress / Telecom / Voice_Core_2Virtual Appliancevaash-vcsVMappseg / anthem / egress / general</v>
      </c>
    </row>
    <row r="607" spans="1:7" x14ac:dyDescent="0.3">
      <c r="A607" t="s">
        <v>11061</v>
      </c>
      <c r="B607" t="s">
        <v>7019</v>
      </c>
      <c r="C607" t="s">
        <v>11062</v>
      </c>
      <c r="D607" t="s">
        <v>1284</v>
      </c>
      <c r="E607" t="s">
        <v>19</v>
      </c>
      <c r="F607" t="s">
        <v>1954</v>
      </c>
      <c r="G607" t="str">
        <f>CONCATENATE(tblZoneMatch[[#This Row],[Company]],tblZoneMatch[[#This Row],[Current Zone]],tblZoneMatch[[#This Row],[Machine Type]],tblZoneMatch[[#This Row],[Target Platform]],tblZoneMatch[[#This Row],[Target Device Type]],tblZoneMatch[[#This Row],[Target Zone]])</f>
        <v>AnthemFrontEnd / Egress / Telecom / Voice_Core_2Windows/Linux/AIXazkyn-ncVMappseg / anthem / egress / general</v>
      </c>
    </row>
    <row r="608" spans="1:7" x14ac:dyDescent="0.3">
      <c r="A608" t="s">
        <v>11061</v>
      </c>
      <c r="B608" t="s">
        <v>7019</v>
      </c>
      <c r="C608" t="s">
        <v>11062</v>
      </c>
      <c r="D608" t="s">
        <v>1404</v>
      </c>
      <c r="E608" t="s">
        <v>19</v>
      </c>
      <c r="F608" t="s">
        <v>1954</v>
      </c>
      <c r="G608" t="str">
        <f>CONCATENATE(tblZoneMatch[[#This Row],[Company]],tblZoneMatch[[#This Row],[Current Zone]],tblZoneMatch[[#This Row],[Machine Type]],tblZoneMatch[[#This Row],[Target Platform]],tblZoneMatch[[#This Row],[Target Device Type]],tblZoneMatch[[#This Row],[Target Zone]])</f>
        <v>AnthemFrontEnd / Egress / Telecom / Voice_Core_2Windows/Linux/AIXvaash-vcsVMappseg / anthem / egress / general</v>
      </c>
    </row>
    <row r="609" spans="1:7" x14ac:dyDescent="0.3">
      <c r="A609" t="s">
        <v>11061</v>
      </c>
      <c r="B609" t="s">
        <v>7020</v>
      </c>
      <c r="C609" t="s">
        <v>11063</v>
      </c>
      <c r="D609" t="s">
        <v>863</v>
      </c>
      <c r="E609" t="s">
        <v>18</v>
      </c>
      <c r="F609" t="s">
        <v>1436</v>
      </c>
      <c r="G609" t="str">
        <f>CONCATENATE(tblZoneMatch[[#This Row],[Company]],tblZoneMatch[[#This Row],[Current Zone]],tblZoneMatch[[#This Row],[Machine Type]],tblZoneMatch[[#This Row],[Target Platform]],tblZoneMatch[[#This Row],[Target Device Type]],tblZoneMatch[[#This Row],[Target Zone]])</f>
        <v>AnthemFrontEnd / Egress / Telecom / Voice_Core_3Physical Appliancevaash-wdc04Servernetworkseg / anthem / egress / telecom</v>
      </c>
    </row>
    <row r="610" spans="1:7" x14ac:dyDescent="0.3">
      <c r="A610" t="s">
        <v>11061</v>
      </c>
      <c r="B610" t="s">
        <v>7020</v>
      </c>
      <c r="C610" t="s">
        <v>11064</v>
      </c>
      <c r="D610" t="s">
        <v>1404</v>
      </c>
      <c r="E610" t="s">
        <v>19</v>
      </c>
      <c r="F610" t="s">
        <v>1954</v>
      </c>
      <c r="G610" t="str">
        <f>CONCATENATE(tblZoneMatch[[#This Row],[Company]],tblZoneMatch[[#This Row],[Current Zone]],tblZoneMatch[[#This Row],[Machine Type]],tblZoneMatch[[#This Row],[Target Platform]],tblZoneMatch[[#This Row],[Target Device Type]],tblZoneMatch[[#This Row],[Target Zone]])</f>
        <v>AnthemFrontEnd / Egress / Telecom / Voice_Core_3Virtual Appliancevaash-vcsVMappseg / anthem / egress / general</v>
      </c>
    </row>
    <row r="611" spans="1:7" x14ac:dyDescent="0.3">
      <c r="A611" t="s">
        <v>11061</v>
      </c>
      <c r="B611" t="s">
        <v>7020</v>
      </c>
      <c r="C611" t="s">
        <v>11062</v>
      </c>
      <c r="D611" t="s">
        <v>1284</v>
      </c>
      <c r="E611" t="s">
        <v>19</v>
      </c>
      <c r="F611" t="s">
        <v>1954</v>
      </c>
      <c r="G611" t="str">
        <f>CONCATENATE(tblZoneMatch[[#This Row],[Company]],tblZoneMatch[[#This Row],[Current Zone]],tblZoneMatch[[#This Row],[Machine Type]],tblZoneMatch[[#This Row],[Target Platform]],tblZoneMatch[[#This Row],[Target Device Type]],tblZoneMatch[[#This Row],[Target Zone]])</f>
        <v>AnthemFrontEnd / Egress / Telecom / Voice_Core_3Windows/Linux/AIXazkyn-ncVMappseg / anthem / egress / general</v>
      </c>
    </row>
    <row r="612" spans="1:7" x14ac:dyDescent="0.3">
      <c r="A612" t="s">
        <v>11061</v>
      </c>
      <c r="B612" t="s">
        <v>7020</v>
      </c>
      <c r="C612" t="s">
        <v>11062</v>
      </c>
      <c r="D612" t="s">
        <v>1404</v>
      </c>
      <c r="E612" t="s">
        <v>19</v>
      </c>
      <c r="F612" t="s">
        <v>1954</v>
      </c>
      <c r="G612" t="str">
        <f>CONCATENATE(tblZoneMatch[[#This Row],[Company]],tblZoneMatch[[#This Row],[Current Zone]],tblZoneMatch[[#This Row],[Machine Type]],tblZoneMatch[[#This Row],[Target Platform]],tblZoneMatch[[#This Row],[Target Device Type]],tblZoneMatch[[#This Row],[Target Zone]])</f>
        <v>AnthemFrontEnd / Egress / Telecom / Voice_Core_3Windows/Linux/AIXvaash-vcsVMappseg / anthem / egress / general</v>
      </c>
    </row>
    <row r="613" spans="1:7" x14ac:dyDescent="0.3">
      <c r="A613" t="s">
        <v>11061</v>
      </c>
      <c r="B613" t="s">
        <v>7029</v>
      </c>
      <c r="C613" t="s">
        <v>11063</v>
      </c>
      <c r="D613" t="s">
        <v>863</v>
      </c>
      <c r="E613" t="s">
        <v>18</v>
      </c>
      <c r="F613" t="s">
        <v>1436</v>
      </c>
      <c r="G613" t="str">
        <f>CONCATENATE(tblZoneMatch[[#This Row],[Company]],tblZoneMatch[[#This Row],[Current Zone]],tblZoneMatch[[#This Row],[Machine Type]],tblZoneMatch[[#This Row],[Target Platform]],tblZoneMatch[[#This Row],[Target Device Type]],tblZoneMatch[[#This Row],[Target Zone]])</f>
        <v>AnthemFrontEnd / Egress / Telecom / Voice_Core_4Physical Appliancevaash-wdc04Servernetworkseg / anthem / egress / telecom</v>
      </c>
    </row>
    <row r="614" spans="1:7" x14ac:dyDescent="0.3">
      <c r="A614" t="s">
        <v>11061</v>
      </c>
      <c r="B614" t="s">
        <v>7029</v>
      </c>
      <c r="C614" t="s">
        <v>11064</v>
      </c>
      <c r="D614" t="s">
        <v>1404</v>
      </c>
      <c r="E614" t="s">
        <v>19</v>
      </c>
      <c r="F614" t="s">
        <v>1954</v>
      </c>
      <c r="G614" t="str">
        <f>CONCATENATE(tblZoneMatch[[#This Row],[Company]],tblZoneMatch[[#This Row],[Current Zone]],tblZoneMatch[[#This Row],[Machine Type]],tblZoneMatch[[#This Row],[Target Platform]],tblZoneMatch[[#This Row],[Target Device Type]],tblZoneMatch[[#This Row],[Target Zone]])</f>
        <v>AnthemFrontEnd / Egress / Telecom / Voice_Core_4Virtual Appliancevaash-vcsVMappseg / anthem / egress / general</v>
      </c>
    </row>
    <row r="615" spans="1:7" x14ac:dyDescent="0.3">
      <c r="A615" t="s">
        <v>11061</v>
      </c>
      <c r="B615" t="s">
        <v>7029</v>
      </c>
      <c r="C615" t="s">
        <v>11062</v>
      </c>
      <c r="D615" t="s">
        <v>1284</v>
      </c>
      <c r="E615" t="s">
        <v>19</v>
      </c>
      <c r="F615" t="s">
        <v>1954</v>
      </c>
      <c r="G615" t="str">
        <f>CONCATENATE(tblZoneMatch[[#This Row],[Company]],tblZoneMatch[[#This Row],[Current Zone]],tblZoneMatch[[#This Row],[Machine Type]],tblZoneMatch[[#This Row],[Target Platform]],tblZoneMatch[[#This Row],[Target Device Type]],tblZoneMatch[[#This Row],[Target Zone]])</f>
        <v>AnthemFrontEnd / Egress / Telecom / Voice_Core_4Windows/Linux/AIXazkyn-ncVMappseg / anthem / egress / general</v>
      </c>
    </row>
    <row r="616" spans="1:7" x14ac:dyDescent="0.3">
      <c r="A616" t="s">
        <v>11061</v>
      </c>
      <c r="B616" t="s">
        <v>7029</v>
      </c>
      <c r="C616" t="s">
        <v>11062</v>
      </c>
      <c r="D616" t="s">
        <v>1404</v>
      </c>
      <c r="E616" t="s">
        <v>19</v>
      </c>
      <c r="F616" t="s">
        <v>1954</v>
      </c>
      <c r="G616" t="str">
        <f>CONCATENATE(tblZoneMatch[[#This Row],[Company]],tblZoneMatch[[#This Row],[Current Zone]],tblZoneMatch[[#This Row],[Machine Type]],tblZoneMatch[[#This Row],[Target Platform]],tblZoneMatch[[#This Row],[Target Device Type]],tblZoneMatch[[#This Row],[Target Zone]])</f>
        <v>AnthemFrontEnd / Egress / Telecom / Voice_Core_4Windows/Linux/AIXvaash-vcsVMappseg / anthem / egress / general</v>
      </c>
    </row>
    <row r="617" spans="1:7" x14ac:dyDescent="0.3">
      <c r="A617" t="s">
        <v>11061</v>
      </c>
      <c r="B617" t="s">
        <v>7023</v>
      </c>
      <c r="C617" t="s">
        <v>11063</v>
      </c>
      <c r="D617" t="s">
        <v>863</v>
      </c>
      <c r="E617" t="s">
        <v>18</v>
      </c>
      <c r="F617" t="s">
        <v>1436</v>
      </c>
      <c r="G617" t="str">
        <f>CONCATENATE(tblZoneMatch[[#This Row],[Company]],tblZoneMatch[[#This Row],[Current Zone]],tblZoneMatch[[#This Row],[Machine Type]],tblZoneMatch[[#This Row],[Target Platform]],tblZoneMatch[[#This Row],[Target Device Type]],tblZoneMatch[[#This Row],[Target Zone]])</f>
        <v>AnthemFrontEnd / Egress / Telecom / Voice_Core_5Physical Appliancevaash-wdc04Servernetworkseg / anthem / egress / telecom</v>
      </c>
    </row>
    <row r="618" spans="1:7" x14ac:dyDescent="0.3">
      <c r="A618" t="s">
        <v>11061</v>
      </c>
      <c r="B618" t="s">
        <v>7023</v>
      </c>
      <c r="C618" t="s">
        <v>11064</v>
      </c>
      <c r="D618" t="s">
        <v>1404</v>
      </c>
      <c r="E618" t="s">
        <v>19</v>
      </c>
      <c r="F618" t="s">
        <v>1954</v>
      </c>
      <c r="G618" t="str">
        <f>CONCATENATE(tblZoneMatch[[#This Row],[Company]],tblZoneMatch[[#This Row],[Current Zone]],tblZoneMatch[[#This Row],[Machine Type]],tblZoneMatch[[#This Row],[Target Platform]],tblZoneMatch[[#This Row],[Target Device Type]],tblZoneMatch[[#This Row],[Target Zone]])</f>
        <v>AnthemFrontEnd / Egress / Telecom / Voice_Core_5Virtual Appliancevaash-vcsVMappseg / anthem / egress / general</v>
      </c>
    </row>
    <row r="619" spans="1:7" x14ac:dyDescent="0.3">
      <c r="A619" t="s">
        <v>11061</v>
      </c>
      <c r="B619" t="s">
        <v>7023</v>
      </c>
      <c r="C619" t="s">
        <v>11062</v>
      </c>
      <c r="D619" t="s">
        <v>1284</v>
      </c>
      <c r="E619" t="s">
        <v>19</v>
      </c>
      <c r="F619" t="s">
        <v>1954</v>
      </c>
      <c r="G619" t="str">
        <f>CONCATENATE(tblZoneMatch[[#This Row],[Company]],tblZoneMatch[[#This Row],[Current Zone]],tblZoneMatch[[#This Row],[Machine Type]],tblZoneMatch[[#This Row],[Target Platform]],tblZoneMatch[[#This Row],[Target Device Type]],tblZoneMatch[[#This Row],[Target Zone]])</f>
        <v>AnthemFrontEnd / Egress / Telecom / Voice_Core_5Windows/Linux/AIXazkyn-ncVMappseg / anthem / egress / general</v>
      </c>
    </row>
    <row r="620" spans="1:7" x14ac:dyDescent="0.3">
      <c r="A620" t="s">
        <v>11061</v>
      </c>
      <c r="B620" t="s">
        <v>7023</v>
      </c>
      <c r="C620" t="s">
        <v>11062</v>
      </c>
      <c r="D620" t="s">
        <v>1404</v>
      </c>
      <c r="E620" t="s">
        <v>19</v>
      </c>
      <c r="F620" t="s">
        <v>1954</v>
      </c>
      <c r="G620" t="str">
        <f>CONCATENATE(tblZoneMatch[[#This Row],[Company]],tblZoneMatch[[#This Row],[Current Zone]],tblZoneMatch[[#This Row],[Machine Type]],tblZoneMatch[[#This Row],[Target Platform]],tblZoneMatch[[#This Row],[Target Device Type]],tblZoneMatch[[#This Row],[Target Zone]])</f>
        <v>AnthemFrontEnd / Egress / Telecom / Voice_Core_5Windows/Linux/AIXvaash-vcsVMappseg / anthem / egress / general</v>
      </c>
    </row>
    <row r="621" spans="1:7" x14ac:dyDescent="0.3">
      <c r="A621" t="s">
        <v>11061</v>
      </c>
      <c r="B621" t="s">
        <v>7884</v>
      </c>
      <c r="C621" t="s">
        <v>11063</v>
      </c>
      <c r="D621" t="s">
        <v>863</v>
      </c>
      <c r="E621" t="s">
        <v>18</v>
      </c>
      <c r="F621" t="s">
        <v>1436</v>
      </c>
      <c r="G621" t="str">
        <f>CONCATENATE(tblZoneMatch[[#This Row],[Company]],tblZoneMatch[[#This Row],[Current Zone]],tblZoneMatch[[#This Row],[Machine Type]],tblZoneMatch[[#This Row],[Target Platform]],tblZoneMatch[[#This Row],[Target Device Type]],tblZoneMatch[[#This Row],[Target Zone]])</f>
        <v>AnthemFrontEnd / Egress / Telecom / Voice_Core_8Physical Appliancevaash-wdc04Servernetworkseg / anthem / egress / telecom</v>
      </c>
    </row>
    <row r="622" spans="1:7" x14ac:dyDescent="0.3">
      <c r="A622" t="s">
        <v>11061</v>
      </c>
      <c r="B622" t="s">
        <v>7884</v>
      </c>
      <c r="C622" t="s">
        <v>11064</v>
      </c>
      <c r="D622" t="s">
        <v>1404</v>
      </c>
      <c r="E622" t="s">
        <v>19</v>
      </c>
      <c r="F622" t="s">
        <v>1954</v>
      </c>
      <c r="G622" t="str">
        <f>CONCATENATE(tblZoneMatch[[#This Row],[Company]],tblZoneMatch[[#This Row],[Current Zone]],tblZoneMatch[[#This Row],[Machine Type]],tblZoneMatch[[#This Row],[Target Platform]],tblZoneMatch[[#This Row],[Target Device Type]],tblZoneMatch[[#This Row],[Target Zone]])</f>
        <v>AnthemFrontEnd / Egress / Telecom / Voice_Core_8Virtual Appliancevaash-vcsVMappseg / anthem / egress / general</v>
      </c>
    </row>
    <row r="623" spans="1:7" x14ac:dyDescent="0.3">
      <c r="A623" t="s">
        <v>11061</v>
      </c>
      <c r="B623" t="s">
        <v>7884</v>
      </c>
      <c r="C623" t="s">
        <v>11062</v>
      </c>
      <c r="D623" t="s">
        <v>1284</v>
      </c>
      <c r="E623" t="s">
        <v>19</v>
      </c>
      <c r="F623" t="s">
        <v>1954</v>
      </c>
      <c r="G623" t="str">
        <f>CONCATENATE(tblZoneMatch[[#This Row],[Company]],tblZoneMatch[[#This Row],[Current Zone]],tblZoneMatch[[#This Row],[Machine Type]],tblZoneMatch[[#This Row],[Target Platform]],tblZoneMatch[[#This Row],[Target Device Type]],tblZoneMatch[[#This Row],[Target Zone]])</f>
        <v>AnthemFrontEnd / Egress / Telecom / Voice_Core_8Windows/Linux/AIXazkyn-ncVMappseg / anthem / egress / general</v>
      </c>
    </row>
    <row r="624" spans="1:7" x14ac:dyDescent="0.3">
      <c r="A624" t="s">
        <v>11061</v>
      </c>
      <c r="B624" t="s">
        <v>7884</v>
      </c>
      <c r="C624" t="s">
        <v>11062</v>
      </c>
      <c r="D624" t="s">
        <v>1404</v>
      </c>
      <c r="E624" t="s">
        <v>19</v>
      </c>
      <c r="F624" t="s">
        <v>1954</v>
      </c>
      <c r="G624" t="str">
        <f>CONCATENATE(tblZoneMatch[[#This Row],[Company]],tblZoneMatch[[#This Row],[Current Zone]],tblZoneMatch[[#This Row],[Machine Type]],tblZoneMatch[[#This Row],[Target Platform]],tblZoneMatch[[#This Row],[Target Device Type]],tblZoneMatch[[#This Row],[Target Zone]])</f>
        <v>AnthemFrontEnd / Egress / Telecom / Voice_Core_8Windows/Linux/AIXvaash-vcsVMappseg / anthem / egress / general</v>
      </c>
    </row>
    <row r="625" spans="1:7" x14ac:dyDescent="0.3">
      <c r="A625" t="s">
        <v>11061</v>
      </c>
      <c r="B625" t="s">
        <v>7025</v>
      </c>
      <c r="C625" t="s">
        <v>11063</v>
      </c>
      <c r="D625" t="s">
        <v>863</v>
      </c>
      <c r="E625" t="s">
        <v>18</v>
      </c>
      <c r="F625" t="s">
        <v>1436</v>
      </c>
      <c r="G625" t="str">
        <f>CONCATENATE(tblZoneMatch[[#This Row],[Company]],tblZoneMatch[[#This Row],[Current Zone]],tblZoneMatch[[#This Row],[Machine Type]],tblZoneMatch[[#This Row],[Target Platform]],tblZoneMatch[[#This Row],[Target Device Type]],tblZoneMatch[[#This Row],[Target Zone]])</f>
        <v>AnthemFrontEnd / Egress / Telecom / Voice_Core_9Physical Appliancevaash-wdc04Servernetworkseg / anthem / egress / telecom</v>
      </c>
    </row>
    <row r="626" spans="1:7" x14ac:dyDescent="0.3">
      <c r="A626" t="s">
        <v>11061</v>
      </c>
      <c r="B626" t="s">
        <v>7025</v>
      </c>
      <c r="C626" t="s">
        <v>11064</v>
      </c>
      <c r="D626" t="s">
        <v>1404</v>
      </c>
      <c r="E626" t="s">
        <v>19</v>
      </c>
      <c r="F626" t="s">
        <v>1954</v>
      </c>
      <c r="G626" t="str">
        <f>CONCATENATE(tblZoneMatch[[#This Row],[Company]],tblZoneMatch[[#This Row],[Current Zone]],tblZoneMatch[[#This Row],[Machine Type]],tblZoneMatch[[#This Row],[Target Platform]],tblZoneMatch[[#This Row],[Target Device Type]],tblZoneMatch[[#This Row],[Target Zone]])</f>
        <v>AnthemFrontEnd / Egress / Telecom / Voice_Core_9Virtual Appliancevaash-vcsVMappseg / anthem / egress / general</v>
      </c>
    </row>
    <row r="627" spans="1:7" x14ac:dyDescent="0.3">
      <c r="A627" t="s">
        <v>11061</v>
      </c>
      <c r="B627" t="s">
        <v>7025</v>
      </c>
      <c r="C627" t="s">
        <v>11062</v>
      </c>
      <c r="D627" t="s">
        <v>1284</v>
      </c>
      <c r="E627" t="s">
        <v>19</v>
      </c>
      <c r="F627" t="s">
        <v>1954</v>
      </c>
      <c r="G627" t="str">
        <f>CONCATENATE(tblZoneMatch[[#This Row],[Company]],tblZoneMatch[[#This Row],[Current Zone]],tblZoneMatch[[#This Row],[Machine Type]],tblZoneMatch[[#This Row],[Target Platform]],tblZoneMatch[[#This Row],[Target Device Type]],tblZoneMatch[[#This Row],[Target Zone]])</f>
        <v>AnthemFrontEnd / Egress / Telecom / Voice_Core_9Windows/Linux/AIXazkyn-ncVMappseg / anthem / egress / general</v>
      </c>
    </row>
    <row r="628" spans="1:7" x14ac:dyDescent="0.3">
      <c r="A628" t="s">
        <v>11061</v>
      </c>
      <c r="B628" t="s">
        <v>7025</v>
      </c>
      <c r="C628" t="s">
        <v>11062</v>
      </c>
      <c r="D628" t="s">
        <v>1404</v>
      </c>
      <c r="E628" t="s">
        <v>19</v>
      </c>
      <c r="F628" t="s">
        <v>1954</v>
      </c>
      <c r="G628" t="str">
        <f>CONCATENATE(tblZoneMatch[[#This Row],[Company]],tblZoneMatch[[#This Row],[Current Zone]],tblZoneMatch[[#This Row],[Machine Type]],tblZoneMatch[[#This Row],[Target Platform]],tblZoneMatch[[#This Row],[Target Device Type]],tblZoneMatch[[#This Row],[Target Zone]])</f>
        <v>AnthemFrontEnd / Egress / Telecom / Voice_Core_9Windows/Linux/AIXvaash-vcsVMappseg / anthem / egress / general</v>
      </c>
    </row>
    <row r="629" spans="1:7" x14ac:dyDescent="0.3">
      <c r="A629" t="s">
        <v>11061</v>
      </c>
      <c r="B629" t="s">
        <v>6857</v>
      </c>
      <c r="C629" t="s">
        <v>11063</v>
      </c>
      <c r="D629" t="s">
        <v>863</v>
      </c>
      <c r="E629" t="s">
        <v>18</v>
      </c>
      <c r="F629" t="s">
        <v>1436</v>
      </c>
      <c r="G629" t="str">
        <f>CONCATENATE(tblZoneMatch[[#This Row],[Company]],tblZoneMatch[[#This Row],[Current Zone]],tblZoneMatch[[#This Row],[Machine Type]],tblZoneMatch[[#This Row],[Target Platform]],tblZoneMatch[[#This Row],[Target Device Type]],tblZoneMatch[[#This Row],[Target Zone]])</f>
        <v>AnthemFrontEnd / Egress / Telecom / Voice_CorePhysical Appliancevaash-wdc04Servernetworkseg / anthem / egress / telecom</v>
      </c>
    </row>
    <row r="630" spans="1:7" x14ac:dyDescent="0.3">
      <c r="A630" t="s">
        <v>11061</v>
      </c>
      <c r="B630" t="s">
        <v>6857</v>
      </c>
      <c r="C630" t="s">
        <v>11064</v>
      </c>
      <c r="D630" t="s">
        <v>1404</v>
      </c>
      <c r="E630" t="s">
        <v>19</v>
      </c>
      <c r="F630" t="s">
        <v>1954</v>
      </c>
      <c r="G630" t="str">
        <f>CONCATENATE(tblZoneMatch[[#This Row],[Company]],tblZoneMatch[[#This Row],[Current Zone]],tblZoneMatch[[#This Row],[Machine Type]],tblZoneMatch[[#This Row],[Target Platform]],tblZoneMatch[[#This Row],[Target Device Type]],tblZoneMatch[[#This Row],[Target Zone]])</f>
        <v>AnthemFrontEnd / Egress / Telecom / Voice_CoreVirtual Appliancevaash-vcsVMappseg / anthem / egress / general</v>
      </c>
    </row>
    <row r="631" spans="1:7" x14ac:dyDescent="0.3">
      <c r="A631" t="s">
        <v>11061</v>
      </c>
      <c r="B631" t="s">
        <v>6857</v>
      </c>
      <c r="C631" t="s">
        <v>11062</v>
      </c>
      <c r="D631" t="s">
        <v>1284</v>
      </c>
      <c r="E631" t="s">
        <v>19</v>
      </c>
      <c r="F631" t="s">
        <v>1954</v>
      </c>
      <c r="G631" t="str">
        <f>CONCATENATE(tblZoneMatch[[#This Row],[Company]],tblZoneMatch[[#This Row],[Current Zone]],tblZoneMatch[[#This Row],[Machine Type]],tblZoneMatch[[#This Row],[Target Platform]],tblZoneMatch[[#This Row],[Target Device Type]],tblZoneMatch[[#This Row],[Target Zone]])</f>
        <v>AnthemFrontEnd / Egress / Telecom / Voice_CoreWindows/Linux/AIXazkyn-ncVMappseg / anthem / egress / general</v>
      </c>
    </row>
    <row r="632" spans="1:7" x14ac:dyDescent="0.3">
      <c r="A632" t="s">
        <v>11061</v>
      </c>
      <c r="B632" t="s">
        <v>6857</v>
      </c>
      <c r="C632" t="s">
        <v>11062</v>
      </c>
      <c r="D632" t="s">
        <v>1404</v>
      </c>
      <c r="E632" t="s">
        <v>19</v>
      </c>
      <c r="F632" t="s">
        <v>1954</v>
      </c>
      <c r="G632" t="str">
        <f>CONCATENATE(tblZoneMatch[[#This Row],[Company]],tblZoneMatch[[#This Row],[Current Zone]],tblZoneMatch[[#This Row],[Machine Type]],tblZoneMatch[[#This Row],[Target Platform]],tblZoneMatch[[#This Row],[Target Device Type]],tblZoneMatch[[#This Row],[Target Zone]])</f>
        <v>AnthemFrontEnd / Egress / Telecom / Voice_CoreWindows/Linux/AIXvaash-vcsVMappseg / anthem / egress / general</v>
      </c>
    </row>
    <row r="633" spans="1:7" x14ac:dyDescent="0.3">
      <c r="A633" t="s">
        <v>11061</v>
      </c>
      <c r="B633" t="s">
        <v>7910</v>
      </c>
      <c r="C633" t="s">
        <v>11063</v>
      </c>
      <c r="D633" t="s">
        <v>863</v>
      </c>
      <c r="E633" t="s">
        <v>18</v>
      </c>
      <c r="F633" t="s">
        <v>1954</v>
      </c>
      <c r="G633" t="str">
        <f>CONCATENATE(tblZoneMatch[[#This Row],[Company]],tblZoneMatch[[#This Row],[Current Zone]],tblZoneMatch[[#This Row],[Machine Type]],tblZoneMatch[[#This Row],[Target Platform]],tblZoneMatch[[#This Row],[Target Device Type]],tblZoneMatch[[#This Row],[Target Zone]])</f>
        <v>AnthemFrontEnd / Internal / Citrix / VIPsPhysical Appliancevaash-wdc04Serverappseg / anthem / egress / general</v>
      </c>
    </row>
    <row r="634" spans="1:7" x14ac:dyDescent="0.3">
      <c r="A634" t="s">
        <v>11061</v>
      </c>
      <c r="B634" t="s">
        <v>7910</v>
      </c>
      <c r="C634" t="s">
        <v>11064</v>
      </c>
      <c r="D634" t="s">
        <v>1404</v>
      </c>
      <c r="E634" t="s">
        <v>19</v>
      </c>
      <c r="F634" t="s">
        <v>1954</v>
      </c>
      <c r="G634" t="str">
        <f>CONCATENATE(tblZoneMatch[[#This Row],[Company]],tblZoneMatch[[#This Row],[Current Zone]],tblZoneMatch[[#This Row],[Machine Type]],tblZoneMatch[[#This Row],[Target Platform]],tblZoneMatch[[#This Row],[Target Device Type]],tblZoneMatch[[#This Row],[Target Zone]])</f>
        <v>AnthemFrontEnd / Internal / Citrix / VIPsVirtual Appliancevaash-vcsVMappseg / anthem / egress / general</v>
      </c>
    </row>
    <row r="635" spans="1:7" x14ac:dyDescent="0.3">
      <c r="A635" t="s">
        <v>11061</v>
      </c>
      <c r="B635" t="s">
        <v>7910</v>
      </c>
      <c r="C635" t="s">
        <v>11062</v>
      </c>
      <c r="D635" t="s">
        <v>1284</v>
      </c>
      <c r="E635" t="s">
        <v>19</v>
      </c>
      <c r="F635" t="s">
        <v>1954</v>
      </c>
      <c r="G635" t="str">
        <f>CONCATENATE(tblZoneMatch[[#This Row],[Company]],tblZoneMatch[[#This Row],[Current Zone]],tblZoneMatch[[#This Row],[Machine Type]],tblZoneMatch[[#This Row],[Target Platform]],tblZoneMatch[[#This Row],[Target Device Type]],tblZoneMatch[[#This Row],[Target Zone]])</f>
        <v>AnthemFrontEnd / Internal / Citrix / VIPsWindows/Linux/AIXazkyn-ncVMappseg / anthem / egress / general</v>
      </c>
    </row>
    <row r="636" spans="1:7" x14ac:dyDescent="0.3">
      <c r="A636" t="s">
        <v>11061</v>
      </c>
      <c r="B636" t="s">
        <v>7910</v>
      </c>
      <c r="C636" t="s">
        <v>11062</v>
      </c>
      <c r="D636" t="s">
        <v>1018</v>
      </c>
      <c r="E636" t="s">
        <v>18</v>
      </c>
      <c r="F636" t="s">
        <v>1954</v>
      </c>
      <c r="G636" t="str">
        <f>CONCATENATE(tblZoneMatch[[#This Row],[Company]],tblZoneMatch[[#This Row],[Current Zone]],tblZoneMatch[[#This Row],[Machine Type]],tblZoneMatch[[#This Row],[Target Platform]],tblZoneMatch[[#This Row],[Target Device Type]],tblZoneMatch[[#This Row],[Target Zone]])</f>
        <v>AnthemFrontEnd / Internal / Citrix / VIPsWindows/Linux/AIXilelk-ch3Serverappseg / anthem / egress / general</v>
      </c>
    </row>
    <row r="637" spans="1:7" x14ac:dyDescent="0.3">
      <c r="A637" t="s">
        <v>11061</v>
      </c>
      <c r="B637" t="s">
        <v>7910</v>
      </c>
      <c r="C637" t="s">
        <v>11062</v>
      </c>
      <c r="D637" t="s">
        <v>1404</v>
      </c>
      <c r="E637" t="s">
        <v>19</v>
      </c>
      <c r="F637" t="s">
        <v>1954</v>
      </c>
      <c r="G637" t="str">
        <f>CONCATENATE(tblZoneMatch[[#This Row],[Company]],tblZoneMatch[[#This Row],[Current Zone]],tblZoneMatch[[#This Row],[Machine Type]],tblZoneMatch[[#This Row],[Target Platform]],tblZoneMatch[[#This Row],[Target Device Type]],tblZoneMatch[[#This Row],[Target Zone]])</f>
        <v>AnthemFrontEnd / Internal / Citrix / VIPsWindows/Linux/AIXvaash-vcsVMappseg / anthem / egress / general</v>
      </c>
    </row>
    <row r="638" spans="1:7" x14ac:dyDescent="0.3">
      <c r="A638" s="9" t="s">
        <v>11061</v>
      </c>
      <c r="B638" s="9" t="s">
        <v>7910</v>
      </c>
      <c r="C638" s="9" t="s">
        <v>11062</v>
      </c>
      <c r="D638" s="9" t="s">
        <v>863</v>
      </c>
      <c r="E638" s="9" t="s">
        <v>16</v>
      </c>
      <c r="F638" s="9" t="s">
        <v>1954</v>
      </c>
      <c r="G638" s="188" t="str">
        <f>CONCATENATE(tblZoneMatch[[#This Row],[Company]],tblZoneMatch[[#This Row],[Current Zone]],tblZoneMatch[[#This Row],[Machine Type]],tblZoneMatch[[#This Row],[Target Platform]],tblZoneMatch[[#This Row],[Target Device Type]],tblZoneMatch[[#This Row],[Target Zone]])</f>
        <v>AnthemFrontEnd / Internal / Citrix / VIPsWindows/Linux/AIXvaash-wdc04AIX-LPARappseg / anthem / egress / general</v>
      </c>
    </row>
    <row r="639" spans="1:7" x14ac:dyDescent="0.3">
      <c r="A639" t="s">
        <v>11061</v>
      </c>
      <c r="B639" t="s">
        <v>7910</v>
      </c>
      <c r="C639" t="s">
        <v>11062</v>
      </c>
      <c r="D639" t="s">
        <v>863</v>
      </c>
      <c r="E639" t="s">
        <v>17</v>
      </c>
      <c r="F639" t="s">
        <v>1954</v>
      </c>
      <c r="G639" t="str">
        <f>CONCATENATE(tblZoneMatch[[#This Row],[Company]],tblZoneMatch[[#This Row],[Current Zone]],tblZoneMatch[[#This Row],[Machine Type]],tblZoneMatch[[#This Row],[Target Platform]],tblZoneMatch[[#This Row],[Target Device Type]],tblZoneMatch[[#This Row],[Target Zone]])</f>
        <v>AnthemFrontEnd / Internal / Citrix / VIPsWindows/Linux/AIXvaash-wdc04Linux-VM-Powerappseg / anthem / egress / general</v>
      </c>
    </row>
    <row r="640" spans="1:7" x14ac:dyDescent="0.3">
      <c r="A640" t="s">
        <v>11061</v>
      </c>
      <c r="B640" t="s">
        <v>555</v>
      </c>
      <c r="C640" t="s">
        <v>11063</v>
      </c>
      <c r="D640" t="s">
        <v>863</v>
      </c>
      <c r="E640" t="s">
        <v>18</v>
      </c>
      <c r="F640" t="s">
        <v>1910</v>
      </c>
      <c r="G640" t="str">
        <f>CONCATENATE(tblZoneMatch[[#This Row],[Company]],tblZoneMatch[[#This Row],[Current Zone]],tblZoneMatch[[#This Row],[Machine Type]],tblZoneMatch[[#This Row],[Target Platform]],tblZoneMatch[[#This Row],[Target Device Type]],tblZoneMatch[[#This Row],[Target Zone]])</f>
        <v>AnthemFrontEnd / Internal / DevOps / MiscPhysical Appliancevaash-wdc04Servernetworkseg / anthem / frontend / security-devops</v>
      </c>
    </row>
    <row r="641" spans="1:7" x14ac:dyDescent="0.3">
      <c r="A641" t="s">
        <v>11061</v>
      </c>
      <c r="B641" t="s">
        <v>555</v>
      </c>
      <c r="C641" t="s">
        <v>11064</v>
      </c>
      <c r="D641" t="s">
        <v>1404</v>
      </c>
      <c r="E641" t="s">
        <v>19</v>
      </c>
      <c r="F641" t="s">
        <v>1384</v>
      </c>
      <c r="G641" t="str">
        <f>CONCATENATE(tblZoneMatch[[#This Row],[Company]],tblZoneMatch[[#This Row],[Current Zone]],tblZoneMatch[[#This Row],[Machine Type]],tblZoneMatch[[#This Row],[Target Platform]],tblZoneMatch[[#This Row],[Target Device Type]],tblZoneMatch[[#This Row],[Target Zone]])</f>
        <v>AnthemFrontEnd / Internal / DevOps / MiscVirtual Appliancevaash-vcsVMappseg / anthem / frontend / general</v>
      </c>
    </row>
    <row r="642" spans="1:7" x14ac:dyDescent="0.3">
      <c r="A642" t="s">
        <v>11061</v>
      </c>
      <c r="B642" t="s">
        <v>555</v>
      </c>
      <c r="C642" t="s">
        <v>11062</v>
      </c>
      <c r="D642" t="s">
        <v>1108</v>
      </c>
      <c r="E642" t="s">
        <v>19</v>
      </c>
      <c r="F642" t="s">
        <v>1384</v>
      </c>
      <c r="G642" t="str">
        <f>CONCATENATE(tblZoneMatch[[#This Row],[Company]],tblZoneMatch[[#This Row],[Current Zone]],tblZoneMatch[[#This Row],[Machine Type]],tblZoneMatch[[#This Row],[Target Platform]],tblZoneMatch[[#This Row],[Target Device Type]],tblZoneMatch[[#This Row],[Target Zone]])</f>
        <v>AnthemFrontEnd / Internal / DevOps / MiscWindows/Linux/AIXazkyn-eastVMappseg / anthem / frontend / general</v>
      </c>
    </row>
    <row r="643" spans="1:7" x14ac:dyDescent="0.3">
      <c r="A643" t="s">
        <v>11061</v>
      </c>
      <c r="B643" t="s">
        <v>555</v>
      </c>
      <c r="C643" t="s">
        <v>11062</v>
      </c>
      <c r="D643" t="s">
        <v>1284</v>
      </c>
      <c r="E643" t="s">
        <v>19</v>
      </c>
      <c r="F643" t="s">
        <v>1384</v>
      </c>
      <c r="G643" t="str">
        <f>CONCATENATE(tblZoneMatch[[#This Row],[Company]],tblZoneMatch[[#This Row],[Current Zone]],tblZoneMatch[[#This Row],[Machine Type]],tblZoneMatch[[#This Row],[Target Platform]],tblZoneMatch[[#This Row],[Target Device Type]],tblZoneMatch[[#This Row],[Target Zone]])</f>
        <v>AnthemFrontEnd / Internal / DevOps / MiscWindows/Linux/AIXazkyn-ncVMappseg / anthem / frontend / general</v>
      </c>
    </row>
    <row r="644" spans="1:7" x14ac:dyDescent="0.3">
      <c r="A644" t="s">
        <v>11061</v>
      </c>
      <c r="B644" t="s">
        <v>555</v>
      </c>
      <c r="C644" t="s">
        <v>11062</v>
      </c>
      <c r="D644" t="s">
        <v>4250</v>
      </c>
      <c r="E644" t="s">
        <v>18</v>
      </c>
      <c r="F644" t="s">
        <v>1384</v>
      </c>
      <c r="G644" t="str">
        <f>CONCATENATE(tblZoneMatch[[#This Row],[Company]],tblZoneMatch[[#This Row],[Current Zone]],tblZoneMatch[[#This Row],[Machine Type]],tblZoneMatch[[#This Row],[Target Platform]],tblZoneMatch[[#This Row],[Target Device Type]],tblZoneMatch[[#This Row],[Target Zone]])</f>
        <v>AnthemFrontEnd / Internal / DevOps / MiscWindows/Linux/AIXilelk-bmaas-drServerappseg / anthem / frontend / general</v>
      </c>
    </row>
    <row r="645" spans="1:7" x14ac:dyDescent="0.3">
      <c r="A645" s="192" t="s">
        <v>11061</v>
      </c>
      <c r="B645" s="192" t="s">
        <v>555</v>
      </c>
      <c r="C645" s="192" t="s">
        <v>11062</v>
      </c>
      <c r="D645" t="s">
        <v>4404</v>
      </c>
      <c r="E645" s="192" t="s">
        <v>18</v>
      </c>
      <c r="F645" s="192" t="s">
        <v>1384</v>
      </c>
      <c r="G645" t="str">
        <f>CONCATENATE(tblZoneMatch[[#This Row],[Company]],tblZoneMatch[[#This Row],[Current Zone]],tblZoneMatch[[#This Row],[Machine Type]],tblZoneMatch[[#This Row],[Target Platform]],tblZoneMatch[[#This Row],[Target Device Type]],tblZoneMatch[[#This Row],[Target Zone]])</f>
        <v>AnthemFrontEnd / Internal / DevOps / MiscWindows/Linux/AIXilelk-bmaas-labServerappseg / anthem / frontend / general</v>
      </c>
    </row>
    <row r="646" spans="1:7" x14ac:dyDescent="0.3">
      <c r="A646" t="s">
        <v>11061</v>
      </c>
      <c r="B646" t="s">
        <v>555</v>
      </c>
      <c r="C646" t="s">
        <v>11062</v>
      </c>
      <c r="D646" t="s">
        <v>1018</v>
      </c>
      <c r="E646" t="s">
        <v>16</v>
      </c>
      <c r="F646" t="s">
        <v>1384</v>
      </c>
      <c r="G646" t="str">
        <f>CONCATENATE(tblZoneMatch[[#This Row],[Company]],tblZoneMatch[[#This Row],[Current Zone]],tblZoneMatch[[#This Row],[Machine Type]],tblZoneMatch[[#This Row],[Target Platform]],tblZoneMatch[[#This Row],[Target Device Type]],tblZoneMatch[[#This Row],[Target Zone]])</f>
        <v>AnthemFrontEnd / Internal / DevOps / MiscWindows/Linux/AIXilelk-ch3AIX-LPARappseg / anthem / frontend / general</v>
      </c>
    </row>
    <row r="647" spans="1:7" x14ac:dyDescent="0.3">
      <c r="A647" t="s">
        <v>11061</v>
      </c>
      <c r="B647" t="s">
        <v>555</v>
      </c>
      <c r="C647" t="s">
        <v>11062</v>
      </c>
      <c r="D647" t="s">
        <v>1018</v>
      </c>
      <c r="E647" t="s">
        <v>17</v>
      </c>
      <c r="F647" t="s">
        <v>1384</v>
      </c>
      <c r="G647" t="str">
        <f>CONCATENATE(tblZoneMatch[[#This Row],[Company]],tblZoneMatch[[#This Row],[Current Zone]],tblZoneMatch[[#This Row],[Machine Type]],tblZoneMatch[[#This Row],[Target Platform]],tblZoneMatch[[#This Row],[Target Device Type]],tblZoneMatch[[#This Row],[Target Zone]])</f>
        <v>AnthemFrontEnd / Internal / DevOps / MiscWindows/Linux/AIXilelk-ch3Linux-VM-Powerappseg / anthem / frontend / general</v>
      </c>
    </row>
    <row r="648" spans="1:7" x14ac:dyDescent="0.3">
      <c r="A648" t="s">
        <v>11061</v>
      </c>
      <c r="B648" t="s">
        <v>555</v>
      </c>
      <c r="C648" t="s">
        <v>11062</v>
      </c>
      <c r="D648" t="s">
        <v>1018</v>
      </c>
      <c r="E648" t="s">
        <v>18</v>
      </c>
      <c r="F648" t="s">
        <v>1384</v>
      </c>
      <c r="G648" t="str">
        <f>CONCATENATE(tblZoneMatch[[#This Row],[Company]],tblZoneMatch[[#This Row],[Current Zone]],tblZoneMatch[[#This Row],[Machine Type]],tblZoneMatch[[#This Row],[Target Platform]],tblZoneMatch[[#This Row],[Target Device Type]],tblZoneMatch[[#This Row],[Target Zone]])</f>
        <v>AnthemFrontEnd / Internal / DevOps / MiscWindows/Linux/AIXilelk-ch3Serverappseg / anthem / frontend / general</v>
      </c>
    </row>
    <row r="649" spans="1:7" x14ac:dyDescent="0.3">
      <c r="A649" t="s">
        <v>11061</v>
      </c>
      <c r="B649" t="s">
        <v>555</v>
      </c>
      <c r="C649" t="s">
        <v>11062</v>
      </c>
      <c r="D649" t="s">
        <v>2088</v>
      </c>
      <c r="E649" t="s">
        <v>18</v>
      </c>
      <c r="F649" t="s">
        <v>1384</v>
      </c>
      <c r="G649" t="str">
        <f>CONCATENATE(tblZoneMatch[[#This Row],[Company]],tblZoneMatch[[#This Row],[Current Zone]],tblZoneMatch[[#This Row],[Machine Type]],tblZoneMatch[[#This Row],[Target Platform]],tblZoneMatch[[#This Row],[Target Device Type]],tblZoneMatch[[#This Row],[Target Zone]])</f>
        <v>AnthemFrontEnd / Internal / DevOps / MiscWindows/Linux/AIXvaash-bmaasServerappseg / anthem / frontend / general</v>
      </c>
    </row>
    <row r="650" spans="1:7" x14ac:dyDescent="0.3">
      <c r="A650" t="s">
        <v>11061</v>
      </c>
      <c r="B650" t="s">
        <v>555</v>
      </c>
      <c r="C650" t="s">
        <v>11062</v>
      </c>
      <c r="D650" t="s">
        <v>1404</v>
      </c>
      <c r="E650" t="s">
        <v>19</v>
      </c>
      <c r="F650" t="s">
        <v>1384</v>
      </c>
      <c r="G650" t="str">
        <f>CONCATENATE(tblZoneMatch[[#This Row],[Company]],tblZoneMatch[[#This Row],[Current Zone]],tblZoneMatch[[#This Row],[Machine Type]],tblZoneMatch[[#This Row],[Target Platform]],tblZoneMatch[[#This Row],[Target Device Type]],tblZoneMatch[[#This Row],[Target Zone]])</f>
        <v>AnthemFrontEnd / Internal / DevOps / MiscWindows/Linux/AIXvaash-vcsVMappseg / anthem / frontend / general</v>
      </c>
    </row>
    <row r="651" spans="1:7" x14ac:dyDescent="0.3">
      <c r="A651" s="9" t="s">
        <v>11061</v>
      </c>
      <c r="B651" s="9" t="s">
        <v>555</v>
      </c>
      <c r="C651" s="9" t="s">
        <v>11062</v>
      </c>
      <c r="D651" s="9" t="s">
        <v>863</v>
      </c>
      <c r="E651" s="9" t="s">
        <v>16</v>
      </c>
      <c r="F651" s="9" t="s">
        <v>1384</v>
      </c>
      <c r="G651" s="188" t="str">
        <f>CONCATENATE(tblZoneMatch[[#This Row],[Company]],tblZoneMatch[[#This Row],[Current Zone]],tblZoneMatch[[#This Row],[Machine Type]],tblZoneMatch[[#This Row],[Target Platform]],tblZoneMatch[[#This Row],[Target Device Type]],tblZoneMatch[[#This Row],[Target Zone]])</f>
        <v>AnthemFrontEnd / Internal / DevOps / MiscWindows/Linux/AIXvaash-wdc04AIX-LPARappseg / anthem / frontend / general</v>
      </c>
    </row>
    <row r="652" spans="1:7" x14ac:dyDescent="0.3">
      <c r="A652" t="s">
        <v>11061</v>
      </c>
      <c r="B652" t="s">
        <v>555</v>
      </c>
      <c r="C652" t="s">
        <v>11062</v>
      </c>
      <c r="D652" t="s">
        <v>863</v>
      </c>
      <c r="E652" t="s">
        <v>17</v>
      </c>
      <c r="F652" t="s">
        <v>1384</v>
      </c>
      <c r="G652" t="str">
        <f>CONCATENATE(tblZoneMatch[[#This Row],[Company]],tblZoneMatch[[#This Row],[Current Zone]],tblZoneMatch[[#This Row],[Machine Type]],tblZoneMatch[[#This Row],[Target Platform]],tblZoneMatch[[#This Row],[Target Device Type]],tblZoneMatch[[#This Row],[Target Zone]])</f>
        <v>AnthemFrontEnd / Internal / DevOps / MiscWindows/Linux/AIXvaash-wdc04Linux-VM-Powerappseg / anthem / frontend / general</v>
      </c>
    </row>
    <row r="653" spans="1:7" x14ac:dyDescent="0.3">
      <c r="A653" t="s">
        <v>11061</v>
      </c>
      <c r="B653" t="s">
        <v>686</v>
      </c>
      <c r="C653" t="s">
        <v>11063</v>
      </c>
      <c r="D653" t="s">
        <v>863</v>
      </c>
      <c r="E653" t="s">
        <v>18</v>
      </c>
      <c r="F653" t="s">
        <v>1910</v>
      </c>
      <c r="G653" t="str">
        <f>CONCATENATE(tblZoneMatch[[#This Row],[Company]],tblZoneMatch[[#This Row],[Current Zone]],tblZoneMatch[[#This Row],[Machine Type]],tblZoneMatch[[#This Row],[Target Platform]],tblZoneMatch[[#This Row],[Target Device Type]],tblZoneMatch[[#This Row],[Target Zone]])</f>
        <v>AnthemFrontEnd / Internal / DevOps / UdeployPhysical Appliancevaash-wdc04Servernetworkseg / anthem / frontend / security-devops</v>
      </c>
    </row>
    <row r="654" spans="1:7" x14ac:dyDescent="0.3">
      <c r="A654" t="s">
        <v>11061</v>
      </c>
      <c r="B654" t="s">
        <v>686</v>
      </c>
      <c r="C654" t="s">
        <v>11064</v>
      </c>
      <c r="D654" t="s">
        <v>1404</v>
      </c>
      <c r="E654" t="s">
        <v>19</v>
      </c>
      <c r="F654" t="s">
        <v>1384</v>
      </c>
      <c r="G654" t="str">
        <f>CONCATENATE(tblZoneMatch[[#This Row],[Company]],tblZoneMatch[[#This Row],[Current Zone]],tblZoneMatch[[#This Row],[Machine Type]],tblZoneMatch[[#This Row],[Target Platform]],tblZoneMatch[[#This Row],[Target Device Type]],tblZoneMatch[[#This Row],[Target Zone]])</f>
        <v>AnthemFrontEnd / Internal / DevOps / UdeployVirtual Appliancevaash-vcsVMappseg / anthem / frontend / general</v>
      </c>
    </row>
    <row r="655" spans="1:7" x14ac:dyDescent="0.3">
      <c r="A655" t="s">
        <v>11061</v>
      </c>
      <c r="B655" t="s">
        <v>686</v>
      </c>
      <c r="C655" t="s">
        <v>11062</v>
      </c>
      <c r="D655" t="s">
        <v>1108</v>
      </c>
      <c r="E655" t="s">
        <v>19</v>
      </c>
      <c r="F655" t="s">
        <v>1384</v>
      </c>
      <c r="G655" t="str">
        <f>CONCATENATE(tblZoneMatch[[#This Row],[Company]],tblZoneMatch[[#This Row],[Current Zone]],tblZoneMatch[[#This Row],[Machine Type]],tblZoneMatch[[#This Row],[Target Platform]],tblZoneMatch[[#This Row],[Target Device Type]],tblZoneMatch[[#This Row],[Target Zone]])</f>
        <v>AnthemFrontEnd / Internal / DevOps / UdeployWindows/Linux/AIXazkyn-eastVMappseg / anthem / frontend / general</v>
      </c>
    </row>
    <row r="656" spans="1:7" x14ac:dyDescent="0.3">
      <c r="A656" t="s">
        <v>11061</v>
      </c>
      <c r="B656" t="s">
        <v>686</v>
      </c>
      <c r="C656" t="s">
        <v>11062</v>
      </c>
      <c r="D656" t="s">
        <v>1284</v>
      </c>
      <c r="E656" t="s">
        <v>19</v>
      </c>
      <c r="F656" t="s">
        <v>1384</v>
      </c>
      <c r="G656" t="str">
        <f>CONCATENATE(tblZoneMatch[[#This Row],[Company]],tblZoneMatch[[#This Row],[Current Zone]],tblZoneMatch[[#This Row],[Machine Type]],tblZoneMatch[[#This Row],[Target Platform]],tblZoneMatch[[#This Row],[Target Device Type]],tblZoneMatch[[#This Row],[Target Zone]])</f>
        <v>AnthemFrontEnd / Internal / DevOps / UdeployWindows/Linux/AIXazkyn-ncVMappseg / anthem / frontend / general</v>
      </c>
    </row>
    <row r="657" spans="1:7" x14ac:dyDescent="0.3">
      <c r="A657" t="s">
        <v>11061</v>
      </c>
      <c r="B657" t="s">
        <v>686</v>
      </c>
      <c r="C657" t="s">
        <v>11062</v>
      </c>
      <c r="D657" t="s">
        <v>4250</v>
      </c>
      <c r="E657" t="s">
        <v>18</v>
      </c>
      <c r="F657" t="s">
        <v>1384</v>
      </c>
      <c r="G657" t="str">
        <f>CONCATENATE(tblZoneMatch[[#This Row],[Company]],tblZoneMatch[[#This Row],[Current Zone]],tblZoneMatch[[#This Row],[Machine Type]],tblZoneMatch[[#This Row],[Target Platform]],tblZoneMatch[[#This Row],[Target Device Type]],tblZoneMatch[[#This Row],[Target Zone]])</f>
        <v>AnthemFrontEnd / Internal / DevOps / UdeployWindows/Linux/AIXilelk-bmaas-drServerappseg / anthem / frontend / general</v>
      </c>
    </row>
    <row r="658" spans="1:7" x14ac:dyDescent="0.3">
      <c r="A658" t="s">
        <v>11061</v>
      </c>
      <c r="B658" t="s">
        <v>686</v>
      </c>
      <c r="C658" t="s">
        <v>11062</v>
      </c>
      <c r="D658" t="s">
        <v>1018</v>
      </c>
      <c r="E658" t="s">
        <v>16</v>
      </c>
      <c r="F658" t="s">
        <v>1384</v>
      </c>
      <c r="G658"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UdeployWindows/Linux/AIXilelk-ch3AIX-LPARappseg / anthem / frontend / general</v>
      </c>
    </row>
    <row r="659" spans="1:7" x14ac:dyDescent="0.3">
      <c r="A659" t="s">
        <v>11061</v>
      </c>
      <c r="B659" t="s">
        <v>686</v>
      </c>
      <c r="C659" t="s">
        <v>11062</v>
      </c>
      <c r="D659" t="s">
        <v>1018</v>
      </c>
      <c r="E659" t="s">
        <v>17</v>
      </c>
      <c r="F659" t="s">
        <v>1384</v>
      </c>
      <c r="G659"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UdeployWindows/Linux/AIXilelk-ch3Linux-VM-Powerappseg / anthem / frontend / general</v>
      </c>
    </row>
    <row r="660" spans="1:7" x14ac:dyDescent="0.3">
      <c r="A660" t="s">
        <v>11061</v>
      </c>
      <c r="B660" t="s">
        <v>686</v>
      </c>
      <c r="C660" t="s">
        <v>11062</v>
      </c>
      <c r="D660" t="s">
        <v>1018</v>
      </c>
      <c r="E660" t="s">
        <v>18</v>
      </c>
      <c r="F660" t="s">
        <v>1384</v>
      </c>
      <c r="G660"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UdeployWindows/Linux/AIXilelk-ch3Serverappseg / anthem / frontend / general</v>
      </c>
    </row>
    <row r="661" spans="1:7" x14ac:dyDescent="0.3">
      <c r="A661" t="s">
        <v>11061</v>
      </c>
      <c r="B661" t="s">
        <v>686</v>
      </c>
      <c r="C661" t="s">
        <v>11062</v>
      </c>
      <c r="D661" t="s">
        <v>2088</v>
      </c>
      <c r="E661" t="s">
        <v>18</v>
      </c>
      <c r="F661" t="s">
        <v>1384</v>
      </c>
      <c r="G661" t="str">
        <f>CONCATENATE(tblZoneMatch[[#This Row],[Company]],tblZoneMatch[[#This Row],[Current Zone]],tblZoneMatch[[#This Row],[Machine Type]],tblZoneMatch[[#This Row],[Target Platform]],tblZoneMatch[[#This Row],[Target Device Type]],tblZoneMatch[[#This Row],[Target Zone]])</f>
        <v>AnthemFrontEnd / Internal / DevOps / UdeployWindows/Linux/AIXvaash-bmaasServerappseg / anthem / frontend / general</v>
      </c>
    </row>
    <row r="662" spans="1:7" x14ac:dyDescent="0.3">
      <c r="A662" t="s">
        <v>11061</v>
      </c>
      <c r="B662" t="s">
        <v>686</v>
      </c>
      <c r="C662" t="s">
        <v>11062</v>
      </c>
      <c r="D662" t="s">
        <v>1404</v>
      </c>
      <c r="E662" t="s">
        <v>19</v>
      </c>
      <c r="F662" t="s">
        <v>1384</v>
      </c>
      <c r="G662" t="str">
        <f>CONCATENATE(tblZoneMatch[[#This Row],[Company]],tblZoneMatch[[#This Row],[Current Zone]],tblZoneMatch[[#This Row],[Machine Type]],tblZoneMatch[[#This Row],[Target Platform]],tblZoneMatch[[#This Row],[Target Device Type]],tblZoneMatch[[#This Row],[Target Zone]])</f>
        <v>AnthemFrontEnd / Internal / DevOps / UdeployWindows/Linux/AIXvaash-vcsVMappseg / anthem / frontend / general</v>
      </c>
    </row>
    <row r="663" spans="1:7" x14ac:dyDescent="0.3">
      <c r="A663" s="9" t="s">
        <v>11061</v>
      </c>
      <c r="B663" s="9" t="s">
        <v>686</v>
      </c>
      <c r="C663" s="9" t="s">
        <v>11062</v>
      </c>
      <c r="D663" s="9" t="s">
        <v>863</v>
      </c>
      <c r="E663" s="9" t="s">
        <v>16</v>
      </c>
      <c r="F663" s="9" t="s">
        <v>1384</v>
      </c>
      <c r="G663" s="188" t="str">
        <f>CONCATENATE(tblZoneMatch[[#This Row],[Company]],tblZoneMatch[[#This Row],[Current Zone]],tblZoneMatch[[#This Row],[Machine Type]],tblZoneMatch[[#This Row],[Target Platform]],tblZoneMatch[[#This Row],[Target Device Type]],tblZoneMatch[[#This Row],[Target Zone]])</f>
        <v>AnthemFrontEnd / Internal / DevOps / UdeployWindows/Linux/AIXvaash-wdc04AIX-LPARappseg / anthem / frontend / general</v>
      </c>
    </row>
    <row r="664" spans="1:7" x14ac:dyDescent="0.3">
      <c r="A664" t="s">
        <v>11061</v>
      </c>
      <c r="B664" t="s">
        <v>686</v>
      </c>
      <c r="C664" t="s">
        <v>11062</v>
      </c>
      <c r="D664" t="s">
        <v>863</v>
      </c>
      <c r="E664" t="s">
        <v>17</v>
      </c>
      <c r="F664" t="s">
        <v>1384</v>
      </c>
      <c r="G664" t="str">
        <f>CONCATENATE(tblZoneMatch[[#This Row],[Company]],tblZoneMatch[[#This Row],[Current Zone]],tblZoneMatch[[#This Row],[Machine Type]],tblZoneMatch[[#This Row],[Target Platform]],tblZoneMatch[[#This Row],[Target Device Type]],tblZoneMatch[[#This Row],[Target Zone]])</f>
        <v>AnthemFrontEnd / Internal / DevOps / UdeployWindows/Linux/AIXvaash-wdc04Linux-VM-Powerappseg / anthem / frontend / general</v>
      </c>
    </row>
    <row r="665" spans="1:7" x14ac:dyDescent="0.3">
      <c r="A665" t="s">
        <v>11061</v>
      </c>
      <c r="B665" t="s">
        <v>690</v>
      </c>
      <c r="C665" t="s">
        <v>11063</v>
      </c>
      <c r="D665" t="s">
        <v>863</v>
      </c>
      <c r="E665" t="s">
        <v>18</v>
      </c>
      <c r="F665" t="s">
        <v>1384</v>
      </c>
      <c r="G665" t="str">
        <f>CONCATENATE(tblZoneMatch[[#This Row],[Company]],tblZoneMatch[[#This Row],[Current Zone]],tblZoneMatch[[#This Row],[Machine Type]],tblZoneMatch[[#This Row],[Target Platform]],tblZoneMatch[[#This Row],[Target Device Type]],tblZoneMatch[[#This Row],[Target Zone]])</f>
        <v>AnthemFrontEnd / Internal / General / Mail ServersPhysical Appliancevaash-wdc04Serverappseg / anthem / frontend / general</v>
      </c>
    </row>
    <row r="666" spans="1:7" x14ac:dyDescent="0.3">
      <c r="A666" t="s">
        <v>11061</v>
      </c>
      <c r="B666" t="s">
        <v>690</v>
      </c>
      <c r="C666" t="s">
        <v>11064</v>
      </c>
      <c r="D666" t="s">
        <v>1404</v>
      </c>
      <c r="E666" t="s">
        <v>19</v>
      </c>
      <c r="F666" t="s">
        <v>1384</v>
      </c>
      <c r="G666" t="str">
        <f>CONCATENATE(tblZoneMatch[[#This Row],[Company]],tblZoneMatch[[#This Row],[Current Zone]],tblZoneMatch[[#This Row],[Machine Type]],tblZoneMatch[[#This Row],[Target Platform]],tblZoneMatch[[#This Row],[Target Device Type]],tblZoneMatch[[#This Row],[Target Zone]])</f>
        <v>AnthemFrontEnd / Internal / General / Mail ServersVirtual Appliancevaash-vcsVMappseg / anthem / frontend / general</v>
      </c>
    </row>
    <row r="667" spans="1:7" x14ac:dyDescent="0.3">
      <c r="A667" t="s">
        <v>11061</v>
      </c>
      <c r="B667" t="s">
        <v>690</v>
      </c>
      <c r="C667" t="s">
        <v>11062</v>
      </c>
      <c r="D667" t="s">
        <v>1108</v>
      </c>
      <c r="E667" t="s">
        <v>19</v>
      </c>
      <c r="F667" t="s">
        <v>1384</v>
      </c>
      <c r="G667" t="str">
        <f>CONCATENATE(tblZoneMatch[[#This Row],[Company]],tblZoneMatch[[#This Row],[Current Zone]],tblZoneMatch[[#This Row],[Machine Type]],tblZoneMatch[[#This Row],[Target Platform]],tblZoneMatch[[#This Row],[Target Device Type]],tblZoneMatch[[#This Row],[Target Zone]])</f>
        <v>AnthemFrontEnd / Internal / General / Mail ServersWindows/Linux/AIXazkyn-eastVMappseg / anthem / frontend / general</v>
      </c>
    </row>
    <row r="668" spans="1:7" x14ac:dyDescent="0.3">
      <c r="A668" t="s">
        <v>11061</v>
      </c>
      <c r="B668" t="s">
        <v>690</v>
      </c>
      <c r="C668" t="s">
        <v>11062</v>
      </c>
      <c r="D668" t="s">
        <v>1284</v>
      </c>
      <c r="E668" t="s">
        <v>19</v>
      </c>
      <c r="F668" t="s">
        <v>1384</v>
      </c>
      <c r="G668" t="str">
        <f>CONCATENATE(tblZoneMatch[[#This Row],[Company]],tblZoneMatch[[#This Row],[Current Zone]],tblZoneMatch[[#This Row],[Machine Type]],tblZoneMatch[[#This Row],[Target Platform]],tblZoneMatch[[#This Row],[Target Device Type]],tblZoneMatch[[#This Row],[Target Zone]])</f>
        <v>AnthemFrontEnd / Internal / General / Mail ServersWindows/Linux/AIXazkyn-ncVMappseg / anthem / frontend / general</v>
      </c>
    </row>
    <row r="669" spans="1:7" x14ac:dyDescent="0.3">
      <c r="A669" t="s">
        <v>11061</v>
      </c>
      <c r="B669" t="s">
        <v>690</v>
      </c>
      <c r="C669" t="s">
        <v>11062</v>
      </c>
      <c r="D669" t="s">
        <v>4250</v>
      </c>
      <c r="E669" t="s">
        <v>18</v>
      </c>
      <c r="F669" t="s">
        <v>1384</v>
      </c>
      <c r="G669"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ServersWindows/Linux/AIXilelk-bmaas-drServerappseg / anthem / frontend / general</v>
      </c>
    </row>
    <row r="670" spans="1:7" x14ac:dyDescent="0.3">
      <c r="A670" t="s">
        <v>11061</v>
      </c>
      <c r="B670" t="s">
        <v>690</v>
      </c>
      <c r="C670" t="s">
        <v>11062</v>
      </c>
      <c r="D670" t="s">
        <v>1018</v>
      </c>
      <c r="E670" t="s">
        <v>16</v>
      </c>
      <c r="F670" t="s">
        <v>1384</v>
      </c>
      <c r="G670"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ServersWindows/Linux/AIXilelk-ch3AIX-LPARappseg / anthem / frontend / general</v>
      </c>
    </row>
    <row r="671" spans="1:7" x14ac:dyDescent="0.3">
      <c r="A671" t="s">
        <v>11061</v>
      </c>
      <c r="B671" t="s">
        <v>690</v>
      </c>
      <c r="C671" t="s">
        <v>11062</v>
      </c>
      <c r="D671" t="s">
        <v>1018</v>
      </c>
      <c r="E671" t="s">
        <v>17</v>
      </c>
      <c r="F671" t="s">
        <v>1384</v>
      </c>
      <c r="G671"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ServersWindows/Linux/AIXilelk-ch3Linux-VM-Powerappseg / anthem / frontend / general</v>
      </c>
    </row>
    <row r="672" spans="1:7" x14ac:dyDescent="0.3">
      <c r="A672" t="s">
        <v>11061</v>
      </c>
      <c r="B672" t="s">
        <v>690</v>
      </c>
      <c r="C672" t="s">
        <v>11062</v>
      </c>
      <c r="D672" t="s">
        <v>1018</v>
      </c>
      <c r="E672" t="s">
        <v>18</v>
      </c>
      <c r="F672" t="s">
        <v>1384</v>
      </c>
      <c r="G672"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ServersWindows/Linux/AIXilelk-ch3Serverappseg / anthem / frontend / general</v>
      </c>
    </row>
    <row r="673" spans="1:7" x14ac:dyDescent="0.3">
      <c r="A673" t="s">
        <v>11061</v>
      </c>
      <c r="B673" t="s">
        <v>690</v>
      </c>
      <c r="C673" t="s">
        <v>11062</v>
      </c>
      <c r="D673" t="s">
        <v>2088</v>
      </c>
      <c r="E673" t="s">
        <v>18</v>
      </c>
      <c r="F673" t="s">
        <v>1384</v>
      </c>
      <c r="G673"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ServersWindows/Linux/AIXvaash-bmaasServerappseg / anthem / frontend / general</v>
      </c>
    </row>
    <row r="674" spans="1:7" x14ac:dyDescent="0.3">
      <c r="A674" t="s">
        <v>11061</v>
      </c>
      <c r="B674" t="s">
        <v>690</v>
      </c>
      <c r="C674" t="s">
        <v>11062</v>
      </c>
      <c r="D674" t="s">
        <v>1404</v>
      </c>
      <c r="E674" t="s">
        <v>19</v>
      </c>
      <c r="F674" t="s">
        <v>1384</v>
      </c>
      <c r="G674"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ServersWindows/Linux/AIXvaash-vcsVMappseg / anthem / frontend / general</v>
      </c>
    </row>
    <row r="675" spans="1:7" x14ac:dyDescent="0.3">
      <c r="A675" s="9" t="s">
        <v>11061</v>
      </c>
      <c r="B675" s="9" t="s">
        <v>690</v>
      </c>
      <c r="C675" s="9" t="s">
        <v>11062</v>
      </c>
      <c r="D675" s="9" t="s">
        <v>863</v>
      </c>
      <c r="E675" s="9" t="s">
        <v>16</v>
      </c>
      <c r="F675" s="9" t="s">
        <v>1384</v>
      </c>
      <c r="G675" s="188"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ServersWindows/Linux/AIXvaash-wdc04AIX-LPARappseg / anthem / frontend / general</v>
      </c>
    </row>
    <row r="676" spans="1:7" x14ac:dyDescent="0.3">
      <c r="A676" t="s">
        <v>11061</v>
      </c>
      <c r="B676" t="s">
        <v>690</v>
      </c>
      <c r="C676" t="s">
        <v>11062</v>
      </c>
      <c r="D676" t="s">
        <v>863</v>
      </c>
      <c r="E676" t="s">
        <v>17</v>
      </c>
      <c r="F676" t="s">
        <v>1384</v>
      </c>
      <c r="G676"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ServersWindows/Linux/AIXvaash-wdc04Linux-VM-Powerappseg / anthem / frontend / general</v>
      </c>
    </row>
    <row r="677" spans="1:7" x14ac:dyDescent="0.3">
      <c r="A677" t="s">
        <v>11061</v>
      </c>
      <c r="B677" t="s">
        <v>470</v>
      </c>
      <c r="C677" t="s">
        <v>11063</v>
      </c>
      <c r="D677" t="s">
        <v>863</v>
      </c>
      <c r="E677" t="s">
        <v>18</v>
      </c>
      <c r="F677" t="s">
        <v>1384</v>
      </c>
      <c r="G677" t="str">
        <f>CONCATENATE(tblZoneMatch[[#This Row],[Company]],tblZoneMatch[[#This Row],[Current Zone]],tblZoneMatch[[#This Row],[Machine Type]],tblZoneMatch[[#This Row],[Target Platform]],tblZoneMatch[[#This Row],[Target Device Type]],tblZoneMatch[[#This Row],[Target Zone]])</f>
        <v>AnthemFrontEnd / Internal / General / MiscPhysical Appliancevaash-wdc04Serverappseg / anthem / frontend / general</v>
      </c>
    </row>
    <row r="678" spans="1:7" x14ac:dyDescent="0.3">
      <c r="A678" t="s">
        <v>11061</v>
      </c>
      <c r="B678" t="s">
        <v>470</v>
      </c>
      <c r="C678" t="s">
        <v>11064</v>
      </c>
      <c r="D678" t="s">
        <v>1404</v>
      </c>
      <c r="E678" t="s">
        <v>19</v>
      </c>
      <c r="F678" t="s">
        <v>1384</v>
      </c>
      <c r="G678" t="str">
        <f>CONCATENATE(tblZoneMatch[[#This Row],[Company]],tblZoneMatch[[#This Row],[Current Zone]],tblZoneMatch[[#This Row],[Machine Type]],tblZoneMatch[[#This Row],[Target Platform]],tblZoneMatch[[#This Row],[Target Device Type]],tblZoneMatch[[#This Row],[Target Zone]])</f>
        <v>AnthemFrontEnd / Internal / General / MiscVirtual Appliancevaash-vcsVMappseg / anthem / frontend / general</v>
      </c>
    </row>
    <row r="679" spans="1:7" x14ac:dyDescent="0.3">
      <c r="A679" t="s">
        <v>11061</v>
      </c>
      <c r="B679" t="s">
        <v>470</v>
      </c>
      <c r="C679" t="s">
        <v>11062</v>
      </c>
      <c r="D679" t="s">
        <v>1108</v>
      </c>
      <c r="E679" t="s">
        <v>19</v>
      </c>
      <c r="F679" t="s">
        <v>1384</v>
      </c>
      <c r="G679" t="str">
        <f>CONCATENATE(tblZoneMatch[[#This Row],[Company]],tblZoneMatch[[#This Row],[Current Zone]],tblZoneMatch[[#This Row],[Machine Type]],tblZoneMatch[[#This Row],[Target Platform]],tblZoneMatch[[#This Row],[Target Device Type]],tblZoneMatch[[#This Row],[Target Zone]])</f>
        <v>AnthemFrontEnd / Internal / General / MiscWindows/Linux/AIXazkyn-eastVMappseg / anthem / frontend / general</v>
      </c>
    </row>
    <row r="680" spans="1:7" x14ac:dyDescent="0.3">
      <c r="A680" t="s">
        <v>11061</v>
      </c>
      <c r="B680" t="s">
        <v>470</v>
      </c>
      <c r="C680" t="s">
        <v>11062</v>
      </c>
      <c r="D680" t="s">
        <v>3895</v>
      </c>
      <c r="E680" t="s">
        <v>19</v>
      </c>
      <c r="F680" t="s">
        <v>1384</v>
      </c>
      <c r="G680" t="str">
        <f>CONCATENATE(tblZoneMatch[[#This Row],[Company]],tblZoneMatch[[#This Row],[Current Zone]],tblZoneMatch[[#This Row],[Machine Type]],tblZoneMatch[[#This Row],[Target Platform]],tblZoneMatch[[#This Row],[Target Device Type]],tblZoneMatch[[#This Row],[Target Zone]])</f>
        <v>AnthemFrontEnd / Internal / General / MiscWindows/Linux/AIXazkyn-nc-dreastVMappseg / anthem / frontend / general</v>
      </c>
    </row>
    <row r="681" spans="1:7" x14ac:dyDescent="0.3">
      <c r="A681" t="s">
        <v>11061</v>
      </c>
      <c r="B681" t="s">
        <v>470</v>
      </c>
      <c r="C681" t="s">
        <v>11062</v>
      </c>
      <c r="D681" t="s">
        <v>1284</v>
      </c>
      <c r="E681" t="s">
        <v>19</v>
      </c>
      <c r="F681" t="s">
        <v>1384</v>
      </c>
      <c r="G681" t="str">
        <f>CONCATENATE(tblZoneMatch[[#This Row],[Company]],tblZoneMatch[[#This Row],[Current Zone]],tblZoneMatch[[#This Row],[Machine Type]],tblZoneMatch[[#This Row],[Target Platform]],tblZoneMatch[[#This Row],[Target Device Type]],tblZoneMatch[[#This Row],[Target Zone]])</f>
        <v>AnthemFrontEnd / Internal / General / MiscWindows/Linux/AIXazkyn-ncVMappseg / anthem / frontend / general</v>
      </c>
    </row>
    <row r="682" spans="1:7" x14ac:dyDescent="0.3">
      <c r="A682" t="s">
        <v>11061</v>
      </c>
      <c r="B682" t="s">
        <v>470</v>
      </c>
      <c r="C682" t="s">
        <v>11062</v>
      </c>
      <c r="D682" t="s">
        <v>4250</v>
      </c>
      <c r="E682" t="s">
        <v>18</v>
      </c>
      <c r="F682" t="s">
        <v>1384</v>
      </c>
      <c r="G682" t="str">
        <f>CONCATENATE(tblZoneMatch[[#This Row],[Company]],tblZoneMatch[[#This Row],[Current Zone]],tblZoneMatch[[#This Row],[Machine Type]],tblZoneMatch[[#This Row],[Target Platform]],tblZoneMatch[[#This Row],[Target Device Type]],tblZoneMatch[[#This Row],[Target Zone]])</f>
        <v>AnthemFrontEnd / Internal / General / MiscWindows/Linux/AIXilelk-bmaas-drServerappseg / anthem / frontend / general</v>
      </c>
    </row>
    <row r="683" spans="1:7" x14ac:dyDescent="0.3">
      <c r="A683" t="s">
        <v>11061</v>
      </c>
      <c r="B683" t="s">
        <v>470</v>
      </c>
      <c r="C683" t="s">
        <v>11062</v>
      </c>
      <c r="D683" t="s">
        <v>1018</v>
      </c>
      <c r="E683" t="s">
        <v>16</v>
      </c>
      <c r="F683" t="s">
        <v>1384</v>
      </c>
      <c r="G683" t="str">
        <f>CONCATENATE(tblZoneMatch[[#This Row],[Company]],tblZoneMatch[[#This Row],[Current Zone]],tblZoneMatch[[#This Row],[Machine Type]],tblZoneMatch[[#This Row],[Target Platform]],tblZoneMatch[[#This Row],[Target Device Type]],tblZoneMatch[[#This Row],[Target Zone]])</f>
        <v>AnthemFrontEnd / Internal / General / MiscWindows/Linux/AIXilelk-ch3AIX-LPARappseg / anthem / frontend / general</v>
      </c>
    </row>
    <row r="684" spans="1:7" x14ac:dyDescent="0.3">
      <c r="A684" t="s">
        <v>11061</v>
      </c>
      <c r="B684" t="s">
        <v>470</v>
      </c>
      <c r="C684" t="s">
        <v>11062</v>
      </c>
      <c r="D684" t="s">
        <v>1018</v>
      </c>
      <c r="E684" t="s">
        <v>17</v>
      </c>
      <c r="F684" t="s">
        <v>1384</v>
      </c>
      <c r="G684" t="str">
        <f>CONCATENATE(tblZoneMatch[[#This Row],[Company]],tblZoneMatch[[#This Row],[Current Zone]],tblZoneMatch[[#This Row],[Machine Type]],tblZoneMatch[[#This Row],[Target Platform]],tblZoneMatch[[#This Row],[Target Device Type]],tblZoneMatch[[#This Row],[Target Zone]])</f>
        <v>AnthemFrontEnd / Internal / General / MiscWindows/Linux/AIXilelk-ch3Linux-VM-Powerappseg / anthem / frontend / general</v>
      </c>
    </row>
    <row r="685" spans="1:7" x14ac:dyDescent="0.3">
      <c r="A685" t="s">
        <v>11061</v>
      </c>
      <c r="B685" t="s">
        <v>470</v>
      </c>
      <c r="C685" t="s">
        <v>11062</v>
      </c>
      <c r="D685" t="s">
        <v>1018</v>
      </c>
      <c r="E685" t="s">
        <v>18</v>
      </c>
      <c r="F685" t="s">
        <v>1429</v>
      </c>
      <c r="G685" t="str">
        <f>CONCATENATE(tblZoneMatch[[#This Row],[Company]],tblZoneMatch[[#This Row],[Current Zone]],tblZoneMatch[[#This Row],[Machine Type]],tblZoneMatch[[#This Row],[Target Platform]],tblZoneMatch[[#This Row],[Target Device Type]],tblZoneMatch[[#This Row],[Target Zone]])</f>
        <v>AnthemFrontEnd / Internal / General / MiscWindows/Linux/AIXilelk-ch3Serverappseg / anthem / baremetal / general</v>
      </c>
    </row>
    <row r="686" spans="1:7" x14ac:dyDescent="0.3">
      <c r="A686" t="s">
        <v>11061</v>
      </c>
      <c r="B686" t="s">
        <v>470</v>
      </c>
      <c r="C686" t="s">
        <v>11062</v>
      </c>
      <c r="D686" t="s">
        <v>1018</v>
      </c>
      <c r="E686" t="s">
        <v>18</v>
      </c>
      <c r="F686" t="s">
        <v>1384</v>
      </c>
      <c r="G686" t="str">
        <f>CONCATENATE(tblZoneMatch[[#This Row],[Company]],tblZoneMatch[[#This Row],[Current Zone]],tblZoneMatch[[#This Row],[Machine Type]],tblZoneMatch[[#This Row],[Target Platform]],tblZoneMatch[[#This Row],[Target Device Type]],tblZoneMatch[[#This Row],[Target Zone]])</f>
        <v>AnthemFrontEnd / Internal / General / MiscWindows/Linux/AIXilelk-ch3Serverappseg / anthem / frontend / general</v>
      </c>
    </row>
    <row r="687" spans="1:7" x14ac:dyDescent="0.3">
      <c r="A687" t="s">
        <v>11061</v>
      </c>
      <c r="B687" t="s">
        <v>470</v>
      </c>
      <c r="C687" t="s">
        <v>11062</v>
      </c>
      <c r="D687" t="s">
        <v>2088</v>
      </c>
      <c r="E687" t="s">
        <v>18</v>
      </c>
      <c r="F687" t="s">
        <v>1384</v>
      </c>
      <c r="G687" t="str">
        <f>CONCATENATE(tblZoneMatch[[#This Row],[Company]],tblZoneMatch[[#This Row],[Current Zone]],tblZoneMatch[[#This Row],[Machine Type]],tblZoneMatch[[#This Row],[Target Platform]],tblZoneMatch[[#This Row],[Target Device Type]],tblZoneMatch[[#This Row],[Target Zone]])</f>
        <v>AnthemFrontEnd / Internal / General / MiscWindows/Linux/AIXvaash-bmaasServerappseg / anthem / frontend / general</v>
      </c>
    </row>
    <row r="688" spans="1:7" x14ac:dyDescent="0.3">
      <c r="A688" t="s">
        <v>11061</v>
      </c>
      <c r="B688" t="s">
        <v>470</v>
      </c>
      <c r="C688" t="s">
        <v>11062</v>
      </c>
      <c r="D688" t="s">
        <v>1404</v>
      </c>
      <c r="E688" t="s">
        <v>18</v>
      </c>
      <c r="F688" t="s">
        <v>1429</v>
      </c>
      <c r="G688" t="str">
        <f>CONCATENATE(tblZoneMatch[[#This Row],[Company]],tblZoneMatch[[#This Row],[Current Zone]],tblZoneMatch[[#This Row],[Machine Type]],tblZoneMatch[[#This Row],[Target Platform]],tblZoneMatch[[#This Row],[Target Device Type]],tblZoneMatch[[#This Row],[Target Zone]])</f>
        <v>AnthemFrontEnd / Internal / General / MiscWindows/Linux/AIXvaash-vcsServerappseg / anthem / baremetal / general</v>
      </c>
    </row>
    <row r="689" spans="1:7" x14ac:dyDescent="0.3">
      <c r="A689" t="s">
        <v>11061</v>
      </c>
      <c r="B689" t="s">
        <v>470</v>
      </c>
      <c r="C689" t="s">
        <v>11062</v>
      </c>
      <c r="D689" t="s">
        <v>1404</v>
      </c>
      <c r="E689" t="s">
        <v>19</v>
      </c>
      <c r="F689" t="s">
        <v>1384</v>
      </c>
      <c r="G689" t="str">
        <f>CONCATENATE(tblZoneMatch[[#This Row],[Company]],tblZoneMatch[[#This Row],[Current Zone]],tblZoneMatch[[#This Row],[Machine Type]],tblZoneMatch[[#This Row],[Target Platform]],tblZoneMatch[[#This Row],[Target Device Type]],tblZoneMatch[[#This Row],[Target Zone]])</f>
        <v>AnthemFrontEnd / Internal / General / MiscWindows/Linux/AIXvaash-vcsVMappseg / anthem / frontend / general</v>
      </c>
    </row>
    <row r="690" spans="1:7" x14ac:dyDescent="0.3">
      <c r="A690" s="9" t="s">
        <v>11061</v>
      </c>
      <c r="B690" s="9" t="s">
        <v>470</v>
      </c>
      <c r="C690" s="9" t="s">
        <v>11062</v>
      </c>
      <c r="D690" s="9" t="s">
        <v>863</v>
      </c>
      <c r="E690" s="9" t="s">
        <v>16</v>
      </c>
      <c r="F690" s="9" t="s">
        <v>1384</v>
      </c>
      <c r="G690" s="188"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MiscWindows/Linux/AIXvaash-wdc04AIX-LPARappseg / anthem / frontend / general</v>
      </c>
    </row>
    <row r="691" spans="1:7" x14ac:dyDescent="0.3">
      <c r="A691" t="s">
        <v>11061</v>
      </c>
      <c r="B691" t="s">
        <v>470</v>
      </c>
      <c r="C691" t="s">
        <v>11062</v>
      </c>
      <c r="D691" t="s">
        <v>863</v>
      </c>
      <c r="E691" t="s">
        <v>17</v>
      </c>
      <c r="F691" t="s">
        <v>1384</v>
      </c>
      <c r="G691"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MiscWindows/Linux/AIXvaash-wdc04Linux-VM-Powerappseg / anthem / frontend / general</v>
      </c>
    </row>
    <row r="692" spans="1:7" x14ac:dyDescent="0.3">
      <c r="A692" t="s">
        <v>11061</v>
      </c>
      <c r="B692" t="s">
        <v>470</v>
      </c>
      <c r="C692" t="s">
        <v>11062</v>
      </c>
      <c r="D692" t="s">
        <v>863</v>
      </c>
      <c r="E692" t="s">
        <v>19</v>
      </c>
      <c r="F692" t="s">
        <v>1384</v>
      </c>
      <c r="G692"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MiscWindows/Linux/AIXvaash-wdc04VMappseg / anthem / frontend / general</v>
      </c>
    </row>
    <row r="693" spans="1:7" x14ac:dyDescent="0.3">
      <c r="A693" t="s">
        <v>11061</v>
      </c>
      <c r="B693" t="s">
        <v>6006</v>
      </c>
      <c r="C693" t="s">
        <v>11063</v>
      </c>
      <c r="D693" t="s">
        <v>863</v>
      </c>
      <c r="E693" t="s">
        <v>18</v>
      </c>
      <c r="F693" t="s">
        <v>1384</v>
      </c>
      <c r="G693" t="str">
        <f>CONCATENATE(tblZoneMatch[[#This Row],[Company]],tblZoneMatch[[#This Row],[Current Zone]],tblZoneMatch[[#This Row],[Machine Type]],tblZoneMatch[[#This Row],[Target Platform]],tblZoneMatch[[#This Row],[Target Device Type]],tblZoneMatch[[#This Row],[Target Zone]])</f>
        <v>AnthemFrontEnd / Internal / General / Print ServersPhysical Appliancevaash-wdc04Serverappseg / anthem / frontend / general</v>
      </c>
    </row>
    <row r="694" spans="1:7" x14ac:dyDescent="0.3">
      <c r="A694" t="s">
        <v>11061</v>
      </c>
      <c r="B694" t="s">
        <v>6006</v>
      </c>
      <c r="C694" t="s">
        <v>11064</v>
      </c>
      <c r="D694" t="s">
        <v>1404</v>
      </c>
      <c r="E694" t="s">
        <v>19</v>
      </c>
      <c r="F694" t="s">
        <v>1384</v>
      </c>
      <c r="G694" t="str">
        <f>CONCATENATE(tblZoneMatch[[#This Row],[Company]],tblZoneMatch[[#This Row],[Current Zone]],tblZoneMatch[[#This Row],[Machine Type]],tblZoneMatch[[#This Row],[Target Platform]],tblZoneMatch[[#This Row],[Target Device Type]],tblZoneMatch[[#This Row],[Target Zone]])</f>
        <v>AnthemFrontEnd / Internal / General / Print ServersVirtual Appliancevaash-vcsVMappseg / anthem / frontend / general</v>
      </c>
    </row>
    <row r="695" spans="1:7" x14ac:dyDescent="0.3">
      <c r="A695" t="s">
        <v>11061</v>
      </c>
      <c r="B695" t="s">
        <v>6006</v>
      </c>
      <c r="C695" t="s">
        <v>11062</v>
      </c>
      <c r="D695" t="s">
        <v>1108</v>
      </c>
      <c r="E695" t="s">
        <v>19</v>
      </c>
      <c r="F695" t="s">
        <v>1384</v>
      </c>
      <c r="G695"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ServersWindows/Linux/AIXazkyn-eastVMappseg / anthem / frontend / general</v>
      </c>
    </row>
    <row r="696" spans="1:7" x14ac:dyDescent="0.3">
      <c r="A696" t="s">
        <v>11061</v>
      </c>
      <c r="B696" t="s">
        <v>6006</v>
      </c>
      <c r="C696" t="s">
        <v>11062</v>
      </c>
      <c r="D696" t="s">
        <v>3895</v>
      </c>
      <c r="E696" t="s">
        <v>19</v>
      </c>
      <c r="F696" t="s">
        <v>1384</v>
      </c>
      <c r="G696"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ServersWindows/Linux/AIXazkyn-nc-dreastVMappseg / anthem / frontend / general</v>
      </c>
    </row>
    <row r="697" spans="1:7" x14ac:dyDescent="0.3">
      <c r="A697" t="s">
        <v>11061</v>
      </c>
      <c r="B697" t="s">
        <v>6006</v>
      </c>
      <c r="C697" t="s">
        <v>11062</v>
      </c>
      <c r="D697" t="s">
        <v>1284</v>
      </c>
      <c r="E697" t="s">
        <v>19</v>
      </c>
      <c r="F697" t="s">
        <v>1384</v>
      </c>
      <c r="G697"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ServersWindows/Linux/AIXazkyn-ncVMappseg / anthem / frontend / general</v>
      </c>
    </row>
    <row r="698" spans="1:7" x14ac:dyDescent="0.3">
      <c r="A698" t="s">
        <v>11061</v>
      </c>
      <c r="B698" t="s">
        <v>6006</v>
      </c>
      <c r="C698" t="s">
        <v>11062</v>
      </c>
      <c r="D698" t="s">
        <v>4250</v>
      </c>
      <c r="E698" t="s">
        <v>18</v>
      </c>
      <c r="F698" t="s">
        <v>1384</v>
      </c>
      <c r="G698"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ServersWindows/Linux/AIXilelk-bmaas-drServerappseg / anthem / frontend / general</v>
      </c>
    </row>
    <row r="699" spans="1:7" x14ac:dyDescent="0.3">
      <c r="A699" t="s">
        <v>11061</v>
      </c>
      <c r="B699" t="s">
        <v>6006</v>
      </c>
      <c r="C699" t="s">
        <v>11062</v>
      </c>
      <c r="D699" t="s">
        <v>1018</v>
      </c>
      <c r="E699" t="s">
        <v>16</v>
      </c>
      <c r="F699" t="s">
        <v>1384</v>
      </c>
      <c r="G699"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ServersWindows/Linux/AIXilelk-ch3AIX-LPARappseg / anthem / frontend / general</v>
      </c>
    </row>
    <row r="700" spans="1:7" x14ac:dyDescent="0.3">
      <c r="A700" t="s">
        <v>11061</v>
      </c>
      <c r="B700" t="s">
        <v>6006</v>
      </c>
      <c r="C700" t="s">
        <v>11062</v>
      </c>
      <c r="D700" t="s">
        <v>1018</v>
      </c>
      <c r="E700" t="s">
        <v>17</v>
      </c>
      <c r="F700" t="s">
        <v>1384</v>
      </c>
      <c r="G700"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ServersWindows/Linux/AIXilelk-ch3Linux-VM-Powerappseg / anthem / frontend / general</v>
      </c>
    </row>
    <row r="701" spans="1:7" x14ac:dyDescent="0.3">
      <c r="A701" t="s">
        <v>11061</v>
      </c>
      <c r="B701" t="s">
        <v>6006</v>
      </c>
      <c r="C701" t="s">
        <v>11062</v>
      </c>
      <c r="D701" t="s">
        <v>1018</v>
      </c>
      <c r="E701" t="s">
        <v>18</v>
      </c>
      <c r="F701" t="s">
        <v>1384</v>
      </c>
      <c r="G701"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ServersWindows/Linux/AIXilelk-ch3Serverappseg / anthem / frontend / general</v>
      </c>
    </row>
    <row r="702" spans="1:7" x14ac:dyDescent="0.3">
      <c r="A702" t="s">
        <v>11061</v>
      </c>
      <c r="B702" t="s">
        <v>6006</v>
      </c>
      <c r="C702" t="s">
        <v>11062</v>
      </c>
      <c r="D702" t="s">
        <v>2088</v>
      </c>
      <c r="E702" t="s">
        <v>18</v>
      </c>
      <c r="F702" t="s">
        <v>1384</v>
      </c>
      <c r="G702"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ServersWindows/Linux/AIXvaash-bmaasServerappseg / anthem / frontend / general</v>
      </c>
    </row>
    <row r="703" spans="1:7" x14ac:dyDescent="0.3">
      <c r="A703" s="9" t="s">
        <v>11061</v>
      </c>
      <c r="B703" s="9" t="s">
        <v>6006</v>
      </c>
      <c r="C703" s="9" t="s">
        <v>11062</v>
      </c>
      <c r="D703" s="9" t="s">
        <v>1404</v>
      </c>
      <c r="E703" s="9" t="s">
        <v>19</v>
      </c>
      <c r="F703" s="9" t="s">
        <v>1384</v>
      </c>
      <c r="G703" s="188"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ServersWindows/Linux/AIXvaash-vcsVMappseg / anthem / frontend / general</v>
      </c>
    </row>
    <row r="704" spans="1:7" x14ac:dyDescent="0.3">
      <c r="A704" t="s">
        <v>11061</v>
      </c>
      <c r="B704" t="s">
        <v>6006</v>
      </c>
      <c r="C704" t="s">
        <v>11062</v>
      </c>
      <c r="D704" t="s">
        <v>863</v>
      </c>
      <c r="E704" t="s">
        <v>16</v>
      </c>
      <c r="F704" t="s">
        <v>1384</v>
      </c>
      <c r="G704"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ServersWindows/Linux/AIXvaash-wdc04AIX-LPARappseg / anthem / frontend / general</v>
      </c>
    </row>
    <row r="705" spans="1:7" x14ac:dyDescent="0.3">
      <c r="A705" t="s">
        <v>11061</v>
      </c>
      <c r="B705" t="s">
        <v>6006</v>
      </c>
      <c r="C705" t="s">
        <v>11062</v>
      </c>
      <c r="D705" t="s">
        <v>863</v>
      </c>
      <c r="E705" t="s">
        <v>17</v>
      </c>
      <c r="F705" t="s">
        <v>1384</v>
      </c>
      <c r="G705"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ServersWindows/Linux/AIXvaash-wdc04Linux-VM-Powerappseg / anthem / frontend / general</v>
      </c>
    </row>
    <row r="706" spans="1:7" x14ac:dyDescent="0.3">
      <c r="A706" t="s">
        <v>11061</v>
      </c>
      <c r="B706" t="s">
        <v>6006</v>
      </c>
      <c r="C706" t="s">
        <v>11062</v>
      </c>
      <c r="D706" t="s">
        <v>863</v>
      </c>
      <c r="E706" t="s">
        <v>19</v>
      </c>
      <c r="F706" t="s">
        <v>1384</v>
      </c>
      <c r="G706"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ServersWindows/Linux/AIXvaash-wdc04VMappseg / anthem / frontend / general</v>
      </c>
    </row>
    <row r="707" spans="1:7" x14ac:dyDescent="0.3">
      <c r="A707" t="s">
        <v>11061</v>
      </c>
      <c r="B707" t="s">
        <v>6232</v>
      </c>
      <c r="C707" t="s">
        <v>11063</v>
      </c>
      <c r="D707" t="s">
        <v>863</v>
      </c>
      <c r="E707" t="s">
        <v>18</v>
      </c>
      <c r="F707" t="s">
        <v>1384</v>
      </c>
      <c r="G707" t="str">
        <f>CONCATENATE(tblZoneMatch[[#This Row],[Company]],tblZoneMatch[[#This Row],[Current Zone]],tblZoneMatch[[#This Row],[Machine Type]],tblZoneMatch[[#This Row],[Target Platform]],tblZoneMatch[[#This Row],[Target Device Type]],tblZoneMatch[[#This Row],[Target Zone]])</f>
        <v>AnthemFrontEnd / Internal / IAAS / MiscPhysical Appliancevaash-wdc04Serverappseg / anthem / frontend / general</v>
      </c>
    </row>
    <row r="708" spans="1:7" x14ac:dyDescent="0.3">
      <c r="A708" t="s">
        <v>11061</v>
      </c>
      <c r="B708" t="s">
        <v>6232</v>
      </c>
      <c r="C708" t="s">
        <v>11064</v>
      </c>
      <c r="D708" t="s">
        <v>1404</v>
      </c>
      <c r="E708" t="s">
        <v>19</v>
      </c>
      <c r="F708" t="s">
        <v>1384</v>
      </c>
      <c r="G708" t="str">
        <f>CONCATENATE(tblZoneMatch[[#This Row],[Company]],tblZoneMatch[[#This Row],[Current Zone]],tblZoneMatch[[#This Row],[Machine Type]],tblZoneMatch[[#This Row],[Target Platform]],tblZoneMatch[[#This Row],[Target Device Type]],tblZoneMatch[[#This Row],[Target Zone]])</f>
        <v>AnthemFrontEnd / Internal / IAAS / MiscVirtual Appliancevaash-vcsVMappseg / anthem / frontend / general</v>
      </c>
    </row>
    <row r="709" spans="1:7" x14ac:dyDescent="0.3">
      <c r="A709" t="s">
        <v>11061</v>
      </c>
      <c r="B709" t="s">
        <v>6232</v>
      </c>
      <c r="C709" t="s">
        <v>11062</v>
      </c>
      <c r="D709" t="s">
        <v>1108</v>
      </c>
      <c r="E709" t="s">
        <v>19</v>
      </c>
      <c r="F709" t="s">
        <v>1384</v>
      </c>
      <c r="G709" t="str">
        <f>CONCATENATE(tblZoneMatch[[#This Row],[Company]],tblZoneMatch[[#This Row],[Current Zone]],tblZoneMatch[[#This Row],[Machine Type]],tblZoneMatch[[#This Row],[Target Platform]],tblZoneMatch[[#This Row],[Target Device Type]],tblZoneMatch[[#This Row],[Target Zone]])</f>
        <v>AnthemFrontEnd / Internal / IAAS / MiscWindows/Linux/AIXazkyn-eastVMappseg / anthem / frontend / general</v>
      </c>
    </row>
    <row r="710" spans="1:7" x14ac:dyDescent="0.3">
      <c r="A710" t="s">
        <v>11061</v>
      </c>
      <c r="B710" t="s">
        <v>6232</v>
      </c>
      <c r="C710" t="s">
        <v>11062</v>
      </c>
      <c r="D710" t="s">
        <v>1284</v>
      </c>
      <c r="E710" t="s">
        <v>19</v>
      </c>
      <c r="F710" t="s">
        <v>1384</v>
      </c>
      <c r="G710" t="str">
        <f>CONCATENATE(tblZoneMatch[[#This Row],[Company]],tblZoneMatch[[#This Row],[Current Zone]],tblZoneMatch[[#This Row],[Machine Type]],tblZoneMatch[[#This Row],[Target Platform]],tblZoneMatch[[#This Row],[Target Device Type]],tblZoneMatch[[#This Row],[Target Zone]])</f>
        <v>AnthemFrontEnd / Internal / IAAS / MiscWindows/Linux/AIXazkyn-ncVMappseg / anthem / frontend / general</v>
      </c>
    </row>
    <row r="711" spans="1:7" x14ac:dyDescent="0.3">
      <c r="A711" t="s">
        <v>11061</v>
      </c>
      <c r="B711" t="s">
        <v>6232</v>
      </c>
      <c r="C711" t="s">
        <v>11062</v>
      </c>
      <c r="D711" t="s">
        <v>4250</v>
      </c>
      <c r="E711" t="s">
        <v>18</v>
      </c>
      <c r="F711" t="s">
        <v>1384</v>
      </c>
      <c r="G711" t="str">
        <f>CONCATENATE(tblZoneMatch[[#This Row],[Company]],tblZoneMatch[[#This Row],[Current Zone]],tblZoneMatch[[#This Row],[Machine Type]],tblZoneMatch[[#This Row],[Target Platform]],tblZoneMatch[[#This Row],[Target Device Type]],tblZoneMatch[[#This Row],[Target Zone]])</f>
        <v>AnthemFrontEnd / Internal / IAAS / MiscWindows/Linux/AIXilelk-bmaas-drServerappseg / anthem / frontend / general</v>
      </c>
    </row>
    <row r="712" spans="1:7" x14ac:dyDescent="0.3">
      <c r="A712" t="s">
        <v>11061</v>
      </c>
      <c r="B712" t="s">
        <v>6232</v>
      </c>
      <c r="C712" t="s">
        <v>11062</v>
      </c>
      <c r="D712" t="s">
        <v>1018</v>
      </c>
      <c r="E712" t="s">
        <v>16</v>
      </c>
      <c r="F712" t="s">
        <v>1384</v>
      </c>
      <c r="G712" t="str">
        <f>CONCATENATE(tblZoneMatch[[#This Row],[Company]],tblZoneMatch[[#This Row],[Current Zone]],tblZoneMatch[[#This Row],[Machine Type]],tblZoneMatch[[#This Row],[Target Platform]],tblZoneMatch[[#This Row],[Target Device Type]],tblZoneMatch[[#This Row],[Target Zone]])</f>
        <v>AnthemFrontEnd / Internal / IAAS / MiscWindows/Linux/AIXilelk-ch3AIX-LPARappseg / anthem / frontend / general</v>
      </c>
    </row>
    <row r="713" spans="1:7" x14ac:dyDescent="0.3">
      <c r="A713" t="s">
        <v>11061</v>
      </c>
      <c r="B713" t="s">
        <v>6232</v>
      </c>
      <c r="C713" t="s">
        <v>11062</v>
      </c>
      <c r="D713" t="s">
        <v>1018</v>
      </c>
      <c r="E713" t="s">
        <v>17</v>
      </c>
      <c r="F713" t="s">
        <v>1384</v>
      </c>
      <c r="G713" t="str">
        <f>CONCATENATE(tblZoneMatch[[#This Row],[Company]],tblZoneMatch[[#This Row],[Current Zone]],tblZoneMatch[[#This Row],[Machine Type]],tblZoneMatch[[#This Row],[Target Platform]],tblZoneMatch[[#This Row],[Target Device Type]],tblZoneMatch[[#This Row],[Target Zone]])</f>
        <v>AnthemFrontEnd / Internal / IAAS / MiscWindows/Linux/AIXilelk-ch3Linux-VM-Powerappseg / anthem / frontend / general</v>
      </c>
    </row>
    <row r="714" spans="1:7" x14ac:dyDescent="0.3">
      <c r="A714" t="s">
        <v>11061</v>
      </c>
      <c r="B714" t="s">
        <v>6232</v>
      </c>
      <c r="C714" t="s">
        <v>11062</v>
      </c>
      <c r="D714" t="s">
        <v>1018</v>
      </c>
      <c r="E714" t="s">
        <v>18</v>
      </c>
      <c r="F714" t="s">
        <v>1384</v>
      </c>
      <c r="G714" t="str">
        <f>CONCATENATE(tblZoneMatch[[#This Row],[Company]],tblZoneMatch[[#This Row],[Current Zone]],tblZoneMatch[[#This Row],[Machine Type]],tblZoneMatch[[#This Row],[Target Platform]],tblZoneMatch[[#This Row],[Target Device Type]],tblZoneMatch[[#This Row],[Target Zone]])</f>
        <v>AnthemFrontEnd / Internal / IAAS / MiscWindows/Linux/AIXilelk-ch3Serverappseg / anthem / frontend / general</v>
      </c>
    </row>
    <row r="715" spans="1:7" x14ac:dyDescent="0.3">
      <c r="A715" s="9" t="s">
        <v>11061</v>
      </c>
      <c r="B715" s="9" t="s">
        <v>6232</v>
      </c>
      <c r="C715" s="9" t="s">
        <v>11062</v>
      </c>
      <c r="D715" s="9" t="s">
        <v>2088</v>
      </c>
      <c r="E715" s="9" t="s">
        <v>18</v>
      </c>
      <c r="F715" s="9" t="s">
        <v>1384</v>
      </c>
      <c r="G715" s="188" t="str">
        <f>CONCATENATE(tblZoneMatch[[#This Row],[Company]],tblZoneMatch[[#This Row],[Current Zone]],tblZoneMatch[[#This Row],[Machine Type]],tblZoneMatch[[#This Row],[Target Platform]],tblZoneMatch[[#This Row],[Target Device Type]],tblZoneMatch[[#This Row],[Target Zone]])</f>
        <v>AnthemFrontEnd / Internal / IAAS / MiscWindows/Linux/AIXvaash-bmaasServerappseg / anthem / frontend / general</v>
      </c>
    </row>
    <row r="716" spans="1:7" x14ac:dyDescent="0.3">
      <c r="A716" t="s">
        <v>11061</v>
      </c>
      <c r="B716" t="s">
        <v>6232</v>
      </c>
      <c r="C716" t="s">
        <v>11062</v>
      </c>
      <c r="D716" t="s">
        <v>1404</v>
      </c>
      <c r="E716" t="s">
        <v>19</v>
      </c>
      <c r="F716" t="s">
        <v>1384</v>
      </c>
      <c r="G716" t="str">
        <f>CONCATENATE(tblZoneMatch[[#This Row],[Company]],tblZoneMatch[[#This Row],[Current Zone]],tblZoneMatch[[#This Row],[Machine Type]],tblZoneMatch[[#This Row],[Target Platform]],tblZoneMatch[[#This Row],[Target Device Type]],tblZoneMatch[[#This Row],[Target Zone]])</f>
        <v>AnthemFrontEnd / Internal / IAAS / MiscWindows/Linux/AIXvaash-vcsVMappseg / anthem / frontend / general</v>
      </c>
    </row>
    <row r="717" spans="1:7" x14ac:dyDescent="0.3">
      <c r="A717" t="s">
        <v>11061</v>
      </c>
      <c r="B717" t="s">
        <v>6232</v>
      </c>
      <c r="C717" t="s">
        <v>11062</v>
      </c>
      <c r="D717" t="s">
        <v>863</v>
      </c>
      <c r="E717" t="s">
        <v>16</v>
      </c>
      <c r="F717" t="s">
        <v>1384</v>
      </c>
      <c r="G717" t="str">
        <f>CONCATENATE(tblZoneMatch[[#This Row],[Company]],tblZoneMatch[[#This Row],[Current Zone]],tblZoneMatch[[#This Row],[Machine Type]],tblZoneMatch[[#This Row],[Target Platform]],tblZoneMatch[[#This Row],[Target Device Type]],tblZoneMatch[[#This Row],[Target Zone]])</f>
        <v>AnthemFrontEnd / Internal / IAAS / MiscWindows/Linux/AIXvaash-wdc04AIX-LPARappseg / anthem / frontend / general</v>
      </c>
    </row>
    <row r="718" spans="1:7" x14ac:dyDescent="0.3">
      <c r="A718" t="s">
        <v>11061</v>
      </c>
      <c r="B718" t="s">
        <v>6232</v>
      </c>
      <c r="C718" t="s">
        <v>11062</v>
      </c>
      <c r="D718" t="s">
        <v>863</v>
      </c>
      <c r="E718" t="s">
        <v>17</v>
      </c>
      <c r="F718" t="s">
        <v>1384</v>
      </c>
      <c r="G718" t="str">
        <f>CONCATENATE(tblZoneMatch[[#This Row],[Company]],tblZoneMatch[[#This Row],[Current Zone]],tblZoneMatch[[#This Row],[Machine Type]],tblZoneMatch[[#This Row],[Target Platform]],tblZoneMatch[[#This Row],[Target Device Type]],tblZoneMatch[[#This Row],[Target Zone]])</f>
        <v>AnthemFrontEnd / Internal / IAAS / MiscWindows/Linux/AIXvaash-wdc04Linux-VM-Powerappseg / anthem / frontend / general</v>
      </c>
    </row>
    <row r="719" spans="1:7" x14ac:dyDescent="0.3">
      <c r="A719" t="s">
        <v>11061</v>
      </c>
      <c r="B719" t="s">
        <v>3958</v>
      </c>
      <c r="C719" t="s">
        <v>11063</v>
      </c>
      <c r="D719" t="s">
        <v>863</v>
      </c>
      <c r="E719" t="s">
        <v>18</v>
      </c>
      <c r="F719" t="s">
        <v>1384</v>
      </c>
      <c r="G719" t="str">
        <f>CONCATENATE(tblZoneMatch[[#This Row],[Company]],tblZoneMatch[[#This Row],[Current Zone]],tblZoneMatch[[#This Row],[Machine Type]],tblZoneMatch[[#This Row],[Target Platform]],tblZoneMatch[[#This Row],[Target Device Type]],tblZoneMatch[[#This Row],[Target Zone]])</f>
        <v>AnthemFrontEnd / Internal / ITN / DesktopsPhysical Appliancevaash-wdc04Serverappseg / anthem / frontend / general</v>
      </c>
    </row>
    <row r="720" spans="1:7" x14ac:dyDescent="0.3">
      <c r="A720" t="s">
        <v>11061</v>
      </c>
      <c r="B720" t="s">
        <v>3958</v>
      </c>
      <c r="C720" t="s">
        <v>11064</v>
      </c>
      <c r="D720" t="s">
        <v>1404</v>
      </c>
      <c r="E720" t="s">
        <v>19</v>
      </c>
      <c r="F720" t="s">
        <v>1384</v>
      </c>
      <c r="G720" t="str">
        <f>CONCATENATE(tblZoneMatch[[#This Row],[Company]],tblZoneMatch[[#This Row],[Current Zone]],tblZoneMatch[[#This Row],[Machine Type]],tblZoneMatch[[#This Row],[Target Platform]],tblZoneMatch[[#This Row],[Target Device Type]],tblZoneMatch[[#This Row],[Target Zone]])</f>
        <v>AnthemFrontEnd / Internal / ITN / DesktopsVirtual Appliancevaash-vcsVMappseg / anthem / frontend / general</v>
      </c>
    </row>
    <row r="721" spans="1:7" x14ac:dyDescent="0.3">
      <c r="A721" t="s">
        <v>11061</v>
      </c>
      <c r="B721" t="s">
        <v>3958</v>
      </c>
      <c r="C721" t="s">
        <v>11062</v>
      </c>
      <c r="D721" t="s">
        <v>1108</v>
      </c>
      <c r="E721" t="s">
        <v>19</v>
      </c>
      <c r="F721" t="s">
        <v>1384</v>
      </c>
      <c r="G721" t="str">
        <f>CONCATENATE(tblZoneMatch[[#This Row],[Company]],tblZoneMatch[[#This Row],[Current Zone]],tblZoneMatch[[#This Row],[Machine Type]],tblZoneMatch[[#This Row],[Target Platform]],tblZoneMatch[[#This Row],[Target Device Type]],tblZoneMatch[[#This Row],[Target Zone]])</f>
        <v>AnthemFrontEnd / Internal / ITN / DesktopsWindows/Linux/AIXazkyn-eastVMappseg / anthem / frontend / general</v>
      </c>
    </row>
    <row r="722" spans="1:7" x14ac:dyDescent="0.3">
      <c r="A722" t="s">
        <v>11061</v>
      </c>
      <c r="B722" t="s">
        <v>3958</v>
      </c>
      <c r="C722" t="s">
        <v>11062</v>
      </c>
      <c r="D722" t="s">
        <v>1284</v>
      </c>
      <c r="E722" t="s">
        <v>19</v>
      </c>
      <c r="F722" t="s">
        <v>1384</v>
      </c>
      <c r="G722" t="str">
        <f>CONCATENATE(tblZoneMatch[[#This Row],[Company]],tblZoneMatch[[#This Row],[Current Zone]],tblZoneMatch[[#This Row],[Machine Type]],tblZoneMatch[[#This Row],[Target Platform]],tblZoneMatch[[#This Row],[Target Device Type]],tblZoneMatch[[#This Row],[Target Zone]])</f>
        <v>AnthemFrontEnd / Internal / ITN / DesktopsWindows/Linux/AIXazkyn-ncVMappseg / anthem / frontend / general</v>
      </c>
    </row>
    <row r="723" spans="1:7" x14ac:dyDescent="0.3">
      <c r="A723" t="s">
        <v>11061</v>
      </c>
      <c r="B723" t="s">
        <v>3958</v>
      </c>
      <c r="C723" t="s">
        <v>11062</v>
      </c>
      <c r="D723" t="s">
        <v>4250</v>
      </c>
      <c r="E723" t="s">
        <v>18</v>
      </c>
      <c r="F723" t="s">
        <v>1384</v>
      </c>
      <c r="G723" t="str">
        <f>CONCATENATE(tblZoneMatch[[#This Row],[Company]],tblZoneMatch[[#This Row],[Current Zone]],tblZoneMatch[[#This Row],[Machine Type]],tblZoneMatch[[#This Row],[Target Platform]],tblZoneMatch[[#This Row],[Target Device Type]],tblZoneMatch[[#This Row],[Target Zone]])</f>
        <v>AnthemFrontEnd / Internal / ITN / DesktopsWindows/Linux/AIXilelk-bmaas-drServerappseg / anthem / frontend / general</v>
      </c>
    </row>
    <row r="724" spans="1:7" x14ac:dyDescent="0.3">
      <c r="A724" t="s">
        <v>11061</v>
      </c>
      <c r="B724" t="s">
        <v>3958</v>
      </c>
      <c r="C724" t="s">
        <v>11062</v>
      </c>
      <c r="D724" t="s">
        <v>1018</v>
      </c>
      <c r="E724" t="s">
        <v>16</v>
      </c>
      <c r="F724" t="s">
        <v>1384</v>
      </c>
      <c r="G724" t="str">
        <f>CONCATENATE(tblZoneMatch[[#This Row],[Company]],tblZoneMatch[[#This Row],[Current Zone]],tblZoneMatch[[#This Row],[Machine Type]],tblZoneMatch[[#This Row],[Target Platform]],tblZoneMatch[[#This Row],[Target Device Type]],tblZoneMatch[[#This Row],[Target Zone]])</f>
        <v>AnthemFrontEnd / Internal / ITN / DesktopsWindows/Linux/AIXilelk-ch3AIX-LPARappseg / anthem / frontend / general</v>
      </c>
    </row>
    <row r="725" spans="1:7" x14ac:dyDescent="0.3">
      <c r="A725" t="s">
        <v>11061</v>
      </c>
      <c r="B725" t="s">
        <v>3958</v>
      </c>
      <c r="C725" t="s">
        <v>11062</v>
      </c>
      <c r="D725" t="s">
        <v>1018</v>
      </c>
      <c r="E725" t="s">
        <v>17</v>
      </c>
      <c r="F725" t="s">
        <v>1384</v>
      </c>
      <c r="G725" t="str">
        <f>CONCATENATE(tblZoneMatch[[#This Row],[Company]],tblZoneMatch[[#This Row],[Current Zone]],tblZoneMatch[[#This Row],[Machine Type]],tblZoneMatch[[#This Row],[Target Platform]],tblZoneMatch[[#This Row],[Target Device Type]],tblZoneMatch[[#This Row],[Target Zone]])</f>
        <v>AnthemFrontEnd / Internal / ITN / DesktopsWindows/Linux/AIXilelk-ch3Linux-VM-Powerappseg / anthem / frontend / general</v>
      </c>
    </row>
    <row r="726" spans="1:7" x14ac:dyDescent="0.3">
      <c r="A726" t="s">
        <v>11061</v>
      </c>
      <c r="B726" t="s">
        <v>3958</v>
      </c>
      <c r="C726" t="s">
        <v>11062</v>
      </c>
      <c r="D726" t="s">
        <v>1018</v>
      </c>
      <c r="E726" t="s">
        <v>18</v>
      </c>
      <c r="F726" t="s">
        <v>1384</v>
      </c>
      <c r="G726" t="str">
        <f>CONCATENATE(tblZoneMatch[[#This Row],[Company]],tblZoneMatch[[#This Row],[Current Zone]],tblZoneMatch[[#This Row],[Machine Type]],tblZoneMatch[[#This Row],[Target Platform]],tblZoneMatch[[#This Row],[Target Device Type]],tblZoneMatch[[#This Row],[Target Zone]])</f>
        <v>AnthemFrontEnd / Internal / ITN / DesktopsWindows/Linux/AIXilelk-ch3Serverappseg / anthem / frontend / general</v>
      </c>
    </row>
    <row r="727" spans="1:7" x14ac:dyDescent="0.3">
      <c r="A727" t="s">
        <v>11061</v>
      </c>
      <c r="B727" t="s">
        <v>3958</v>
      </c>
      <c r="C727" t="s">
        <v>11062</v>
      </c>
      <c r="D727" t="s">
        <v>2088</v>
      </c>
      <c r="E727" t="s">
        <v>18</v>
      </c>
      <c r="F727" t="s">
        <v>1384</v>
      </c>
      <c r="G727" t="str">
        <f>CONCATENATE(tblZoneMatch[[#This Row],[Company]],tblZoneMatch[[#This Row],[Current Zone]],tblZoneMatch[[#This Row],[Machine Type]],tblZoneMatch[[#This Row],[Target Platform]],tblZoneMatch[[#This Row],[Target Device Type]],tblZoneMatch[[#This Row],[Target Zone]])</f>
        <v>AnthemFrontEnd / Internal / ITN / DesktopsWindows/Linux/AIXvaash-bmaasServerappseg / anthem / frontend / general</v>
      </c>
    </row>
    <row r="728" spans="1:7" x14ac:dyDescent="0.3">
      <c r="A728" t="s">
        <v>11061</v>
      </c>
      <c r="B728" t="s">
        <v>3958</v>
      </c>
      <c r="C728" t="s">
        <v>11062</v>
      </c>
      <c r="D728" t="s">
        <v>1404</v>
      </c>
      <c r="E728" t="s">
        <v>19</v>
      </c>
      <c r="F728" t="s">
        <v>1384</v>
      </c>
      <c r="G728" t="str">
        <f>CONCATENATE(tblZoneMatch[[#This Row],[Company]],tblZoneMatch[[#This Row],[Current Zone]],tblZoneMatch[[#This Row],[Machine Type]],tblZoneMatch[[#This Row],[Target Platform]],tblZoneMatch[[#This Row],[Target Device Type]],tblZoneMatch[[#This Row],[Target Zone]])</f>
        <v>AnthemFrontEnd / Internal / ITN / DesktopsWindows/Linux/AIXvaash-vcsVMappseg / anthem / frontend / general</v>
      </c>
    </row>
    <row r="729" spans="1:7" x14ac:dyDescent="0.3">
      <c r="A729" t="s">
        <v>11061</v>
      </c>
      <c r="B729" t="s">
        <v>3958</v>
      </c>
      <c r="C729" t="s">
        <v>11062</v>
      </c>
      <c r="D729" t="s">
        <v>863</v>
      </c>
      <c r="E729" t="s">
        <v>16</v>
      </c>
      <c r="F729" t="s">
        <v>1384</v>
      </c>
      <c r="G729" t="str">
        <f>CONCATENATE(tblZoneMatch[[#This Row],[Company]],tblZoneMatch[[#This Row],[Current Zone]],tblZoneMatch[[#This Row],[Machine Type]],tblZoneMatch[[#This Row],[Target Platform]],tblZoneMatch[[#This Row],[Target Device Type]],tblZoneMatch[[#This Row],[Target Zone]])</f>
        <v>AnthemFrontEnd / Internal / ITN / DesktopsWindows/Linux/AIXvaash-wdc04AIX-LPARappseg / anthem / frontend / general</v>
      </c>
    </row>
    <row r="730" spans="1:7" x14ac:dyDescent="0.3">
      <c r="A730" t="s">
        <v>11061</v>
      </c>
      <c r="B730" t="s">
        <v>3958</v>
      </c>
      <c r="C730" t="s">
        <v>11062</v>
      </c>
      <c r="D730" t="s">
        <v>863</v>
      </c>
      <c r="E730" t="s">
        <v>17</v>
      </c>
      <c r="F730" t="s">
        <v>1384</v>
      </c>
      <c r="G730" t="str">
        <f>CONCATENATE(tblZoneMatch[[#This Row],[Company]],tblZoneMatch[[#This Row],[Current Zone]],tblZoneMatch[[#This Row],[Machine Type]],tblZoneMatch[[#This Row],[Target Platform]],tblZoneMatch[[#This Row],[Target Device Type]],tblZoneMatch[[#This Row],[Target Zone]])</f>
        <v>AnthemFrontEnd / Internal / ITN / DesktopsWindows/Linux/AIXvaash-wdc04Linux-VM-Powerappseg / anthem / frontend / general</v>
      </c>
    </row>
    <row r="731" spans="1:7" x14ac:dyDescent="0.3">
      <c r="A731" t="s">
        <v>11061</v>
      </c>
      <c r="B731" t="s">
        <v>608</v>
      </c>
      <c r="C731" t="s">
        <v>11063</v>
      </c>
      <c r="D731" t="s">
        <v>863</v>
      </c>
      <c r="E731" t="s">
        <v>18</v>
      </c>
      <c r="F731" t="s">
        <v>1418</v>
      </c>
      <c r="G731" t="str">
        <f>CONCATENATE(tblZoneMatch[[#This Row],[Company]],tblZoneMatch[[#This Row],[Current Zone]],tblZoneMatch[[#This Row],[Machine Type]],tblZoneMatch[[#This Row],[Target Platform]],tblZoneMatch[[#This Row],[Target Device Type]],tblZoneMatch[[#This Row],[Target Zone]])</f>
        <v>AnthemFrontEnd / Internal / Legacy / LoadBalancerPhysical Appliancevaash-wdc04Serverappseg / anthem / legacy / loadbalancer</v>
      </c>
    </row>
    <row r="732" spans="1:7" x14ac:dyDescent="0.3">
      <c r="A732" t="s">
        <v>11061</v>
      </c>
      <c r="B732" t="s">
        <v>608</v>
      </c>
      <c r="C732" t="s">
        <v>11064</v>
      </c>
      <c r="D732" t="s">
        <v>1404</v>
      </c>
      <c r="E732" t="s">
        <v>19</v>
      </c>
      <c r="F732" t="s">
        <v>1418</v>
      </c>
      <c r="G732" t="str">
        <f>CONCATENATE(tblZoneMatch[[#This Row],[Company]],tblZoneMatch[[#This Row],[Current Zone]],tblZoneMatch[[#This Row],[Machine Type]],tblZoneMatch[[#This Row],[Target Platform]],tblZoneMatch[[#This Row],[Target Device Type]],tblZoneMatch[[#This Row],[Target Zone]])</f>
        <v>AnthemFrontEnd / Internal / Legacy / LoadBalancerVirtual Appliancevaash-vcsVMappseg / anthem / legacy / loadbalancer</v>
      </c>
    </row>
    <row r="733" spans="1:7" x14ac:dyDescent="0.3">
      <c r="A733" t="s">
        <v>11061</v>
      </c>
      <c r="B733" t="s">
        <v>608</v>
      </c>
      <c r="C733" t="s">
        <v>11062</v>
      </c>
      <c r="D733" t="s">
        <v>1108</v>
      </c>
      <c r="E733" t="s">
        <v>19</v>
      </c>
      <c r="F733" t="s">
        <v>1418</v>
      </c>
      <c r="G733" t="str">
        <f>CONCATENATE(tblZoneMatch[[#This Row],[Company]],tblZoneMatch[[#This Row],[Current Zone]],tblZoneMatch[[#This Row],[Machine Type]],tblZoneMatch[[#This Row],[Target Platform]],tblZoneMatch[[#This Row],[Target Device Type]],tblZoneMatch[[#This Row],[Target Zone]])</f>
        <v>AnthemFrontEnd / Internal / Legacy / LoadBalancerWindows/Linux/AIXazkyn-eastVMappseg / anthem / legacy / loadbalancer</v>
      </c>
    </row>
    <row r="734" spans="1:7" x14ac:dyDescent="0.3">
      <c r="A734" t="s">
        <v>11061</v>
      </c>
      <c r="B734" t="s">
        <v>608</v>
      </c>
      <c r="C734" t="s">
        <v>11062</v>
      </c>
      <c r="D734" t="s">
        <v>1284</v>
      </c>
      <c r="E734" t="s">
        <v>19</v>
      </c>
      <c r="F734" t="s">
        <v>1418</v>
      </c>
      <c r="G734" t="str">
        <f>CONCATENATE(tblZoneMatch[[#This Row],[Company]],tblZoneMatch[[#This Row],[Current Zone]],tblZoneMatch[[#This Row],[Machine Type]],tblZoneMatch[[#This Row],[Target Platform]],tblZoneMatch[[#This Row],[Target Device Type]],tblZoneMatch[[#This Row],[Target Zone]])</f>
        <v>AnthemFrontEnd / Internal / Legacy / LoadBalancerWindows/Linux/AIXazkyn-ncVMappseg / anthem / legacy / loadbalancer</v>
      </c>
    </row>
    <row r="735" spans="1:7" x14ac:dyDescent="0.3">
      <c r="A735" s="146" t="s">
        <v>11061</v>
      </c>
      <c r="B735" s="146" t="s">
        <v>608</v>
      </c>
      <c r="C735" s="146" t="s">
        <v>11062</v>
      </c>
      <c r="D735" s="200" t="s">
        <v>1018</v>
      </c>
      <c r="E735" s="200" t="s">
        <v>16</v>
      </c>
      <c r="F735" s="146" t="s">
        <v>1418</v>
      </c>
      <c r="G735"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LoadBalancerWindows/Linux/AIXilelk-ch3AIX-LPARappseg / anthem / legacy / loadbalancer</v>
      </c>
    </row>
    <row r="736" spans="1:7" x14ac:dyDescent="0.3">
      <c r="A736" t="s">
        <v>11061</v>
      </c>
      <c r="B736" t="s">
        <v>608</v>
      </c>
      <c r="C736" t="s">
        <v>11062</v>
      </c>
      <c r="D736" t="s">
        <v>1018</v>
      </c>
      <c r="E736" t="s">
        <v>17</v>
      </c>
      <c r="F736" t="s">
        <v>1418</v>
      </c>
      <c r="G736"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LoadBalancerWindows/Linux/AIXilelk-ch3Linux-VM-Powerappseg / anthem / legacy / loadbalancer</v>
      </c>
    </row>
    <row r="737" spans="1:7" x14ac:dyDescent="0.3">
      <c r="A737" t="s">
        <v>11061</v>
      </c>
      <c r="B737" t="s">
        <v>608</v>
      </c>
      <c r="C737" t="s">
        <v>11062</v>
      </c>
      <c r="D737" t="s">
        <v>1018</v>
      </c>
      <c r="E737" t="s">
        <v>18</v>
      </c>
      <c r="F737" t="s">
        <v>1418</v>
      </c>
      <c r="G737"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LoadBalancerWindows/Linux/AIXilelk-ch3Serverappseg / anthem / legacy / loadbalancer</v>
      </c>
    </row>
    <row r="738" spans="1:7" x14ac:dyDescent="0.3">
      <c r="A738" s="9" t="s">
        <v>11061</v>
      </c>
      <c r="B738" s="9" t="s">
        <v>608</v>
      </c>
      <c r="C738" s="9" t="s">
        <v>11062</v>
      </c>
      <c r="D738" s="9" t="s">
        <v>1404</v>
      </c>
      <c r="E738" s="9" t="s">
        <v>19</v>
      </c>
      <c r="F738" s="9" t="s">
        <v>1418</v>
      </c>
      <c r="G738" s="188"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LoadBalancerWindows/Linux/AIXvaash-vcsVMappseg / anthem / legacy / loadbalancer</v>
      </c>
    </row>
    <row r="739" spans="1:7" x14ac:dyDescent="0.3">
      <c r="A739" t="s">
        <v>11061</v>
      </c>
      <c r="B739" t="s">
        <v>608</v>
      </c>
      <c r="C739" t="s">
        <v>11062</v>
      </c>
      <c r="D739" t="s">
        <v>863</v>
      </c>
      <c r="E739" t="s">
        <v>16</v>
      </c>
      <c r="F739" t="s">
        <v>1418</v>
      </c>
      <c r="G739"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LoadBalancerWindows/Linux/AIXvaash-wdc04AIX-LPARappseg / anthem / legacy / loadbalancer</v>
      </c>
    </row>
    <row r="740" spans="1:7" x14ac:dyDescent="0.3">
      <c r="A740" t="s">
        <v>11061</v>
      </c>
      <c r="B740" t="s">
        <v>608</v>
      </c>
      <c r="C740" t="s">
        <v>11062</v>
      </c>
      <c r="D740" t="s">
        <v>863</v>
      </c>
      <c r="E740" t="s">
        <v>17</v>
      </c>
      <c r="F740" t="s">
        <v>1418</v>
      </c>
      <c r="G740"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LoadBalancerWindows/Linux/AIXvaash-wdc04Linux-VM-Powerappseg / anthem / legacy / loadbalancer</v>
      </c>
    </row>
    <row r="741" spans="1:7" x14ac:dyDescent="0.3">
      <c r="A741" t="s">
        <v>11061</v>
      </c>
      <c r="B741" t="s">
        <v>608</v>
      </c>
      <c r="C741" t="s">
        <v>11062</v>
      </c>
      <c r="D741" t="s">
        <v>863</v>
      </c>
      <c r="E741" t="s">
        <v>19</v>
      </c>
      <c r="F741" t="s">
        <v>1418</v>
      </c>
      <c r="G741"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LoadBalancerWindows/Linux/AIXvaash-wdc04VMappseg / anthem / legacy / loadbalancer</v>
      </c>
    </row>
    <row r="742" spans="1:7" x14ac:dyDescent="0.3">
      <c r="A742" t="s">
        <v>11061</v>
      </c>
      <c r="B742" t="s">
        <v>465</v>
      </c>
      <c r="C742" t="s">
        <v>11063</v>
      </c>
      <c r="D742" t="s">
        <v>863</v>
      </c>
      <c r="E742" t="s">
        <v>18</v>
      </c>
      <c r="F742" t="s">
        <v>1384</v>
      </c>
      <c r="G742" t="str">
        <f>CONCATENATE(tblZoneMatch[[#This Row],[Company]],tblZoneMatch[[#This Row],[Current Zone]],tblZoneMatch[[#This Row],[Machine Type]],tblZoneMatch[[#This Row],[Target Platform]],tblZoneMatch[[#This Row],[Target Device Type]],tblZoneMatch[[#This Row],[Target Zone]])</f>
        <v>AnthemFrontEnd / Internal / Legacy / NonLoadBalancerPhysical Appliancevaash-wdc04Serverappseg / anthem / frontend / general</v>
      </c>
    </row>
    <row r="743" spans="1:7" x14ac:dyDescent="0.3">
      <c r="A743" t="s">
        <v>11061</v>
      </c>
      <c r="B743" t="s">
        <v>465</v>
      </c>
      <c r="C743" t="s">
        <v>11064</v>
      </c>
      <c r="D743" t="s">
        <v>1404</v>
      </c>
      <c r="E743" t="s">
        <v>19</v>
      </c>
      <c r="F743" t="s">
        <v>1384</v>
      </c>
      <c r="G743" t="str">
        <f>CONCATENATE(tblZoneMatch[[#This Row],[Company]],tblZoneMatch[[#This Row],[Current Zone]],tblZoneMatch[[#This Row],[Machine Type]],tblZoneMatch[[#This Row],[Target Platform]],tblZoneMatch[[#This Row],[Target Device Type]],tblZoneMatch[[#This Row],[Target Zone]])</f>
        <v>AnthemFrontEnd / Internal / Legacy / NonLoadBalancerVirtual Appliancevaash-vcsVMappseg / anthem / frontend / general</v>
      </c>
    </row>
    <row r="744" spans="1:7" x14ac:dyDescent="0.3">
      <c r="A744" t="s">
        <v>11061</v>
      </c>
      <c r="B744" t="s">
        <v>465</v>
      </c>
      <c r="C744" t="s">
        <v>11062</v>
      </c>
      <c r="D744" t="s">
        <v>1108</v>
      </c>
      <c r="E744" t="s">
        <v>19</v>
      </c>
      <c r="F744" t="s">
        <v>1384</v>
      </c>
      <c r="G744"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NonLoadBalancerWindows/Linux/AIXazkyn-eastVMappseg / anthem / frontend / general</v>
      </c>
    </row>
    <row r="745" spans="1:7" x14ac:dyDescent="0.3">
      <c r="A745" t="s">
        <v>11061</v>
      </c>
      <c r="B745" t="s">
        <v>465</v>
      </c>
      <c r="C745" t="s">
        <v>11062</v>
      </c>
      <c r="D745" t="s">
        <v>1284</v>
      </c>
      <c r="E745" t="s">
        <v>19</v>
      </c>
      <c r="F745" t="s">
        <v>1384</v>
      </c>
      <c r="G745"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NonLoadBalancerWindows/Linux/AIXazkyn-ncVMappseg / anthem / frontend / general</v>
      </c>
    </row>
    <row r="746" spans="1:7" x14ac:dyDescent="0.3">
      <c r="A746" t="s">
        <v>11061</v>
      </c>
      <c r="B746" t="s">
        <v>465</v>
      </c>
      <c r="C746" t="s">
        <v>11062</v>
      </c>
      <c r="D746" t="s">
        <v>4250</v>
      </c>
      <c r="E746" t="s">
        <v>18</v>
      </c>
      <c r="F746" t="s">
        <v>1384</v>
      </c>
      <c r="G746"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NonLoadBalancerWindows/Linux/AIXilelk-bmaas-drServerappseg / anthem / frontend / general</v>
      </c>
    </row>
    <row r="747" spans="1:7" x14ac:dyDescent="0.3">
      <c r="A747" t="s">
        <v>11061</v>
      </c>
      <c r="B747" t="s">
        <v>465</v>
      </c>
      <c r="C747" t="s">
        <v>11062</v>
      </c>
      <c r="D747" t="s">
        <v>1018</v>
      </c>
      <c r="E747" t="s">
        <v>16</v>
      </c>
      <c r="F747" t="s">
        <v>1384</v>
      </c>
      <c r="G747"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NonLoadBalancerWindows/Linux/AIXilelk-ch3AIX-LPARappseg / anthem / frontend / general</v>
      </c>
    </row>
    <row r="748" spans="1:7" x14ac:dyDescent="0.3">
      <c r="A748" t="s">
        <v>11061</v>
      </c>
      <c r="B748" t="s">
        <v>465</v>
      </c>
      <c r="C748" t="s">
        <v>11062</v>
      </c>
      <c r="D748" t="s">
        <v>1018</v>
      </c>
      <c r="E748" t="s">
        <v>17</v>
      </c>
      <c r="F748" t="s">
        <v>1384</v>
      </c>
      <c r="G748"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NonLoadBalancerWindows/Linux/AIXilelk-ch3Linux-VM-Powerappseg / anthem / frontend / general</v>
      </c>
    </row>
    <row r="749" spans="1:7" x14ac:dyDescent="0.3">
      <c r="A749" t="s">
        <v>11061</v>
      </c>
      <c r="B749" t="s">
        <v>465</v>
      </c>
      <c r="C749" t="s">
        <v>11062</v>
      </c>
      <c r="D749" t="s">
        <v>1018</v>
      </c>
      <c r="E749" t="s">
        <v>18</v>
      </c>
      <c r="F749" t="s">
        <v>1429</v>
      </c>
      <c r="G749"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NonLoadBalancerWindows/Linux/AIXilelk-ch3Serverappseg / anthem / baremetal / general</v>
      </c>
    </row>
    <row r="750" spans="1:7" x14ac:dyDescent="0.3">
      <c r="A750" t="s">
        <v>11061</v>
      </c>
      <c r="B750" t="s">
        <v>465</v>
      </c>
      <c r="C750" t="s">
        <v>11062</v>
      </c>
      <c r="D750" t="s">
        <v>1018</v>
      </c>
      <c r="E750" t="s">
        <v>18</v>
      </c>
      <c r="F750" t="s">
        <v>1384</v>
      </c>
      <c r="G750"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NonLoadBalancerWindows/Linux/AIXilelk-ch3Serverappseg / anthem / frontend / general</v>
      </c>
    </row>
    <row r="751" spans="1:7" x14ac:dyDescent="0.3">
      <c r="A751" t="s">
        <v>11061</v>
      </c>
      <c r="B751" t="s">
        <v>465</v>
      </c>
      <c r="C751" t="s">
        <v>11062</v>
      </c>
      <c r="D751" t="s">
        <v>2088</v>
      </c>
      <c r="E751" t="s">
        <v>18</v>
      </c>
      <c r="F751" t="s">
        <v>1384</v>
      </c>
      <c r="G751"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NonLoadBalancerWindows/Linux/AIXvaash-bmaasServerappseg / anthem / frontend / general</v>
      </c>
    </row>
    <row r="752" spans="1:7" x14ac:dyDescent="0.3">
      <c r="A752" t="s">
        <v>11061</v>
      </c>
      <c r="B752" t="s">
        <v>465</v>
      </c>
      <c r="C752" t="s">
        <v>11062</v>
      </c>
      <c r="D752" t="s">
        <v>1404</v>
      </c>
      <c r="E752" t="s">
        <v>18</v>
      </c>
      <c r="F752" t="s">
        <v>1429</v>
      </c>
      <c r="G752"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NonLoadBalancerWindows/Linux/AIXvaash-vcsServerappseg / anthem / baremetal / general</v>
      </c>
    </row>
    <row r="753" spans="1:7" x14ac:dyDescent="0.3">
      <c r="A753" t="s">
        <v>11061</v>
      </c>
      <c r="B753" t="s">
        <v>465</v>
      </c>
      <c r="C753" t="s">
        <v>11062</v>
      </c>
      <c r="D753" t="s">
        <v>1404</v>
      </c>
      <c r="E753" t="s">
        <v>19</v>
      </c>
      <c r="F753" t="s">
        <v>1384</v>
      </c>
      <c r="G753"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NonLoadBalancerWindows/Linux/AIXvaash-vcsVMappseg / anthem / frontend / general</v>
      </c>
    </row>
    <row r="754" spans="1:7" x14ac:dyDescent="0.3">
      <c r="A754" s="9" t="s">
        <v>11061</v>
      </c>
      <c r="B754" s="9" t="s">
        <v>465</v>
      </c>
      <c r="C754" s="9" t="s">
        <v>11062</v>
      </c>
      <c r="D754" s="9" t="s">
        <v>863</v>
      </c>
      <c r="E754" s="9" t="s">
        <v>16</v>
      </c>
      <c r="F754" s="9" t="s">
        <v>1384</v>
      </c>
      <c r="G754" s="188"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NonLoadBalancerWindows/Linux/AIXvaash-wdc04AIX-LPARappseg / anthem / frontend / general</v>
      </c>
    </row>
    <row r="755" spans="1:7" x14ac:dyDescent="0.3">
      <c r="A755" t="s">
        <v>11061</v>
      </c>
      <c r="B755" t="s">
        <v>465</v>
      </c>
      <c r="C755" t="s">
        <v>11062</v>
      </c>
      <c r="D755" t="s">
        <v>863</v>
      </c>
      <c r="E755" t="s">
        <v>17</v>
      </c>
      <c r="F755" t="s">
        <v>1384</v>
      </c>
      <c r="G755"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NonLoadBalancerWindows/Linux/AIXvaash-wdc04Linux-VM-Powerappseg / anthem / frontend / general</v>
      </c>
    </row>
    <row r="756" spans="1:7" x14ac:dyDescent="0.3">
      <c r="A756" t="s">
        <v>11061</v>
      </c>
      <c r="B756" t="s">
        <v>465</v>
      </c>
      <c r="C756" t="s">
        <v>11062</v>
      </c>
      <c r="D756" t="s">
        <v>863</v>
      </c>
      <c r="E756" t="s">
        <v>18</v>
      </c>
      <c r="F756" t="s">
        <v>1384</v>
      </c>
      <c r="G756"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NonLoadBalancerWindows/Linux/AIXvaash-wdc04Serverappseg / anthem / frontend / general</v>
      </c>
    </row>
    <row r="757" spans="1:7" x14ac:dyDescent="0.3">
      <c r="A757" t="s">
        <v>11061</v>
      </c>
      <c r="B757" t="s">
        <v>465</v>
      </c>
      <c r="C757" t="s">
        <v>11062</v>
      </c>
      <c r="D757" t="s">
        <v>863</v>
      </c>
      <c r="E757" t="s">
        <v>19</v>
      </c>
      <c r="F757" t="s">
        <v>1384</v>
      </c>
      <c r="G757"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NonLoadBalancerWindows/Linux/AIXvaash-wdc04VMappseg / anthem / frontend / general</v>
      </c>
    </row>
    <row r="758" spans="1:7" x14ac:dyDescent="0.3">
      <c r="A758" t="s">
        <v>11061</v>
      </c>
      <c r="B758" t="s">
        <v>664</v>
      </c>
      <c r="C758" t="s">
        <v>11063</v>
      </c>
      <c r="D758" t="s">
        <v>863</v>
      </c>
      <c r="E758" t="s">
        <v>18</v>
      </c>
      <c r="F758" t="s">
        <v>1384</v>
      </c>
      <c r="G758" t="str">
        <f>CONCATENATE(tblZoneMatch[[#This Row],[Company]],tblZoneMatch[[#This Row],[Current Zone]],tblZoneMatch[[#This Row],[Machine Type]],tblZoneMatch[[#This Row],[Target Platform]],tblZoneMatch[[#This Row],[Target Device Type]],tblZoneMatch[[#This Row],[Target Zone]])</f>
        <v>AnthemFrontEnd / Internal / NAS / GeneralPhysical Appliancevaash-wdc04Serverappseg / anthem / frontend / general</v>
      </c>
    </row>
    <row r="759" spans="1:7" x14ac:dyDescent="0.3">
      <c r="A759" t="s">
        <v>11061</v>
      </c>
      <c r="B759" t="s">
        <v>664</v>
      </c>
      <c r="C759" t="s">
        <v>11064</v>
      </c>
      <c r="D759" t="s">
        <v>1404</v>
      </c>
      <c r="E759" t="s">
        <v>19</v>
      </c>
      <c r="F759" t="s">
        <v>1384</v>
      </c>
      <c r="G759" t="str">
        <f>CONCATENATE(tblZoneMatch[[#This Row],[Company]],tblZoneMatch[[#This Row],[Current Zone]],tblZoneMatch[[#This Row],[Machine Type]],tblZoneMatch[[#This Row],[Target Platform]],tblZoneMatch[[#This Row],[Target Device Type]],tblZoneMatch[[#This Row],[Target Zone]])</f>
        <v>AnthemFrontEnd / Internal / NAS / GeneralVirtual Appliancevaash-vcsVMappseg / anthem / frontend / general</v>
      </c>
    </row>
    <row r="760" spans="1:7" x14ac:dyDescent="0.3">
      <c r="A760" t="s">
        <v>11061</v>
      </c>
      <c r="B760" t="s">
        <v>664</v>
      </c>
      <c r="C760" t="s">
        <v>11062</v>
      </c>
      <c r="D760" t="s">
        <v>1108</v>
      </c>
      <c r="E760" t="s">
        <v>19</v>
      </c>
      <c r="F760" t="s">
        <v>1384</v>
      </c>
      <c r="G760" t="str">
        <f>CONCATENATE(tblZoneMatch[[#This Row],[Company]],tblZoneMatch[[#This Row],[Current Zone]],tblZoneMatch[[#This Row],[Machine Type]],tblZoneMatch[[#This Row],[Target Platform]],tblZoneMatch[[#This Row],[Target Device Type]],tblZoneMatch[[#This Row],[Target Zone]])</f>
        <v>AnthemFrontEnd / Internal / NAS / GeneralWindows/Linux/AIXazkyn-eastVMappseg / anthem / frontend / general</v>
      </c>
    </row>
    <row r="761" spans="1:7" x14ac:dyDescent="0.3">
      <c r="A761" t="s">
        <v>11061</v>
      </c>
      <c r="B761" t="s">
        <v>664</v>
      </c>
      <c r="C761" t="s">
        <v>11062</v>
      </c>
      <c r="D761" t="s">
        <v>1284</v>
      </c>
      <c r="E761" t="s">
        <v>19</v>
      </c>
      <c r="F761" t="s">
        <v>1384</v>
      </c>
      <c r="G761" t="str">
        <f>CONCATENATE(tblZoneMatch[[#This Row],[Company]],tblZoneMatch[[#This Row],[Current Zone]],tblZoneMatch[[#This Row],[Machine Type]],tblZoneMatch[[#This Row],[Target Platform]],tblZoneMatch[[#This Row],[Target Device Type]],tblZoneMatch[[#This Row],[Target Zone]])</f>
        <v>AnthemFrontEnd / Internal / NAS / GeneralWindows/Linux/AIXazkyn-ncVMappseg / anthem / frontend / general</v>
      </c>
    </row>
    <row r="762" spans="1:7" x14ac:dyDescent="0.3">
      <c r="A762" t="s">
        <v>11061</v>
      </c>
      <c r="B762" t="s">
        <v>664</v>
      </c>
      <c r="C762" t="s">
        <v>11062</v>
      </c>
      <c r="D762" t="s">
        <v>4250</v>
      </c>
      <c r="E762" t="s">
        <v>18</v>
      </c>
      <c r="F762" t="s">
        <v>1384</v>
      </c>
      <c r="G762" t="str">
        <f>CONCATENATE(tblZoneMatch[[#This Row],[Company]],tblZoneMatch[[#This Row],[Current Zone]],tblZoneMatch[[#This Row],[Machine Type]],tblZoneMatch[[#This Row],[Target Platform]],tblZoneMatch[[#This Row],[Target Device Type]],tblZoneMatch[[#This Row],[Target Zone]])</f>
        <v>AnthemFrontEnd / Internal / NAS / GeneralWindows/Linux/AIXilelk-bmaas-drServerappseg / anthem / frontend / general</v>
      </c>
    </row>
    <row r="763" spans="1:7" x14ac:dyDescent="0.3">
      <c r="A763" t="s">
        <v>11061</v>
      </c>
      <c r="B763" t="s">
        <v>664</v>
      </c>
      <c r="C763" t="s">
        <v>11062</v>
      </c>
      <c r="D763" t="s">
        <v>1018</v>
      </c>
      <c r="E763" t="s">
        <v>16</v>
      </c>
      <c r="F763" t="s">
        <v>1384</v>
      </c>
      <c r="G763" t="str">
        <f>CONCATENATE(tblZoneMatch[[#This Row],[Company]],tblZoneMatch[[#This Row],[Current Zone]],tblZoneMatch[[#This Row],[Machine Type]],tblZoneMatch[[#This Row],[Target Platform]],tblZoneMatch[[#This Row],[Target Device Type]],tblZoneMatch[[#This Row],[Target Zone]])</f>
        <v>AnthemFrontEnd / Internal / NAS / GeneralWindows/Linux/AIXilelk-ch3AIX-LPARappseg / anthem / frontend / general</v>
      </c>
    </row>
    <row r="764" spans="1:7" x14ac:dyDescent="0.3">
      <c r="A764" t="s">
        <v>11061</v>
      </c>
      <c r="B764" t="s">
        <v>664</v>
      </c>
      <c r="C764" t="s">
        <v>11062</v>
      </c>
      <c r="D764" t="s">
        <v>1018</v>
      </c>
      <c r="E764" t="s">
        <v>17</v>
      </c>
      <c r="F764" t="s">
        <v>1384</v>
      </c>
      <c r="G764" t="str">
        <f>CONCATENATE(tblZoneMatch[[#This Row],[Company]],tblZoneMatch[[#This Row],[Current Zone]],tblZoneMatch[[#This Row],[Machine Type]],tblZoneMatch[[#This Row],[Target Platform]],tblZoneMatch[[#This Row],[Target Device Type]],tblZoneMatch[[#This Row],[Target Zone]])</f>
        <v>AnthemFrontEnd / Internal / NAS / GeneralWindows/Linux/AIXilelk-ch3Linux-VM-Powerappseg / anthem / frontend / general</v>
      </c>
    </row>
    <row r="765" spans="1:7" x14ac:dyDescent="0.3">
      <c r="A765" t="s">
        <v>11061</v>
      </c>
      <c r="B765" t="s">
        <v>664</v>
      </c>
      <c r="C765" t="s">
        <v>11062</v>
      </c>
      <c r="D765" t="s">
        <v>1018</v>
      </c>
      <c r="E765" t="s">
        <v>18</v>
      </c>
      <c r="F765" t="s">
        <v>1384</v>
      </c>
      <c r="G765" t="str">
        <f>CONCATENATE(tblZoneMatch[[#This Row],[Company]],tblZoneMatch[[#This Row],[Current Zone]],tblZoneMatch[[#This Row],[Machine Type]],tblZoneMatch[[#This Row],[Target Platform]],tblZoneMatch[[#This Row],[Target Device Type]],tblZoneMatch[[#This Row],[Target Zone]])</f>
        <v>AnthemFrontEnd / Internal / NAS / GeneralWindows/Linux/AIXilelk-ch3Serverappseg / anthem / frontend / general</v>
      </c>
    </row>
    <row r="766" spans="1:7" x14ac:dyDescent="0.3">
      <c r="A766" s="9" t="s">
        <v>11061</v>
      </c>
      <c r="B766" s="9" t="s">
        <v>664</v>
      </c>
      <c r="C766" s="9" t="s">
        <v>11062</v>
      </c>
      <c r="D766" s="9" t="s">
        <v>2088</v>
      </c>
      <c r="E766" s="9" t="s">
        <v>18</v>
      </c>
      <c r="F766" s="9" t="s">
        <v>1384</v>
      </c>
      <c r="G766" s="188" t="str">
        <f>CONCATENATE(tblZoneMatch[[#This Row],[Company]],tblZoneMatch[[#This Row],[Current Zone]],tblZoneMatch[[#This Row],[Machine Type]],tblZoneMatch[[#This Row],[Target Platform]],tblZoneMatch[[#This Row],[Target Device Type]],tblZoneMatch[[#This Row],[Target Zone]])</f>
        <v>AnthemFrontEnd / Internal / NAS / GeneralWindows/Linux/AIXvaash-bmaasServerappseg / anthem / frontend / general</v>
      </c>
    </row>
    <row r="767" spans="1:7" x14ac:dyDescent="0.3">
      <c r="A767" t="s">
        <v>11061</v>
      </c>
      <c r="B767" t="s">
        <v>664</v>
      </c>
      <c r="C767" t="s">
        <v>11062</v>
      </c>
      <c r="D767" t="s">
        <v>1404</v>
      </c>
      <c r="E767" t="s">
        <v>19</v>
      </c>
      <c r="F767" t="s">
        <v>1384</v>
      </c>
      <c r="G767" t="str">
        <f>CONCATENATE(tblZoneMatch[[#This Row],[Company]],tblZoneMatch[[#This Row],[Current Zone]],tblZoneMatch[[#This Row],[Machine Type]],tblZoneMatch[[#This Row],[Target Platform]],tblZoneMatch[[#This Row],[Target Device Type]],tblZoneMatch[[#This Row],[Target Zone]])</f>
        <v>AnthemFrontEnd / Internal / NAS / GeneralWindows/Linux/AIXvaash-vcsVMappseg / anthem / frontend / general</v>
      </c>
    </row>
    <row r="768" spans="1:7" x14ac:dyDescent="0.3">
      <c r="A768" t="s">
        <v>11061</v>
      </c>
      <c r="B768" t="s">
        <v>664</v>
      </c>
      <c r="C768" t="s">
        <v>11062</v>
      </c>
      <c r="D768" t="s">
        <v>863</v>
      </c>
      <c r="E768" t="s">
        <v>16</v>
      </c>
      <c r="F768" t="s">
        <v>1384</v>
      </c>
      <c r="G768" t="str">
        <f>CONCATENATE(tblZoneMatch[[#This Row],[Company]],tblZoneMatch[[#This Row],[Current Zone]],tblZoneMatch[[#This Row],[Machine Type]],tblZoneMatch[[#This Row],[Target Platform]],tblZoneMatch[[#This Row],[Target Device Type]],tblZoneMatch[[#This Row],[Target Zone]])</f>
        <v>AnthemFrontEnd / Internal / NAS / GeneralWindows/Linux/AIXvaash-wdc04AIX-LPARappseg / anthem / frontend / general</v>
      </c>
    </row>
    <row r="769" spans="1:7" x14ac:dyDescent="0.3">
      <c r="A769" t="s">
        <v>11061</v>
      </c>
      <c r="B769" t="s">
        <v>664</v>
      </c>
      <c r="C769" t="s">
        <v>11062</v>
      </c>
      <c r="D769" t="s">
        <v>863</v>
      </c>
      <c r="E769" t="s">
        <v>17</v>
      </c>
      <c r="F769" t="s">
        <v>1384</v>
      </c>
      <c r="G769" t="str">
        <f>CONCATENATE(tblZoneMatch[[#This Row],[Company]],tblZoneMatch[[#This Row],[Current Zone]],tblZoneMatch[[#This Row],[Machine Type]],tblZoneMatch[[#This Row],[Target Platform]],tblZoneMatch[[#This Row],[Target Device Type]],tblZoneMatch[[#This Row],[Target Zone]])</f>
        <v>AnthemFrontEnd / Internal / NAS / GeneralWindows/Linux/AIXvaash-wdc04Linux-VM-Powerappseg / anthem / frontend / general</v>
      </c>
    </row>
    <row r="770" spans="1:7" x14ac:dyDescent="0.3">
      <c r="A770" t="s">
        <v>11061</v>
      </c>
      <c r="B770" t="s">
        <v>6273</v>
      </c>
      <c r="C770" t="s">
        <v>11063</v>
      </c>
      <c r="D770" t="s">
        <v>863</v>
      </c>
      <c r="E770" t="s">
        <v>18</v>
      </c>
      <c r="F770" t="s">
        <v>1384</v>
      </c>
      <c r="G770" t="str">
        <f>CONCATENATE(tblZoneMatch[[#This Row],[Company]],tblZoneMatch[[#This Row],[Current Zone]],tblZoneMatch[[#This Row],[Machine Type]],tblZoneMatch[[#This Row],[Target Platform]],tblZoneMatch[[#This Row],[Target Device Type]],tblZoneMatch[[#This Row],[Target Zone]])</f>
        <v>AnthemFrontEnd / Internal / Network / DDIPhysical Appliancevaash-wdc04Serverappseg / anthem / frontend / general</v>
      </c>
    </row>
    <row r="771" spans="1:7" x14ac:dyDescent="0.3">
      <c r="A771" t="s">
        <v>11061</v>
      </c>
      <c r="B771" t="s">
        <v>6273</v>
      </c>
      <c r="C771" t="s">
        <v>11064</v>
      </c>
      <c r="D771" t="s">
        <v>1404</v>
      </c>
      <c r="E771" t="s">
        <v>19</v>
      </c>
      <c r="F771" t="s">
        <v>1384</v>
      </c>
      <c r="G771" t="str">
        <f>CONCATENATE(tblZoneMatch[[#This Row],[Company]],tblZoneMatch[[#This Row],[Current Zone]],tblZoneMatch[[#This Row],[Machine Type]],tblZoneMatch[[#This Row],[Target Platform]],tblZoneMatch[[#This Row],[Target Device Type]],tblZoneMatch[[#This Row],[Target Zone]])</f>
        <v>AnthemFrontEnd / Internal / Network / DDIVirtual Appliancevaash-vcsVMappseg / anthem / frontend / general</v>
      </c>
    </row>
    <row r="772" spans="1:7" x14ac:dyDescent="0.3">
      <c r="A772" t="s">
        <v>11061</v>
      </c>
      <c r="B772" t="s">
        <v>6273</v>
      </c>
      <c r="C772" t="s">
        <v>11062</v>
      </c>
      <c r="D772" t="s">
        <v>1108</v>
      </c>
      <c r="E772" t="s">
        <v>19</v>
      </c>
      <c r="F772" t="s">
        <v>1384</v>
      </c>
      <c r="G772" t="str">
        <f>CONCATENATE(tblZoneMatch[[#This Row],[Company]],tblZoneMatch[[#This Row],[Current Zone]],tblZoneMatch[[#This Row],[Machine Type]],tblZoneMatch[[#This Row],[Target Platform]],tblZoneMatch[[#This Row],[Target Device Type]],tblZoneMatch[[#This Row],[Target Zone]])</f>
        <v>AnthemFrontEnd / Internal / Network / DDIWindows/Linux/AIXazkyn-eastVMappseg / anthem / frontend / general</v>
      </c>
    </row>
    <row r="773" spans="1:7" x14ac:dyDescent="0.3">
      <c r="A773" t="s">
        <v>11061</v>
      </c>
      <c r="B773" t="s">
        <v>6273</v>
      </c>
      <c r="C773" t="s">
        <v>11062</v>
      </c>
      <c r="D773" t="s">
        <v>1284</v>
      </c>
      <c r="E773" t="s">
        <v>19</v>
      </c>
      <c r="F773" t="s">
        <v>1384</v>
      </c>
      <c r="G773" t="str">
        <f>CONCATENATE(tblZoneMatch[[#This Row],[Company]],tblZoneMatch[[#This Row],[Current Zone]],tblZoneMatch[[#This Row],[Machine Type]],tblZoneMatch[[#This Row],[Target Platform]],tblZoneMatch[[#This Row],[Target Device Type]],tblZoneMatch[[#This Row],[Target Zone]])</f>
        <v>AnthemFrontEnd / Internal / Network / DDIWindows/Linux/AIXazkyn-ncVMappseg / anthem / frontend / general</v>
      </c>
    </row>
    <row r="774" spans="1:7" x14ac:dyDescent="0.3">
      <c r="A774" t="s">
        <v>11061</v>
      </c>
      <c r="B774" t="s">
        <v>6273</v>
      </c>
      <c r="C774" t="s">
        <v>11062</v>
      </c>
      <c r="D774" t="s">
        <v>4250</v>
      </c>
      <c r="E774" t="s">
        <v>18</v>
      </c>
      <c r="F774" t="s">
        <v>1384</v>
      </c>
      <c r="G774" t="str">
        <f>CONCATENATE(tblZoneMatch[[#This Row],[Company]],tblZoneMatch[[#This Row],[Current Zone]],tblZoneMatch[[#This Row],[Machine Type]],tblZoneMatch[[#This Row],[Target Platform]],tblZoneMatch[[#This Row],[Target Device Type]],tblZoneMatch[[#This Row],[Target Zone]])</f>
        <v>AnthemFrontEnd / Internal / Network / DDIWindows/Linux/AIXilelk-bmaas-drServerappseg / anthem / frontend / general</v>
      </c>
    </row>
    <row r="775" spans="1:7" x14ac:dyDescent="0.3">
      <c r="A775" t="s">
        <v>11061</v>
      </c>
      <c r="B775" t="s">
        <v>6273</v>
      </c>
      <c r="C775" t="s">
        <v>11062</v>
      </c>
      <c r="D775" t="s">
        <v>1018</v>
      </c>
      <c r="E775" t="s">
        <v>16</v>
      </c>
      <c r="F775" t="s">
        <v>1384</v>
      </c>
      <c r="G775" t="str">
        <f>CONCATENATE(tblZoneMatch[[#This Row],[Company]],tblZoneMatch[[#This Row],[Current Zone]],tblZoneMatch[[#This Row],[Machine Type]],tblZoneMatch[[#This Row],[Target Platform]],tblZoneMatch[[#This Row],[Target Device Type]],tblZoneMatch[[#This Row],[Target Zone]])</f>
        <v>AnthemFrontEnd / Internal / Network / DDIWindows/Linux/AIXilelk-ch3AIX-LPARappseg / anthem / frontend / general</v>
      </c>
    </row>
    <row r="776" spans="1:7" x14ac:dyDescent="0.3">
      <c r="A776" t="s">
        <v>11061</v>
      </c>
      <c r="B776" t="s">
        <v>6273</v>
      </c>
      <c r="C776" t="s">
        <v>11062</v>
      </c>
      <c r="D776" t="s">
        <v>1018</v>
      </c>
      <c r="E776" t="s">
        <v>17</v>
      </c>
      <c r="F776" t="s">
        <v>1384</v>
      </c>
      <c r="G776" t="str">
        <f>CONCATENATE(tblZoneMatch[[#This Row],[Company]],tblZoneMatch[[#This Row],[Current Zone]],tblZoneMatch[[#This Row],[Machine Type]],tblZoneMatch[[#This Row],[Target Platform]],tblZoneMatch[[#This Row],[Target Device Type]],tblZoneMatch[[#This Row],[Target Zone]])</f>
        <v>AnthemFrontEnd / Internal / Network / DDIWindows/Linux/AIXilelk-ch3Linux-VM-Powerappseg / anthem / frontend / general</v>
      </c>
    </row>
    <row r="777" spans="1:7" x14ac:dyDescent="0.3">
      <c r="A777" t="s">
        <v>11061</v>
      </c>
      <c r="B777" t="s">
        <v>6273</v>
      </c>
      <c r="C777" t="s">
        <v>11062</v>
      </c>
      <c r="D777" t="s">
        <v>1018</v>
      </c>
      <c r="E777" t="s">
        <v>18</v>
      </c>
      <c r="F777" t="s">
        <v>1384</v>
      </c>
      <c r="G777" t="str">
        <f>CONCATENATE(tblZoneMatch[[#This Row],[Company]],tblZoneMatch[[#This Row],[Current Zone]],tblZoneMatch[[#This Row],[Machine Type]],tblZoneMatch[[#This Row],[Target Platform]],tblZoneMatch[[#This Row],[Target Device Type]],tblZoneMatch[[#This Row],[Target Zone]])</f>
        <v>AnthemFrontEnd / Internal / Network / DDIWindows/Linux/AIXilelk-ch3Serverappseg / anthem / frontend / general</v>
      </c>
    </row>
    <row r="778" spans="1:7" x14ac:dyDescent="0.3">
      <c r="A778" s="9" t="s">
        <v>11061</v>
      </c>
      <c r="B778" s="9" t="s">
        <v>6273</v>
      </c>
      <c r="C778" s="9" t="s">
        <v>11062</v>
      </c>
      <c r="D778" s="9" t="s">
        <v>2088</v>
      </c>
      <c r="E778" s="9" t="s">
        <v>18</v>
      </c>
      <c r="F778" s="9" t="s">
        <v>1384</v>
      </c>
      <c r="G778" s="188" t="str">
        <f>CONCATENATE(tblZoneMatch[[#This Row],[Company]],tblZoneMatch[[#This Row],[Current Zone]],tblZoneMatch[[#This Row],[Machine Type]],tblZoneMatch[[#This Row],[Target Platform]],tblZoneMatch[[#This Row],[Target Device Type]],tblZoneMatch[[#This Row],[Target Zone]])</f>
        <v>AnthemFrontEnd / Internal / Network / DDIWindows/Linux/AIXvaash-bmaasServerappseg / anthem / frontend / general</v>
      </c>
    </row>
    <row r="779" spans="1:7" x14ac:dyDescent="0.3">
      <c r="A779" t="s">
        <v>11061</v>
      </c>
      <c r="B779" t="s">
        <v>6273</v>
      </c>
      <c r="C779" t="s">
        <v>11062</v>
      </c>
      <c r="D779" t="s">
        <v>1404</v>
      </c>
      <c r="E779" t="s">
        <v>19</v>
      </c>
      <c r="F779" t="s">
        <v>1384</v>
      </c>
      <c r="G779" t="str">
        <f>CONCATENATE(tblZoneMatch[[#This Row],[Company]],tblZoneMatch[[#This Row],[Current Zone]],tblZoneMatch[[#This Row],[Machine Type]],tblZoneMatch[[#This Row],[Target Platform]],tblZoneMatch[[#This Row],[Target Device Type]],tblZoneMatch[[#This Row],[Target Zone]])</f>
        <v>AnthemFrontEnd / Internal / Network / DDIWindows/Linux/AIXvaash-vcsVMappseg / anthem / frontend / general</v>
      </c>
    </row>
    <row r="780" spans="1:7" x14ac:dyDescent="0.3">
      <c r="A780" t="s">
        <v>11061</v>
      </c>
      <c r="B780" t="s">
        <v>6273</v>
      </c>
      <c r="C780" t="s">
        <v>11062</v>
      </c>
      <c r="D780" t="s">
        <v>863</v>
      </c>
      <c r="E780" t="s">
        <v>16</v>
      </c>
      <c r="F780" t="s">
        <v>1384</v>
      </c>
      <c r="G780" t="str">
        <f>CONCATENATE(tblZoneMatch[[#This Row],[Company]],tblZoneMatch[[#This Row],[Current Zone]],tblZoneMatch[[#This Row],[Machine Type]],tblZoneMatch[[#This Row],[Target Platform]],tblZoneMatch[[#This Row],[Target Device Type]],tblZoneMatch[[#This Row],[Target Zone]])</f>
        <v>AnthemFrontEnd / Internal / Network / DDIWindows/Linux/AIXvaash-wdc04AIX-LPARappseg / anthem / frontend / general</v>
      </c>
    </row>
    <row r="781" spans="1:7" x14ac:dyDescent="0.3">
      <c r="A781" t="s">
        <v>11061</v>
      </c>
      <c r="B781" t="s">
        <v>6273</v>
      </c>
      <c r="C781" t="s">
        <v>11062</v>
      </c>
      <c r="D781" t="s">
        <v>863</v>
      </c>
      <c r="E781" t="s">
        <v>17</v>
      </c>
      <c r="F781" t="s">
        <v>1384</v>
      </c>
      <c r="G781" t="str">
        <f>CONCATENATE(tblZoneMatch[[#This Row],[Company]],tblZoneMatch[[#This Row],[Current Zone]],tblZoneMatch[[#This Row],[Machine Type]],tblZoneMatch[[#This Row],[Target Platform]],tblZoneMatch[[#This Row],[Target Device Type]],tblZoneMatch[[#This Row],[Target Zone]])</f>
        <v>AnthemFrontEnd / Internal / Network / DDIWindows/Linux/AIXvaash-wdc04Linux-VM-Powerappseg / anthem / frontend / general</v>
      </c>
    </row>
    <row r="782" spans="1:7" x14ac:dyDescent="0.3">
      <c r="A782" t="s">
        <v>11061</v>
      </c>
      <c r="B782" t="s">
        <v>8298</v>
      </c>
      <c r="C782" t="s">
        <v>11063</v>
      </c>
      <c r="D782" t="s">
        <v>863</v>
      </c>
      <c r="E782" t="s">
        <v>18</v>
      </c>
      <c r="F782" t="s">
        <v>1384</v>
      </c>
      <c r="G782" t="str">
        <f>CONCATENATE(tblZoneMatch[[#This Row],[Company]],tblZoneMatch[[#This Row],[Current Zone]],tblZoneMatch[[#This Row],[Machine Type]],tblZoneMatch[[#This Row],[Target Platform]],tblZoneMatch[[#This Row],[Target Device Type]],tblZoneMatch[[#This Row],[Target Zone]])</f>
        <v>AnthemFrontEnd / Internal / Network / NTPPhysical Appliancevaash-wdc04Serverappseg / anthem / frontend / general</v>
      </c>
    </row>
    <row r="783" spans="1:7" x14ac:dyDescent="0.3">
      <c r="A783" t="s">
        <v>11061</v>
      </c>
      <c r="B783" t="s">
        <v>8298</v>
      </c>
      <c r="C783" t="s">
        <v>11064</v>
      </c>
      <c r="D783" t="s">
        <v>1404</v>
      </c>
      <c r="E783" t="s">
        <v>19</v>
      </c>
      <c r="F783" t="s">
        <v>1384</v>
      </c>
      <c r="G783" t="str">
        <f>CONCATENATE(tblZoneMatch[[#This Row],[Company]],tblZoneMatch[[#This Row],[Current Zone]],tblZoneMatch[[#This Row],[Machine Type]],tblZoneMatch[[#This Row],[Target Platform]],tblZoneMatch[[#This Row],[Target Device Type]],tblZoneMatch[[#This Row],[Target Zone]])</f>
        <v>AnthemFrontEnd / Internal / Network / NTPVirtual Appliancevaash-vcsVMappseg / anthem / frontend / general</v>
      </c>
    </row>
    <row r="784" spans="1:7" x14ac:dyDescent="0.3">
      <c r="A784" t="s">
        <v>11061</v>
      </c>
      <c r="B784" t="s">
        <v>8298</v>
      </c>
      <c r="C784" t="s">
        <v>11062</v>
      </c>
      <c r="D784" t="s">
        <v>1108</v>
      </c>
      <c r="E784" t="s">
        <v>19</v>
      </c>
      <c r="F784" t="s">
        <v>1384</v>
      </c>
      <c r="G784" t="str">
        <f>CONCATENATE(tblZoneMatch[[#This Row],[Company]],tblZoneMatch[[#This Row],[Current Zone]],tblZoneMatch[[#This Row],[Machine Type]],tblZoneMatch[[#This Row],[Target Platform]],tblZoneMatch[[#This Row],[Target Device Type]],tblZoneMatch[[#This Row],[Target Zone]])</f>
        <v>AnthemFrontEnd / Internal / Network / NTPWindows/Linux/AIXazkyn-eastVMappseg / anthem / frontend / general</v>
      </c>
    </row>
    <row r="785" spans="1:7" x14ac:dyDescent="0.3">
      <c r="A785" t="s">
        <v>11061</v>
      </c>
      <c r="B785" t="s">
        <v>8298</v>
      </c>
      <c r="C785" t="s">
        <v>11062</v>
      </c>
      <c r="D785" t="s">
        <v>1284</v>
      </c>
      <c r="E785" t="s">
        <v>19</v>
      </c>
      <c r="F785" t="s">
        <v>1384</v>
      </c>
      <c r="G785" t="str">
        <f>CONCATENATE(tblZoneMatch[[#This Row],[Company]],tblZoneMatch[[#This Row],[Current Zone]],tblZoneMatch[[#This Row],[Machine Type]],tblZoneMatch[[#This Row],[Target Platform]],tblZoneMatch[[#This Row],[Target Device Type]],tblZoneMatch[[#This Row],[Target Zone]])</f>
        <v>AnthemFrontEnd / Internal / Network / NTPWindows/Linux/AIXazkyn-ncVMappseg / anthem / frontend / general</v>
      </c>
    </row>
    <row r="786" spans="1:7" x14ac:dyDescent="0.3">
      <c r="A786" t="s">
        <v>11061</v>
      </c>
      <c r="B786" t="s">
        <v>8298</v>
      </c>
      <c r="C786" t="s">
        <v>11062</v>
      </c>
      <c r="D786" t="s">
        <v>4250</v>
      </c>
      <c r="E786" t="s">
        <v>18</v>
      </c>
      <c r="F786" t="s">
        <v>1384</v>
      </c>
      <c r="G786" t="str">
        <f>CONCATENATE(tblZoneMatch[[#This Row],[Company]],tblZoneMatch[[#This Row],[Current Zone]],tblZoneMatch[[#This Row],[Machine Type]],tblZoneMatch[[#This Row],[Target Platform]],tblZoneMatch[[#This Row],[Target Device Type]],tblZoneMatch[[#This Row],[Target Zone]])</f>
        <v>AnthemFrontEnd / Internal / Network / NTPWindows/Linux/AIXilelk-bmaas-drServerappseg / anthem / frontend / general</v>
      </c>
    </row>
    <row r="787" spans="1:7" x14ac:dyDescent="0.3">
      <c r="A787" t="s">
        <v>11061</v>
      </c>
      <c r="B787" t="s">
        <v>8298</v>
      </c>
      <c r="C787" t="s">
        <v>11062</v>
      </c>
      <c r="D787" t="s">
        <v>1018</v>
      </c>
      <c r="E787" t="s">
        <v>16</v>
      </c>
      <c r="F787" t="s">
        <v>1384</v>
      </c>
      <c r="G787" t="str">
        <f>CONCATENATE(tblZoneMatch[[#This Row],[Company]],tblZoneMatch[[#This Row],[Current Zone]],tblZoneMatch[[#This Row],[Machine Type]],tblZoneMatch[[#This Row],[Target Platform]],tblZoneMatch[[#This Row],[Target Device Type]],tblZoneMatch[[#This Row],[Target Zone]])</f>
        <v>AnthemFrontEnd / Internal / Network / NTPWindows/Linux/AIXilelk-ch3AIX-LPARappseg / anthem / frontend / general</v>
      </c>
    </row>
    <row r="788" spans="1:7" x14ac:dyDescent="0.3">
      <c r="A788" t="s">
        <v>11061</v>
      </c>
      <c r="B788" t="s">
        <v>8298</v>
      </c>
      <c r="C788" t="s">
        <v>11062</v>
      </c>
      <c r="D788" t="s">
        <v>1018</v>
      </c>
      <c r="E788" t="s">
        <v>17</v>
      </c>
      <c r="F788" t="s">
        <v>1384</v>
      </c>
      <c r="G788" t="str">
        <f>CONCATENATE(tblZoneMatch[[#This Row],[Company]],tblZoneMatch[[#This Row],[Current Zone]],tblZoneMatch[[#This Row],[Machine Type]],tblZoneMatch[[#This Row],[Target Platform]],tblZoneMatch[[#This Row],[Target Device Type]],tblZoneMatch[[#This Row],[Target Zone]])</f>
        <v>AnthemFrontEnd / Internal / Network / NTPWindows/Linux/AIXilelk-ch3Linux-VM-Powerappseg / anthem / frontend / general</v>
      </c>
    </row>
    <row r="789" spans="1:7" x14ac:dyDescent="0.3">
      <c r="A789" t="s">
        <v>11061</v>
      </c>
      <c r="B789" t="s">
        <v>8298</v>
      </c>
      <c r="C789" t="s">
        <v>11062</v>
      </c>
      <c r="D789" t="s">
        <v>1018</v>
      </c>
      <c r="E789" t="s">
        <v>18</v>
      </c>
      <c r="F789" t="s">
        <v>1384</v>
      </c>
      <c r="G789" t="str">
        <f>CONCATENATE(tblZoneMatch[[#This Row],[Company]],tblZoneMatch[[#This Row],[Current Zone]],tblZoneMatch[[#This Row],[Machine Type]],tblZoneMatch[[#This Row],[Target Platform]],tblZoneMatch[[#This Row],[Target Device Type]],tblZoneMatch[[#This Row],[Target Zone]])</f>
        <v>AnthemFrontEnd / Internal / Network / NTPWindows/Linux/AIXilelk-ch3Serverappseg / anthem / frontend / general</v>
      </c>
    </row>
    <row r="790" spans="1:7" x14ac:dyDescent="0.3">
      <c r="A790" s="9" t="s">
        <v>11061</v>
      </c>
      <c r="B790" s="9" t="s">
        <v>8298</v>
      </c>
      <c r="C790" s="9" t="s">
        <v>11062</v>
      </c>
      <c r="D790" s="9" t="s">
        <v>2088</v>
      </c>
      <c r="E790" s="9" t="s">
        <v>18</v>
      </c>
      <c r="F790" s="9" t="s">
        <v>1384</v>
      </c>
      <c r="G790" s="188" t="str">
        <f>CONCATENATE(tblZoneMatch[[#This Row],[Company]],tblZoneMatch[[#This Row],[Current Zone]],tblZoneMatch[[#This Row],[Machine Type]],tblZoneMatch[[#This Row],[Target Platform]],tblZoneMatch[[#This Row],[Target Device Type]],tblZoneMatch[[#This Row],[Target Zone]])</f>
        <v>AnthemFrontEnd / Internal / Network / NTPWindows/Linux/AIXvaash-bmaasServerappseg / anthem / frontend / general</v>
      </c>
    </row>
    <row r="791" spans="1:7" x14ac:dyDescent="0.3">
      <c r="A791" t="s">
        <v>11061</v>
      </c>
      <c r="B791" t="s">
        <v>8298</v>
      </c>
      <c r="C791" t="s">
        <v>11062</v>
      </c>
      <c r="D791" t="s">
        <v>1404</v>
      </c>
      <c r="E791" t="s">
        <v>19</v>
      </c>
      <c r="F791" t="s">
        <v>1384</v>
      </c>
      <c r="G791" t="str">
        <f>CONCATENATE(tblZoneMatch[[#This Row],[Company]],tblZoneMatch[[#This Row],[Current Zone]],tblZoneMatch[[#This Row],[Machine Type]],tblZoneMatch[[#This Row],[Target Platform]],tblZoneMatch[[#This Row],[Target Device Type]],tblZoneMatch[[#This Row],[Target Zone]])</f>
        <v>AnthemFrontEnd / Internal / Network / NTPWindows/Linux/AIXvaash-vcsVMappseg / anthem / frontend / general</v>
      </c>
    </row>
    <row r="792" spans="1:7" x14ac:dyDescent="0.3">
      <c r="A792" t="s">
        <v>11061</v>
      </c>
      <c r="B792" t="s">
        <v>8298</v>
      </c>
      <c r="C792" t="s">
        <v>11062</v>
      </c>
      <c r="D792" t="s">
        <v>863</v>
      </c>
      <c r="E792" t="s">
        <v>16</v>
      </c>
      <c r="F792" t="s">
        <v>1384</v>
      </c>
      <c r="G792" t="str">
        <f>CONCATENATE(tblZoneMatch[[#This Row],[Company]],tblZoneMatch[[#This Row],[Current Zone]],tblZoneMatch[[#This Row],[Machine Type]],tblZoneMatch[[#This Row],[Target Platform]],tblZoneMatch[[#This Row],[Target Device Type]],tblZoneMatch[[#This Row],[Target Zone]])</f>
        <v>AnthemFrontEnd / Internal / Network / NTPWindows/Linux/AIXvaash-wdc04AIX-LPARappseg / anthem / frontend / general</v>
      </c>
    </row>
    <row r="793" spans="1:7" x14ac:dyDescent="0.3">
      <c r="A793" t="s">
        <v>11061</v>
      </c>
      <c r="B793" t="s">
        <v>8298</v>
      </c>
      <c r="C793" t="s">
        <v>11062</v>
      </c>
      <c r="D793" t="s">
        <v>863</v>
      </c>
      <c r="E793" t="s">
        <v>17</v>
      </c>
      <c r="F793" t="s">
        <v>1384</v>
      </c>
      <c r="G793" t="str">
        <f>CONCATENATE(tblZoneMatch[[#This Row],[Company]],tblZoneMatch[[#This Row],[Current Zone]],tblZoneMatch[[#This Row],[Machine Type]],tblZoneMatch[[#This Row],[Target Platform]],tblZoneMatch[[#This Row],[Target Device Type]],tblZoneMatch[[#This Row],[Target Zone]])</f>
        <v>AnthemFrontEnd / Internal / Network / NTPWindows/Linux/AIXvaash-wdc04Linux-VM-Powerappseg / anthem / frontend / general</v>
      </c>
    </row>
    <row r="794" spans="1:7" x14ac:dyDescent="0.3">
      <c r="A794" t="s">
        <v>11061</v>
      </c>
      <c r="B794" t="s">
        <v>6251</v>
      </c>
      <c r="C794" t="s">
        <v>11063</v>
      </c>
      <c r="D794" t="s">
        <v>863</v>
      </c>
      <c r="E794" t="s">
        <v>18</v>
      </c>
      <c r="F794" t="s">
        <v>1384</v>
      </c>
      <c r="G794" t="str">
        <f>CONCATENATE(tblZoneMatch[[#This Row],[Company]],tblZoneMatch[[#This Row],[Current Zone]],tblZoneMatch[[#This Row],[Machine Type]],tblZoneMatch[[#This Row],[Target Platform]],tblZoneMatch[[#This Row],[Target Device Type]],tblZoneMatch[[#This Row],[Target Zone]])</f>
        <v>AnthemFrontEnd / Internal / PAAS / MiscPhysical Appliancevaash-wdc04Serverappseg / anthem / frontend / general</v>
      </c>
    </row>
    <row r="795" spans="1:7" x14ac:dyDescent="0.3">
      <c r="A795" t="s">
        <v>11061</v>
      </c>
      <c r="B795" t="s">
        <v>6251</v>
      </c>
      <c r="C795" t="s">
        <v>11064</v>
      </c>
      <c r="D795" t="s">
        <v>1404</v>
      </c>
      <c r="E795" t="s">
        <v>19</v>
      </c>
      <c r="F795" t="s">
        <v>1384</v>
      </c>
      <c r="G795" t="str">
        <f>CONCATENATE(tblZoneMatch[[#This Row],[Company]],tblZoneMatch[[#This Row],[Current Zone]],tblZoneMatch[[#This Row],[Machine Type]],tblZoneMatch[[#This Row],[Target Platform]],tblZoneMatch[[#This Row],[Target Device Type]],tblZoneMatch[[#This Row],[Target Zone]])</f>
        <v>AnthemFrontEnd / Internal / PAAS / MiscVirtual Appliancevaash-vcsVMappseg / anthem / frontend / general</v>
      </c>
    </row>
    <row r="796" spans="1:7" x14ac:dyDescent="0.3">
      <c r="A796" t="s">
        <v>11061</v>
      </c>
      <c r="B796" t="s">
        <v>6251</v>
      </c>
      <c r="C796" t="s">
        <v>11062</v>
      </c>
      <c r="D796" t="s">
        <v>1108</v>
      </c>
      <c r="E796" t="s">
        <v>19</v>
      </c>
      <c r="F796" t="s">
        <v>1384</v>
      </c>
      <c r="G796" t="str">
        <f>CONCATENATE(tblZoneMatch[[#This Row],[Company]],tblZoneMatch[[#This Row],[Current Zone]],tblZoneMatch[[#This Row],[Machine Type]],tblZoneMatch[[#This Row],[Target Platform]],tblZoneMatch[[#This Row],[Target Device Type]],tblZoneMatch[[#This Row],[Target Zone]])</f>
        <v>AnthemFrontEnd / Internal / PAAS / MiscWindows/Linux/AIXazkyn-eastVMappseg / anthem / frontend / general</v>
      </c>
    </row>
    <row r="797" spans="1:7" x14ac:dyDescent="0.3">
      <c r="A797" t="s">
        <v>11061</v>
      </c>
      <c r="B797" t="s">
        <v>6251</v>
      </c>
      <c r="C797" t="s">
        <v>11062</v>
      </c>
      <c r="D797" t="s">
        <v>1284</v>
      </c>
      <c r="E797" t="s">
        <v>19</v>
      </c>
      <c r="F797" t="s">
        <v>1384</v>
      </c>
      <c r="G797" t="str">
        <f>CONCATENATE(tblZoneMatch[[#This Row],[Company]],tblZoneMatch[[#This Row],[Current Zone]],tblZoneMatch[[#This Row],[Machine Type]],tblZoneMatch[[#This Row],[Target Platform]],tblZoneMatch[[#This Row],[Target Device Type]],tblZoneMatch[[#This Row],[Target Zone]])</f>
        <v>AnthemFrontEnd / Internal / PAAS / MiscWindows/Linux/AIXazkyn-ncVMappseg / anthem / frontend / general</v>
      </c>
    </row>
    <row r="798" spans="1:7" x14ac:dyDescent="0.3">
      <c r="A798" t="s">
        <v>11061</v>
      </c>
      <c r="B798" t="s">
        <v>6251</v>
      </c>
      <c r="C798" t="s">
        <v>11062</v>
      </c>
      <c r="D798" t="s">
        <v>4250</v>
      </c>
      <c r="E798" t="s">
        <v>18</v>
      </c>
      <c r="F798" t="s">
        <v>1384</v>
      </c>
      <c r="G798" t="str">
        <f>CONCATENATE(tblZoneMatch[[#This Row],[Company]],tblZoneMatch[[#This Row],[Current Zone]],tblZoneMatch[[#This Row],[Machine Type]],tblZoneMatch[[#This Row],[Target Platform]],tblZoneMatch[[#This Row],[Target Device Type]],tblZoneMatch[[#This Row],[Target Zone]])</f>
        <v>AnthemFrontEnd / Internal / PAAS / MiscWindows/Linux/AIXilelk-bmaas-drServerappseg / anthem / frontend / general</v>
      </c>
    </row>
    <row r="799" spans="1:7" x14ac:dyDescent="0.3">
      <c r="A799" t="s">
        <v>11061</v>
      </c>
      <c r="B799" t="s">
        <v>6251</v>
      </c>
      <c r="C799" t="s">
        <v>11062</v>
      </c>
      <c r="D799" t="s">
        <v>1018</v>
      </c>
      <c r="E799" t="s">
        <v>16</v>
      </c>
      <c r="F799" t="s">
        <v>1384</v>
      </c>
      <c r="G799" t="str">
        <f>CONCATENATE(tblZoneMatch[[#This Row],[Company]],tblZoneMatch[[#This Row],[Current Zone]],tblZoneMatch[[#This Row],[Machine Type]],tblZoneMatch[[#This Row],[Target Platform]],tblZoneMatch[[#This Row],[Target Device Type]],tblZoneMatch[[#This Row],[Target Zone]])</f>
        <v>AnthemFrontEnd / Internal / PAAS / MiscWindows/Linux/AIXilelk-ch3AIX-LPARappseg / anthem / frontend / general</v>
      </c>
    </row>
    <row r="800" spans="1:7" x14ac:dyDescent="0.3">
      <c r="A800" t="s">
        <v>11061</v>
      </c>
      <c r="B800" t="s">
        <v>6251</v>
      </c>
      <c r="C800" t="s">
        <v>11062</v>
      </c>
      <c r="D800" t="s">
        <v>1018</v>
      </c>
      <c r="E800" t="s">
        <v>17</v>
      </c>
      <c r="F800" t="s">
        <v>1384</v>
      </c>
      <c r="G800" t="str">
        <f>CONCATENATE(tblZoneMatch[[#This Row],[Company]],tblZoneMatch[[#This Row],[Current Zone]],tblZoneMatch[[#This Row],[Machine Type]],tblZoneMatch[[#This Row],[Target Platform]],tblZoneMatch[[#This Row],[Target Device Type]],tblZoneMatch[[#This Row],[Target Zone]])</f>
        <v>AnthemFrontEnd / Internal / PAAS / MiscWindows/Linux/AIXilelk-ch3Linux-VM-Powerappseg / anthem / frontend / general</v>
      </c>
    </row>
    <row r="801" spans="1:7" x14ac:dyDescent="0.3">
      <c r="A801" s="9" t="s">
        <v>11061</v>
      </c>
      <c r="B801" s="9" t="s">
        <v>6251</v>
      </c>
      <c r="C801" s="9" t="s">
        <v>11062</v>
      </c>
      <c r="D801" s="9" t="s">
        <v>1018</v>
      </c>
      <c r="E801" s="9" t="s">
        <v>18</v>
      </c>
      <c r="F801" s="9" t="s">
        <v>1384</v>
      </c>
      <c r="G801" s="188" t="str">
        <f>CONCATENATE(tblZoneMatch[[#This Row],[Company]],tblZoneMatch[[#This Row],[Current Zone]],tblZoneMatch[[#This Row],[Machine Type]],tblZoneMatch[[#This Row],[Target Platform]],tblZoneMatch[[#This Row],[Target Device Type]],tblZoneMatch[[#This Row],[Target Zone]])</f>
        <v>AnthemFrontEnd / Internal / PAAS / MiscWindows/Linux/AIXilelk-ch3Serverappseg / anthem / frontend / general</v>
      </c>
    </row>
    <row r="802" spans="1:7" x14ac:dyDescent="0.3">
      <c r="A802" t="s">
        <v>11061</v>
      </c>
      <c r="B802" t="s">
        <v>6251</v>
      </c>
      <c r="C802" t="s">
        <v>11062</v>
      </c>
      <c r="D802" t="s">
        <v>2088</v>
      </c>
      <c r="E802" t="s">
        <v>18</v>
      </c>
      <c r="F802" t="s">
        <v>1384</v>
      </c>
      <c r="G802" t="str">
        <f>CONCATENATE(tblZoneMatch[[#This Row],[Company]],tblZoneMatch[[#This Row],[Current Zone]],tblZoneMatch[[#This Row],[Machine Type]],tblZoneMatch[[#This Row],[Target Platform]],tblZoneMatch[[#This Row],[Target Device Type]],tblZoneMatch[[#This Row],[Target Zone]])</f>
        <v>AnthemFrontEnd / Internal / PAAS / MiscWindows/Linux/AIXvaash-bmaasServerappseg / anthem / frontend / general</v>
      </c>
    </row>
    <row r="803" spans="1:7" x14ac:dyDescent="0.3">
      <c r="A803" t="s">
        <v>11061</v>
      </c>
      <c r="B803" t="s">
        <v>6251</v>
      </c>
      <c r="C803" t="s">
        <v>11062</v>
      </c>
      <c r="D803" t="s">
        <v>1404</v>
      </c>
      <c r="E803" t="s">
        <v>19</v>
      </c>
      <c r="F803" t="s">
        <v>1384</v>
      </c>
      <c r="G803" t="str">
        <f>CONCATENATE(tblZoneMatch[[#This Row],[Company]],tblZoneMatch[[#This Row],[Current Zone]],tblZoneMatch[[#This Row],[Machine Type]],tblZoneMatch[[#This Row],[Target Platform]],tblZoneMatch[[#This Row],[Target Device Type]],tblZoneMatch[[#This Row],[Target Zone]])</f>
        <v>AnthemFrontEnd / Internal / PAAS / MiscWindows/Linux/AIXvaash-vcsVMappseg / anthem / frontend / general</v>
      </c>
    </row>
    <row r="804" spans="1:7" x14ac:dyDescent="0.3">
      <c r="A804" t="s">
        <v>11061</v>
      </c>
      <c r="B804" t="s">
        <v>6251</v>
      </c>
      <c r="C804" t="s">
        <v>11062</v>
      </c>
      <c r="D804" t="s">
        <v>863</v>
      </c>
      <c r="E804" t="s">
        <v>16</v>
      </c>
      <c r="F804" t="s">
        <v>1384</v>
      </c>
      <c r="G804" t="str">
        <f>CONCATENATE(tblZoneMatch[[#This Row],[Company]],tblZoneMatch[[#This Row],[Current Zone]],tblZoneMatch[[#This Row],[Machine Type]],tblZoneMatch[[#This Row],[Target Platform]],tblZoneMatch[[#This Row],[Target Device Type]],tblZoneMatch[[#This Row],[Target Zone]])</f>
        <v>AnthemFrontEnd / Internal / PAAS / MiscWindows/Linux/AIXvaash-wdc04AIX-LPARappseg / anthem / frontend / general</v>
      </c>
    </row>
    <row r="805" spans="1:7" x14ac:dyDescent="0.3">
      <c r="A805" t="s">
        <v>11061</v>
      </c>
      <c r="B805" t="s">
        <v>6251</v>
      </c>
      <c r="C805" t="s">
        <v>11062</v>
      </c>
      <c r="D805" t="s">
        <v>863</v>
      </c>
      <c r="E805" t="s">
        <v>17</v>
      </c>
      <c r="F805" t="s">
        <v>1384</v>
      </c>
      <c r="G805" t="str">
        <f>CONCATENATE(tblZoneMatch[[#This Row],[Company]],tblZoneMatch[[#This Row],[Current Zone]],tblZoneMatch[[#This Row],[Machine Type]],tblZoneMatch[[#This Row],[Target Platform]],tblZoneMatch[[#This Row],[Target Device Type]],tblZoneMatch[[#This Row],[Target Zone]])</f>
        <v>AnthemFrontEnd / Internal / PAAS / MiscWindows/Linux/AIXvaash-wdc04Linux-VM-Powerappseg / anthem / frontend / general</v>
      </c>
    </row>
    <row r="806" spans="1:7" x14ac:dyDescent="0.3">
      <c r="A806" t="s">
        <v>11061</v>
      </c>
      <c r="B806" t="s">
        <v>620</v>
      </c>
      <c r="C806" t="s">
        <v>11064</v>
      </c>
      <c r="D806" t="s">
        <v>1404</v>
      </c>
      <c r="E806" t="s">
        <v>19</v>
      </c>
      <c r="F806" t="s">
        <v>1384</v>
      </c>
      <c r="G806" t="str">
        <f>CONCATENATE(tblZoneMatch[[#This Row],[Company]],tblZoneMatch[[#This Row],[Current Zone]],tblZoneMatch[[#This Row],[Machine Type]],tblZoneMatch[[#This Row],[Target Platform]],tblZoneMatch[[#This Row],[Target Device Type]],tblZoneMatch[[#This Row],[Target Zone]])</f>
        <v>AnthemFrontEnd / Internal / Security / AD ControllersVirtual Appliancevaash-vcsVMappseg / anthem / frontend / general</v>
      </c>
    </row>
    <row r="807" spans="1:7" x14ac:dyDescent="0.3">
      <c r="A807" t="s">
        <v>11061</v>
      </c>
      <c r="B807" t="s">
        <v>620</v>
      </c>
      <c r="C807" t="s">
        <v>11062</v>
      </c>
      <c r="D807" t="s">
        <v>1108</v>
      </c>
      <c r="E807" t="s">
        <v>19</v>
      </c>
      <c r="F807" t="s">
        <v>1384</v>
      </c>
      <c r="G807"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ControllersWindows/Linux/AIXazkyn-eastVMappseg / anthem / frontend / general</v>
      </c>
    </row>
    <row r="808" spans="1:7" x14ac:dyDescent="0.3">
      <c r="A808" t="s">
        <v>11061</v>
      </c>
      <c r="B808" t="s">
        <v>620</v>
      </c>
      <c r="C808" t="s">
        <v>11062</v>
      </c>
      <c r="D808" t="s">
        <v>1284</v>
      </c>
      <c r="E808" t="s">
        <v>19</v>
      </c>
      <c r="F808" t="s">
        <v>1384</v>
      </c>
      <c r="G808"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ControllersWindows/Linux/AIXazkyn-ncVMappseg / anthem / frontend / general</v>
      </c>
    </row>
    <row r="809" spans="1:7" x14ac:dyDescent="0.3">
      <c r="A809" t="s">
        <v>11061</v>
      </c>
      <c r="B809" t="s">
        <v>620</v>
      </c>
      <c r="C809" t="s">
        <v>11062</v>
      </c>
      <c r="D809" t="s">
        <v>4250</v>
      </c>
      <c r="E809" t="s">
        <v>18</v>
      </c>
      <c r="F809" t="s">
        <v>1384</v>
      </c>
      <c r="G809"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ControllersWindows/Linux/AIXilelk-bmaas-drServerappseg / anthem / frontend / general</v>
      </c>
    </row>
    <row r="810" spans="1:7" x14ac:dyDescent="0.3">
      <c r="A810" t="s">
        <v>11061</v>
      </c>
      <c r="B810" t="s">
        <v>620</v>
      </c>
      <c r="C810" t="s">
        <v>11062</v>
      </c>
      <c r="D810" t="s">
        <v>1018</v>
      </c>
      <c r="E810" t="s">
        <v>16</v>
      </c>
      <c r="F810" t="s">
        <v>1384</v>
      </c>
      <c r="G810"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ControllersWindows/Linux/AIXilelk-ch3AIX-LPARappseg / anthem / frontend / general</v>
      </c>
    </row>
    <row r="811" spans="1:7" x14ac:dyDescent="0.3">
      <c r="A811" t="s">
        <v>11061</v>
      </c>
      <c r="B811" t="s">
        <v>620</v>
      </c>
      <c r="C811" t="s">
        <v>11062</v>
      </c>
      <c r="D811" t="s">
        <v>1018</v>
      </c>
      <c r="E811" t="s">
        <v>17</v>
      </c>
      <c r="F811" t="s">
        <v>1384</v>
      </c>
      <c r="G811"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ControllersWindows/Linux/AIXilelk-ch3Linux-VM-Powerappseg / anthem / frontend / general</v>
      </c>
    </row>
    <row r="812" spans="1:7" x14ac:dyDescent="0.3">
      <c r="A812" s="9" t="s">
        <v>11061</v>
      </c>
      <c r="B812" s="9" t="s">
        <v>620</v>
      </c>
      <c r="C812" s="9" t="s">
        <v>11062</v>
      </c>
      <c r="D812" s="9" t="s">
        <v>1018</v>
      </c>
      <c r="E812" s="9" t="s">
        <v>18</v>
      </c>
      <c r="F812" s="9" t="s">
        <v>1384</v>
      </c>
      <c r="G812" s="188"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ControllersWindows/Linux/AIXilelk-ch3Serverappseg / anthem / frontend / general</v>
      </c>
    </row>
    <row r="813" spans="1:7" x14ac:dyDescent="0.3">
      <c r="A813" t="s">
        <v>11061</v>
      </c>
      <c r="B813" t="s">
        <v>620</v>
      </c>
      <c r="C813" t="s">
        <v>11062</v>
      </c>
      <c r="D813" t="s">
        <v>2088</v>
      </c>
      <c r="E813" t="s">
        <v>18</v>
      </c>
      <c r="F813" t="s">
        <v>1384</v>
      </c>
      <c r="G813"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ControllersWindows/Linux/AIXvaash-bmaasServerappseg / anthem / frontend / general</v>
      </c>
    </row>
    <row r="814" spans="1:7" x14ac:dyDescent="0.3">
      <c r="A814" t="s">
        <v>11061</v>
      </c>
      <c r="B814" t="s">
        <v>620</v>
      </c>
      <c r="C814" t="s">
        <v>11062</v>
      </c>
      <c r="D814" t="s">
        <v>1404</v>
      </c>
      <c r="E814" t="s">
        <v>19</v>
      </c>
      <c r="F814" t="s">
        <v>1384</v>
      </c>
      <c r="G814"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ControllersWindows/Linux/AIXvaash-vcsVMappseg / anthem / frontend / general</v>
      </c>
    </row>
    <row r="815" spans="1:7" x14ac:dyDescent="0.3">
      <c r="A815" t="s">
        <v>11061</v>
      </c>
      <c r="B815" t="s">
        <v>620</v>
      </c>
      <c r="C815" t="s">
        <v>11062</v>
      </c>
      <c r="D815" t="s">
        <v>863</v>
      </c>
      <c r="E815" t="s">
        <v>16</v>
      </c>
      <c r="F815" t="s">
        <v>1384</v>
      </c>
      <c r="G815"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ControllersWindows/Linux/AIXvaash-wdc04AIX-LPARappseg / anthem / frontend / general</v>
      </c>
    </row>
    <row r="816" spans="1:7" x14ac:dyDescent="0.3">
      <c r="A816" t="s">
        <v>11061</v>
      </c>
      <c r="B816" t="s">
        <v>620</v>
      </c>
      <c r="C816" t="s">
        <v>11062</v>
      </c>
      <c r="D816" t="s">
        <v>863</v>
      </c>
      <c r="E816" t="s">
        <v>17</v>
      </c>
      <c r="F816" t="s">
        <v>1384</v>
      </c>
      <c r="G816"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ControllersWindows/Linux/AIXvaash-wdc04Linux-VM-Powerappseg / anthem / frontend / general</v>
      </c>
    </row>
    <row r="817" spans="1:7" x14ac:dyDescent="0.3">
      <c r="A817" t="s">
        <v>11061</v>
      </c>
      <c r="B817" t="s">
        <v>5905</v>
      </c>
      <c r="C817" t="s">
        <v>11064</v>
      </c>
      <c r="D817" t="s">
        <v>1404</v>
      </c>
      <c r="E817" t="s">
        <v>19</v>
      </c>
      <c r="F817" t="s">
        <v>1384</v>
      </c>
      <c r="G817" t="str">
        <f>CONCATENATE(tblZoneMatch[[#This Row],[Company]],tblZoneMatch[[#This Row],[Current Zone]],tblZoneMatch[[#This Row],[Machine Type]],tblZoneMatch[[#This Row],[Target Platform]],tblZoneMatch[[#This Row],[Target Device Type]],tblZoneMatch[[#This Row],[Target Zone]])</f>
        <v>AnthemFrontEnd / Internal / Security / CyberArcVirtual Appliancevaash-vcsVMappseg / anthem / frontend / general</v>
      </c>
    </row>
    <row r="818" spans="1:7" x14ac:dyDescent="0.3">
      <c r="A818" t="s">
        <v>11061</v>
      </c>
      <c r="B818" t="s">
        <v>5905</v>
      </c>
      <c r="C818" t="s">
        <v>11062</v>
      </c>
      <c r="D818" t="s">
        <v>1108</v>
      </c>
      <c r="E818" t="s">
        <v>19</v>
      </c>
      <c r="F818" t="s">
        <v>1384</v>
      </c>
      <c r="G818" t="str">
        <f>CONCATENATE(tblZoneMatch[[#This Row],[Company]],tblZoneMatch[[#This Row],[Current Zone]],tblZoneMatch[[#This Row],[Machine Type]],tblZoneMatch[[#This Row],[Target Platform]],tblZoneMatch[[#This Row],[Target Device Type]],tblZoneMatch[[#This Row],[Target Zone]])</f>
        <v>AnthemFrontEnd / Internal / Security / CyberArcWindows/Linux/AIXazkyn-eastVMappseg / anthem / frontend / general</v>
      </c>
    </row>
    <row r="819" spans="1:7" x14ac:dyDescent="0.3">
      <c r="A819" t="s">
        <v>11061</v>
      </c>
      <c r="B819" t="s">
        <v>5905</v>
      </c>
      <c r="C819" t="s">
        <v>11062</v>
      </c>
      <c r="D819" t="s">
        <v>1284</v>
      </c>
      <c r="E819" t="s">
        <v>19</v>
      </c>
      <c r="F819" t="s">
        <v>1384</v>
      </c>
      <c r="G819" t="str">
        <f>CONCATENATE(tblZoneMatch[[#This Row],[Company]],tblZoneMatch[[#This Row],[Current Zone]],tblZoneMatch[[#This Row],[Machine Type]],tblZoneMatch[[#This Row],[Target Platform]],tblZoneMatch[[#This Row],[Target Device Type]],tblZoneMatch[[#This Row],[Target Zone]])</f>
        <v>AnthemFrontEnd / Internal / Security / CyberArcWindows/Linux/AIXazkyn-ncVMappseg / anthem / frontend / general</v>
      </c>
    </row>
    <row r="820" spans="1:7" x14ac:dyDescent="0.3">
      <c r="A820" t="s">
        <v>11061</v>
      </c>
      <c r="B820" t="s">
        <v>5905</v>
      </c>
      <c r="C820" t="s">
        <v>11062</v>
      </c>
      <c r="D820" t="s">
        <v>4250</v>
      </c>
      <c r="E820" t="s">
        <v>18</v>
      </c>
      <c r="F820" t="s">
        <v>1384</v>
      </c>
      <c r="G820"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CyberArcWindows/Linux/AIXilelk-bmaas-drServerappseg / anthem / frontend / general</v>
      </c>
    </row>
    <row r="821" spans="1:7" x14ac:dyDescent="0.3">
      <c r="A821" t="s">
        <v>11061</v>
      </c>
      <c r="B821" t="s">
        <v>5905</v>
      </c>
      <c r="C821" t="s">
        <v>11062</v>
      </c>
      <c r="D821" t="s">
        <v>1018</v>
      </c>
      <c r="E821" t="s">
        <v>16</v>
      </c>
      <c r="F821" t="s">
        <v>1384</v>
      </c>
      <c r="G821"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CyberArcWindows/Linux/AIXilelk-ch3AIX-LPARappseg / anthem / frontend / general</v>
      </c>
    </row>
    <row r="822" spans="1:7" x14ac:dyDescent="0.3">
      <c r="A822" t="s">
        <v>11061</v>
      </c>
      <c r="B822" t="s">
        <v>5905</v>
      </c>
      <c r="C822" t="s">
        <v>11062</v>
      </c>
      <c r="D822" t="s">
        <v>1018</v>
      </c>
      <c r="E822" t="s">
        <v>17</v>
      </c>
      <c r="F822" t="s">
        <v>1384</v>
      </c>
      <c r="G822"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CyberArcWindows/Linux/AIXilelk-ch3Linux-VM-Powerappseg / anthem / frontend / general</v>
      </c>
    </row>
    <row r="823" spans="1:7" x14ac:dyDescent="0.3">
      <c r="A823" s="9" t="s">
        <v>11061</v>
      </c>
      <c r="B823" s="9" t="s">
        <v>5905</v>
      </c>
      <c r="C823" s="9" t="s">
        <v>11062</v>
      </c>
      <c r="D823" s="9" t="s">
        <v>1018</v>
      </c>
      <c r="E823" s="9" t="s">
        <v>18</v>
      </c>
      <c r="F823" s="9" t="s">
        <v>1384</v>
      </c>
      <c r="G823" s="188"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CyberArcWindows/Linux/AIXilelk-ch3Serverappseg / anthem / frontend / general</v>
      </c>
    </row>
    <row r="824" spans="1:7" x14ac:dyDescent="0.3">
      <c r="A824" t="s">
        <v>11061</v>
      </c>
      <c r="B824" t="s">
        <v>5905</v>
      </c>
      <c r="C824" t="s">
        <v>11062</v>
      </c>
      <c r="D824" t="s">
        <v>2088</v>
      </c>
      <c r="E824" t="s">
        <v>18</v>
      </c>
      <c r="F824" t="s">
        <v>1384</v>
      </c>
      <c r="G824"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CyberArcWindows/Linux/AIXvaash-bmaasServerappseg / anthem / frontend / general</v>
      </c>
    </row>
    <row r="825" spans="1:7" x14ac:dyDescent="0.3">
      <c r="A825" t="s">
        <v>11061</v>
      </c>
      <c r="B825" t="s">
        <v>5905</v>
      </c>
      <c r="C825" t="s">
        <v>11062</v>
      </c>
      <c r="D825" t="s">
        <v>1404</v>
      </c>
      <c r="E825" t="s">
        <v>19</v>
      </c>
      <c r="F825" t="s">
        <v>1384</v>
      </c>
      <c r="G825"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CyberArcWindows/Linux/AIXvaash-vcsVMappseg / anthem / frontend / general</v>
      </c>
    </row>
    <row r="826" spans="1:7" x14ac:dyDescent="0.3">
      <c r="A826" t="s">
        <v>11061</v>
      </c>
      <c r="B826" t="s">
        <v>5905</v>
      </c>
      <c r="C826" t="s">
        <v>11062</v>
      </c>
      <c r="D826" t="s">
        <v>863</v>
      </c>
      <c r="E826" t="s">
        <v>16</v>
      </c>
      <c r="F826" t="s">
        <v>1384</v>
      </c>
      <c r="G826"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CyberArcWindows/Linux/AIXvaash-wdc04AIX-LPARappseg / anthem / frontend / general</v>
      </c>
    </row>
    <row r="827" spans="1:7" x14ac:dyDescent="0.3">
      <c r="A827" t="s">
        <v>11061</v>
      </c>
      <c r="B827" t="s">
        <v>5905</v>
      </c>
      <c r="C827" t="s">
        <v>11062</v>
      </c>
      <c r="D827" t="s">
        <v>863</v>
      </c>
      <c r="E827" t="s">
        <v>17</v>
      </c>
      <c r="F827" t="s">
        <v>1384</v>
      </c>
      <c r="G827"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CyberArcWindows/Linux/AIXvaash-wdc04Linux-VM-Powerappseg / anthem / frontend / general</v>
      </c>
    </row>
    <row r="828" spans="1:7" x14ac:dyDescent="0.3">
      <c r="A828" t="s">
        <v>11061</v>
      </c>
      <c r="B828" t="s">
        <v>668</v>
      </c>
      <c r="C828" t="s">
        <v>11064</v>
      </c>
      <c r="D828" t="s">
        <v>1404</v>
      </c>
      <c r="E828" t="s">
        <v>19</v>
      </c>
      <c r="F828" t="s">
        <v>1384</v>
      </c>
      <c r="G828" t="str">
        <f>CONCATENATE(tblZoneMatch[[#This Row],[Company]],tblZoneMatch[[#This Row],[Current Zone]],tblZoneMatch[[#This Row],[Machine Type]],tblZoneMatch[[#This Row],[Target Platform]],tblZoneMatch[[#This Row],[Target Device Type]],tblZoneMatch[[#This Row],[Target Zone]])</f>
        <v>AnthemFrontEnd / Internal / Security / DomainController-SupportVirtual Appliancevaash-vcsVMappseg / anthem / frontend / general</v>
      </c>
    </row>
    <row r="829" spans="1:7" x14ac:dyDescent="0.3">
      <c r="A829" t="s">
        <v>11061</v>
      </c>
      <c r="B829" t="s">
        <v>668</v>
      </c>
      <c r="C829" t="s">
        <v>11062</v>
      </c>
      <c r="D829" t="s">
        <v>1108</v>
      </c>
      <c r="E829" t="s">
        <v>19</v>
      </c>
      <c r="F829" t="s">
        <v>1384</v>
      </c>
      <c r="G829"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DomainController-SupportWindows/Linux/AIXazkyn-eastVMappseg / anthem / frontend / general</v>
      </c>
    </row>
    <row r="830" spans="1:7" x14ac:dyDescent="0.3">
      <c r="A830" t="s">
        <v>11061</v>
      </c>
      <c r="B830" t="s">
        <v>668</v>
      </c>
      <c r="C830" t="s">
        <v>11062</v>
      </c>
      <c r="D830" t="s">
        <v>1284</v>
      </c>
      <c r="E830" t="s">
        <v>19</v>
      </c>
      <c r="F830" t="s">
        <v>1384</v>
      </c>
      <c r="G830"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DomainController-SupportWindows/Linux/AIXazkyn-ncVMappseg / anthem / frontend / general</v>
      </c>
    </row>
    <row r="831" spans="1:7" x14ac:dyDescent="0.3">
      <c r="A831" t="s">
        <v>11061</v>
      </c>
      <c r="B831" t="s">
        <v>668</v>
      </c>
      <c r="C831" t="s">
        <v>11062</v>
      </c>
      <c r="D831" t="s">
        <v>4250</v>
      </c>
      <c r="E831" t="s">
        <v>18</v>
      </c>
      <c r="F831" t="s">
        <v>1384</v>
      </c>
      <c r="G831"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DomainController-SupportWindows/Linux/AIXilelk-bmaas-drServerappseg / anthem / frontend / general</v>
      </c>
    </row>
    <row r="832" spans="1:7" x14ac:dyDescent="0.3">
      <c r="A832" t="s">
        <v>11061</v>
      </c>
      <c r="B832" t="s">
        <v>668</v>
      </c>
      <c r="C832" t="s">
        <v>11062</v>
      </c>
      <c r="D832" t="s">
        <v>1018</v>
      </c>
      <c r="E832" t="s">
        <v>16</v>
      </c>
      <c r="F832" t="s">
        <v>1384</v>
      </c>
      <c r="G832"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DomainController-SupportWindows/Linux/AIXilelk-ch3AIX-LPARappseg / anthem / frontend / general</v>
      </c>
    </row>
    <row r="833" spans="1:7" x14ac:dyDescent="0.3">
      <c r="A833" t="s">
        <v>11061</v>
      </c>
      <c r="B833" t="s">
        <v>668</v>
      </c>
      <c r="C833" t="s">
        <v>11062</v>
      </c>
      <c r="D833" t="s">
        <v>1018</v>
      </c>
      <c r="E833" t="s">
        <v>17</v>
      </c>
      <c r="F833" t="s">
        <v>1384</v>
      </c>
      <c r="G833"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DomainController-SupportWindows/Linux/AIXilelk-ch3Linux-VM-Powerappseg / anthem / frontend / general</v>
      </c>
    </row>
    <row r="834" spans="1:7" x14ac:dyDescent="0.3">
      <c r="A834" t="s">
        <v>11061</v>
      </c>
      <c r="B834" t="s">
        <v>668</v>
      </c>
      <c r="C834" t="s">
        <v>11062</v>
      </c>
      <c r="D834" t="s">
        <v>1018</v>
      </c>
      <c r="E834" t="s">
        <v>18</v>
      </c>
      <c r="F834" t="s">
        <v>1384</v>
      </c>
      <c r="G834"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DomainController-SupportWindows/Linux/AIXilelk-ch3Serverappseg / anthem / frontend / general</v>
      </c>
    </row>
    <row r="835" spans="1:7" x14ac:dyDescent="0.3">
      <c r="A835" s="9" t="s">
        <v>11061</v>
      </c>
      <c r="B835" s="9" t="s">
        <v>668</v>
      </c>
      <c r="C835" s="9" t="s">
        <v>11062</v>
      </c>
      <c r="D835" s="9" t="s">
        <v>2088</v>
      </c>
      <c r="E835" s="9" t="s">
        <v>18</v>
      </c>
      <c r="F835" s="9" t="s">
        <v>1384</v>
      </c>
      <c r="G835" s="188"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DomainController-SupportWindows/Linux/AIXvaash-bmaasServerappseg / anthem / frontend / general</v>
      </c>
    </row>
    <row r="836" spans="1:7" x14ac:dyDescent="0.3">
      <c r="A836" t="s">
        <v>11061</v>
      </c>
      <c r="B836" t="s">
        <v>668</v>
      </c>
      <c r="C836" t="s">
        <v>11062</v>
      </c>
      <c r="D836" t="s">
        <v>1404</v>
      </c>
      <c r="E836" t="s">
        <v>19</v>
      </c>
      <c r="F836" t="s">
        <v>1384</v>
      </c>
      <c r="G836"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DomainController-SupportWindows/Linux/AIXvaash-vcsVMappseg / anthem / frontend / general</v>
      </c>
    </row>
    <row r="837" spans="1:7" x14ac:dyDescent="0.3">
      <c r="A837" t="s">
        <v>11061</v>
      </c>
      <c r="B837" t="s">
        <v>668</v>
      </c>
      <c r="C837" t="s">
        <v>11062</v>
      </c>
      <c r="D837" t="s">
        <v>863</v>
      </c>
      <c r="E837" t="s">
        <v>16</v>
      </c>
      <c r="F837" t="s">
        <v>1384</v>
      </c>
      <c r="G837"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DomainController-SupportWindows/Linux/AIXvaash-wdc04AIX-LPARappseg / anthem / frontend / general</v>
      </c>
    </row>
    <row r="838" spans="1:7" x14ac:dyDescent="0.3">
      <c r="A838" t="s">
        <v>11061</v>
      </c>
      <c r="B838" t="s">
        <v>668</v>
      </c>
      <c r="C838" t="s">
        <v>11062</v>
      </c>
      <c r="D838" t="s">
        <v>863</v>
      </c>
      <c r="E838" t="s">
        <v>17</v>
      </c>
      <c r="F838" t="s">
        <v>1384</v>
      </c>
      <c r="G838"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DomainController-SupportWindows/Linux/AIXvaash-wdc04Linux-VM-Powerappseg / anthem / frontend / general</v>
      </c>
    </row>
    <row r="839" spans="1:7" x14ac:dyDescent="0.3">
      <c r="A839" t="s">
        <v>11061</v>
      </c>
      <c r="B839" t="s">
        <v>719</v>
      </c>
      <c r="C839" t="s">
        <v>11063</v>
      </c>
      <c r="D839" t="s">
        <v>863</v>
      </c>
      <c r="E839" t="s">
        <v>18</v>
      </c>
      <c r="F839" t="s">
        <v>1914</v>
      </c>
      <c r="G839" t="str">
        <f>CONCATENATE(tblZoneMatch[[#This Row],[Company]],tblZoneMatch[[#This Row],[Current Zone]],tblZoneMatch[[#This Row],[Machine Type]],tblZoneMatch[[#This Row],[Target Platform]],tblZoneMatch[[#This Row],[Target Device Type]],tblZoneMatch[[#This Row],[Target Zone]])</f>
        <v>AnthemFrontEnd / Internal / Security / MiscPhysical Appliancevaash-wdc04Servernetworkseg / anthem / frontend / security-general</v>
      </c>
    </row>
    <row r="840" spans="1:7" x14ac:dyDescent="0.3">
      <c r="A840" t="s">
        <v>11061</v>
      </c>
      <c r="B840" t="s">
        <v>719</v>
      </c>
      <c r="C840" t="s">
        <v>11064</v>
      </c>
      <c r="D840" t="s">
        <v>1404</v>
      </c>
      <c r="E840" t="s">
        <v>19</v>
      </c>
      <c r="F840" t="s">
        <v>1384</v>
      </c>
      <c r="G840" t="str">
        <f>CONCATENATE(tblZoneMatch[[#This Row],[Company]],tblZoneMatch[[#This Row],[Current Zone]],tblZoneMatch[[#This Row],[Machine Type]],tblZoneMatch[[#This Row],[Target Platform]],tblZoneMatch[[#This Row],[Target Device Type]],tblZoneMatch[[#This Row],[Target Zone]])</f>
        <v>AnthemFrontEnd / Internal / Security / MiscVirtual Appliancevaash-vcsVMappseg / anthem / frontend / general</v>
      </c>
    </row>
    <row r="841" spans="1:7" x14ac:dyDescent="0.3">
      <c r="A841" t="s">
        <v>11061</v>
      </c>
      <c r="B841" t="s">
        <v>719</v>
      </c>
      <c r="C841" t="s">
        <v>11062</v>
      </c>
      <c r="D841" t="s">
        <v>1108</v>
      </c>
      <c r="E841" t="s">
        <v>19</v>
      </c>
      <c r="F841" t="s">
        <v>1384</v>
      </c>
      <c r="G841" t="str">
        <f>CONCATENATE(tblZoneMatch[[#This Row],[Company]],tblZoneMatch[[#This Row],[Current Zone]],tblZoneMatch[[#This Row],[Machine Type]],tblZoneMatch[[#This Row],[Target Platform]],tblZoneMatch[[#This Row],[Target Device Type]],tblZoneMatch[[#This Row],[Target Zone]])</f>
        <v>AnthemFrontEnd / Internal / Security / MiscWindows/Linux/AIXazkyn-eastVMappseg / anthem / frontend / general</v>
      </c>
    </row>
    <row r="842" spans="1:7" x14ac:dyDescent="0.3">
      <c r="A842" t="s">
        <v>11061</v>
      </c>
      <c r="B842" t="s">
        <v>719</v>
      </c>
      <c r="C842" t="s">
        <v>11062</v>
      </c>
      <c r="D842" t="s">
        <v>1284</v>
      </c>
      <c r="E842" t="s">
        <v>19</v>
      </c>
      <c r="F842" t="s">
        <v>1384</v>
      </c>
      <c r="G842" t="str">
        <f>CONCATENATE(tblZoneMatch[[#This Row],[Company]],tblZoneMatch[[#This Row],[Current Zone]],tblZoneMatch[[#This Row],[Machine Type]],tblZoneMatch[[#This Row],[Target Platform]],tblZoneMatch[[#This Row],[Target Device Type]],tblZoneMatch[[#This Row],[Target Zone]])</f>
        <v>AnthemFrontEnd / Internal / Security / MiscWindows/Linux/AIXazkyn-ncVMappseg / anthem / frontend / general</v>
      </c>
    </row>
    <row r="843" spans="1:7" x14ac:dyDescent="0.3">
      <c r="A843" t="s">
        <v>11061</v>
      </c>
      <c r="B843" t="s">
        <v>719</v>
      </c>
      <c r="C843" t="s">
        <v>11062</v>
      </c>
      <c r="D843" t="s">
        <v>4250</v>
      </c>
      <c r="E843" t="s">
        <v>18</v>
      </c>
      <c r="F843" t="s">
        <v>1384</v>
      </c>
      <c r="G843" t="str">
        <f>CONCATENATE(tblZoneMatch[[#This Row],[Company]],tblZoneMatch[[#This Row],[Current Zone]],tblZoneMatch[[#This Row],[Machine Type]],tblZoneMatch[[#This Row],[Target Platform]],tblZoneMatch[[#This Row],[Target Device Type]],tblZoneMatch[[#This Row],[Target Zone]])</f>
        <v>AnthemFrontEnd / Internal / Security / MiscWindows/Linux/AIXilelk-bmaas-drServerappseg / anthem / frontend / general</v>
      </c>
    </row>
    <row r="844" spans="1:7" x14ac:dyDescent="0.3">
      <c r="A844" t="s">
        <v>11061</v>
      </c>
      <c r="B844" t="s">
        <v>719</v>
      </c>
      <c r="C844" t="s">
        <v>11062</v>
      </c>
      <c r="D844" t="s">
        <v>1018</v>
      </c>
      <c r="E844" t="s">
        <v>16</v>
      </c>
      <c r="F844" t="s">
        <v>1384</v>
      </c>
      <c r="G844" t="str">
        <f>CONCATENATE(tblZoneMatch[[#This Row],[Company]],tblZoneMatch[[#This Row],[Current Zone]],tblZoneMatch[[#This Row],[Machine Type]],tblZoneMatch[[#This Row],[Target Platform]],tblZoneMatch[[#This Row],[Target Device Type]],tblZoneMatch[[#This Row],[Target Zone]])</f>
        <v>AnthemFrontEnd / Internal / Security / MiscWindows/Linux/AIXilelk-ch3AIX-LPARappseg / anthem / frontend / general</v>
      </c>
    </row>
    <row r="845" spans="1:7" x14ac:dyDescent="0.3">
      <c r="A845" t="s">
        <v>11061</v>
      </c>
      <c r="B845" t="s">
        <v>719</v>
      </c>
      <c r="C845" t="s">
        <v>11062</v>
      </c>
      <c r="D845" t="s">
        <v>1018</v>
      </c>
      <c r="E845" t="s">
        <v>17</v>
      </c>
      <c r="F845" t="s">
        <v>1384</v>
      </c>
      <c r="G845" t="str">
        <f>CONCATENATE(tblZoneMatch[[#This Row],[Company]],tblZoneMatch[[#This Row],[Current Zone]],tblZoneMatch[[#This Row],[Machine Type]],tblZoneMatch[[#This Row],[Target Platform]],tblZoneMatch[[#This Row],[Target Device Type]],tblZoneMatch[[#This Row],[Target Zone]])</f>
        <v>AnthemFrontEnd / Internal / Security / MiscWindows/Linux/AIXilelk-ch3Linux-VM-Powerappseg / anthem / frontend / general</v>
      </c>
    </row>
    <row r="846" spans="1:7" x14ac:dyDescent="0.3">
      <c r="A846" s="9" t="s">
        <v>11061</v>
      </c>
      <c r="B846" s="9" t="s">
        <v>719</v>
      </c>
      <c r="C846" s="9" t="s">
        <v>11062</v>
      </c>
      <c r="D846" s="9" t="s">
        <v>1018</v>
      </c>
      <c r="E846" s="9" t="s">
        <v>18</v>
      </c>
      <c r="F846" s="9" t="s">
        <v>1384</v>
      </c>
      <c r="G846" s="188" t="str">
        <f>CONCATENATE(tblZoneMatch[[#This Row],[Company]],tblZoneMatch[[#This Row],[Current Zone]],tblZoneMatch[[#This Row],[Machine Type]],tblZoneMatch[[#This Row],[Target Platform]],tblZoneMatch[[#This Row],[Target Device Type]],tblZoneMatch[[#This Row],[Target Zone]])</f>
        <v>AnthemFrontEnd / Internal / Security / MiscWindows/Linux/AIXilelk-ch3Serverappseg / anthem / frontend / general</v>
      </c>
    </row>
    <row r="847" spans="1:7" x14ac:dyDescent="0.3">
      <c r="A847" t="s">
        <v>11061</v>
      </c>
      <c r="B847" t="s">
        <v>719</v>
      </c>
      <c r="C847" t="s">
        <v>11062</v>
      </c>
      <c r="D847" t="s">
        <v>2088</v>
      </c>
      <c r="E847" t="s">
        <v>18</v>
      </c>
      <c r="F847" t="s">
        <v>1384</v>
      </c>
      <c r="G847" t="str">
        <f>CONCATENATE(tblZoneMatch[[#This Row],[Company]],tblZoneMatch[[#This Row],[Current Zone]],tblZoneMatch[[#This Row],[Machine Type]],tblZoneMatch[[#This Row],[Target Platform]],tblZoneMatch[[#This Row],[Target Device Type]],tblZoneMatch[[#This Row],[Target Zone]])</f>
        <v>AnthemFrontEnd / Internal / Security / MiscWindows/Linux/AIXvaash-bmaasServerappseg / anthem / frontend / general</v>
      </c>
    </row>
    <row r="848" spans="1:7" x14ac:dyDescent="0.3">
      <c r="A848" t="s">
        <v>11061</v>
      </c>
      <c r="B848" t="s">
        <v>719</v>
      </c>
      <c r="C848" t="s">
        <v>11062</v>
      </c>
      <c r="D848" t="s">
        <v>1404</v>
      </c>
      <c r="E848" t="s">
        <v>19</v>
      </c>
      <c r="F848" t="s">
        <v>1384</v>
      </c>
      <c r="G848" t="str">
        <f>CONCATENATE(tblZoneMatch[[#This Row],[Company]],tblZoneMatch[[#This Row],[Current Zone]],tblZoneMatch[[#This Row],[Machine Type]],tblZoneMatch[[#This Row],[Target Platform]],tblZoneMatch[[#This Row],[Target Device Type]],tblZoneMatch[[#This Row],[Target Zone]])</f>
        <v>AnthemFrontEnd / Internal / Security / MiscWindows/Linux/AIXvaash-vcsVMappseg / anthem / frontend / general</v>
      </c>
    </row>
    <row r="849" spans="1:7" x14ac:dyDescent="0.3">
      <c r="A849" t="s">
        <v>11061</v>
      </c>
      <c r="B849" t="s">
        <v>719</v>
      </c>
      <c r="C849" t="s">
        <v>11062</v>
      </c>
      <c r="D849" t="s">
        <v>863</v>
      </c>
      <c r="E849" t="s">
        <v>16</v>
      </c>
      <c r="F849" t="s">
        <v>1384</v>
      </c>
      <c r="G849" t="str">
        <f>CONCATENATE(tblZoneMatch[[#This Row],[Company]],tblZoneMatch[[#This Row],[Current Zone]],tblZoneMatch[[#This Row],[Machine Type]],tblZoneMatch[[#This Row],[Target Platform]],tblZoneMatch[[#This Row],[Target Device Type]],tblZoneMatch[[#This Row],[Target Zone]])</f>
        <v>AnthemFrontEnd / Internal / Security / MiscWindows/Linux/AIXvaash-wdc04AIX-LPARappseg / anthem / frontend / general</v>
      </c>
    </row>
    <row r="850" spans="1:7" x14ac:dyDescent="0.3">
      <c r="A850" t="s">
        <v>11061</v>
      </c>
      <c r="B850" t="s">
        <v>719</v>
      </c>
      <c r="C850" t="s">
        <v>11062</v>
      </c>
      <c r="D850" t="s">
        <v>863</v>
      </c>
      <c r="E850" t="s">
        <v>17</v>
      </c>
      <c r="F850" t="s">
        <v>1384</v>
      </c>
      <c r="G850" t="str">
        <f>CONCATENATE(tblZoneMatch[[#This Row],[Company]],tblZoneMatch[[#This Row],[Current Zone]],tblZoneMatch[[#This Row],[Machine Type]],tblZoneMatch[[#This Row],[Target Platform]],tblZoneMatch[[#This Row],[Target Device Type]],tblZoneMatch[[#This Row],[Target Zone]])</f>
        <v>AnthemFrontEnd / Internal / Security / MiscWindows/Linux/AIXvaash-wdc04Linux-VM-Powerappseg / anthem / frontend / general</v>
      </c>
    </row>
    <row r="851" spans="1:7" x14ac:dyDescent="0.3">
      <c r="A851" t="s">
        <v>11061</v>
      </c>
      <c r="B851" t="s">
        <v>7261</v>
      </c>
      <c r="C851" t="s">
        <v>11064</v>
      </c>
      <c r="D851" t="s">
        <v>1404</v>
      </c>
      <c r="E851" t="s">
        <v>19</v>
      </c>
      <c r="F851" t="s">
        <v>1384</v>
      </c>
      <c r="G851" t="str">
        <f>CONCATENATE(tblZoneMatch[[#This Row],[Company]],tblZoneMatch[[#This Row],[Current Zone]],tblZoneMatch[[#This Row],[Machine Type]],tblZoneMatch[[#This Row],[Target Platform]],tblZoneMatch[[#This Row],[Target Device Type]],tblZoneMatch[[#This Row],[Target Zone]])</f>
        <v>AnthemFrontEnd / Internal / Security / Red ForestVirtual Appliancevaash-vcsVMappseg / anthem / frontend / general</v>
      </c>
    </row>
    <row r="852" spans="1:7" x14ac:dyDescent="0.3">
      <c r="A852" t="s">
        <v>11061</v>
      </c>
      <c r="B852" t="s">
        <v>7261</v>
      </c>
      <c r="C852" t="s">
        <v>11062</v>
      </c>
      <c r="D852" t="s">
        <v>1108</v>
      </c>
      <c r="E852" t="s">
        <v>19</v>
      </c>
      <c r="F852" t="s">
        <v>1384</v>
      </c>
      <c r="G852" t="str">
        <f>CONCATENATE(tblZoneMatch[[#This Row],[Company]],tblZoneMatch[[#This Row],[Current Zone]],tblZoneMatch[[#This Row],[Machine Type]],tblZoneMatch[[#This Row],[Target Platform]],tblZoneMatch[[#This Row],[Target Device Type]],tblZoneMatch[[#This Row],[Target Zone]])</f>
        <v>AnthemFrontEnd / Internal / Security / Red ForestWindows/Linux/AIXazkyn-eastVMappseg / anthem / frontend / general</v>
      </c>
    </row>
    <row r="853" spans="1:7" x14ac:dyDescent="0.3">
      <c r="A853" t="s">
        <v>11061</v>
      </c>
      <c r="B853" t="s">
        <v>7261</v>
      </c>
      <c r="C853" t="s">
        <v>11062</v>
      </c>
      <c r="D853" t="s">
        <v>1284</v>
      </c>
      <c r="E853" t="s">
        <v>19</v>
      </c>
      <c r="F853" t="s">
        <v>1384</v>
      </c>
      <c r="G853" t="str">
        <f>CONCATENATE(tblZoneMatch[[#This Row],[Company]],tblZoneMatch[[#This Row],[Current Zone]],tblZoneMatch[[#This Row],[Machine Type]],tblZoneMatch[[#This Row],[Target Platform]],tblZoneMatch[[#This Row],[Target Device Type]],tblZoneMatch[[#This Row],[Target Zone]])</f>
        <v>AnthemFrontEnd / Internal / Security / Red ForestWindows/Linux/AIXazkyn-ncVMappseg / anthem / frontend / general</v>
      </c>
    </row>
    <row r="854" spans="1:7" x14ac:dyDescent="0.3">
      <c r="A854" t="s">
        <v>11061</v>
      </c>
      <c r="B854" t="s">
        <v>7261</v>
      </c>
      <c r="C854" t="s">
        <v>11062</v>
      </c>
      <c r="D854" t="s">
        <v>4250</v>
      </c>
      <c r="E854" t="s">
        <v>18</v>
      </c>
      <c r="F854" t="s">
        <v>1384</v>
      </c>
      <c r="G854"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ForestWindows/Linux/AIXilelk-bmaas-drServerappseg / anthem / frontend / general</v>
      </c>
    </row>
    <row r="855" spans="1:7" x14ac:dyDescent="0.3">
      <c r="A855" t="s">
        <v>11061</v>
      </c>
      <c r="B855" t="s">
        <v>7261</v>
      </c>
      <c r="C855" t="s">
        <v>11062</v>
      </c>
      <c r="D855" t="s">
        <v>1018</v>
      </c>
      <c r="E855" t="s">
        <v>16</v>
      </c>
      <c r="F855" t="s">
        <v>1384</v>
      </c>
      <c r="G855"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ForestWindows/Linux/AIXilelk-ch3AIX-LPARappseg / anthem / frontend / general</v>
      </c>
    </row>
    <row r="856" spans="1:7" x14ac:dyDescent="0.3">
      <c r="A856" t="s">
        <v>11061</v>
      </c>
      <c r="B856" t="s">
        <v>7261</v>
      </c>
      <c r="C856" t="s">
        <v>11062</v>
      </c>
      <c r="D856" t="s">
        <v>1018</v>
      </c>
      <c r="E856" t="s">
        <v>17</v>
      </c>
      <c r="F856" t="s">
        <v>1384</v>
      </c>
      <c r="G856"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ForestWindows/Linux/AIXilelk-ch3Linux-VM-Powerappseg / anthem / frontend / general</v>
      </c>
    </row>
    <row r="857" spans="1:7" x14ac:dyDescent="0.3">
      <c r="A857" s="9" t="s">
        <v>11061</v>
      </c>
      <c r="B857" s="9" t="s">
        <v>7261</v>
      </c>
      <c r="C857" s="9" t="s">
        <v>11062</v>
      </c>
      <c r="D857" s="9" t="s">
        <v>1018</v>
      </c>
      <c r="E857" s="9" t="s">
        <v>18</v>
      </c>
      <c r="F857" s="9" t="s">
        <v>1384</v>
      </c>
      <c r="G857" s="188"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ForestWindows/Linux/AIXilelk-ch3Serverappseg / anthem / frontend / general</v>
      </c>
    </row>
    <row r="858" spans="1:7" x14ac:dyDescent="0.3">
      <c r="A858" t="s">
        <v>11061</v>
      </c>
      <c r="B858" t="s">
        <v>7261</v>
      </c>
      <c r="C858" t="s">
        <v>11062</v>
      </c>
      <c r="D858" t="s">
        <v>2088</v>
      </c>
      <c r="E858" t="s">
        <v>18</v>
      </c>
      <c r="F858" t="s">
        <v>1384</v>
      </c>
      <c r="G858"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ForestWindows/Linux/AIXvaash-bmaasServerappseg / anthem / frontend / general</v>
      </c>
    </row>
    <row r="859" spans="1:7" x14ac:dyDescent="0.3">
      <c r="A859" t="s">
        <v>11061</v>
      </c>
      <c r="B859" t="s">
        <v>7261</v>
      </c>
      <c r="C859" t="s">
        <v>11062</v>
      </c>
      <c r="D859" t="s">
        <v>1404</v>
      </c>
      <c r="E859" t="s">
        <v>19</v>
      </c>
      <c r="F859" t="s">
        <v>1384</v>
      </c>
      <c r="G859"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ForestWindows/Linux/AIXvaash-vcsVMappseg / anthem / frontend / general</v>
      </c>
    </row>
    <row r="860" spans="1:7" x14ac:dyDescent="0.3">
      <c r="A860" t="s">
        <v>11061</v>
      </c>
      <c r="B860" t="s">
        <v>7261</v>
      </c>
      <c r="C860" t="s">
        <v>11062</v>
      </c>
      <c r="D860" t="s">
        <v>863</v>
      </c>
      <c r="E860" t="s">
        <v>16</v>
      </c>
      <c r="F860" t="s">
        <v>1384</v>
      </c>
      <c r="G860"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ForestWindows/Linux/AIXvaash-wdc04AIX-LPARappseg / anthem / frontend / general</v>
      </c>
    </row>
    <row r="861" spans="1:7" x14ac:dyDescent="0.3">
      <c r="A861" t="s">
        <v>11061</v>
      </c>
      <c r="B861" t="s">
        <v>7261</v>
      </c>
      <c r="C861" t="s">
        <v>11062</v>
      </c>
      <c r="D861" t="s">
        <v>863</v>
      </c>
      <c r="E861" t="s">
        <v>17</v>
      </c>
      <c r="F861" t="s">
        <v>1384</v>
      </c>
      <c r="G861"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ForestWindows/Linux/AIXvaash-wdc04Linux-VM-Powerappseg / anthem / frontend / general</v>
      </c>
    </row>
    <row r="862" spans="1:7" x14ac:dyDescent="0.3">
      <c r="A862" t="s">
        <v>11061</v>
      </c>
      <c r="B862" t="s">
        <v>528</v>
      </c>
      <c r="C862" t="s">
        <v>11064</v>
      </c>
      <c r="D862" t="s">
        <v>1404</v>
      </c>
      <c r="E862" t="s">
        <v>19</v>
      </c>
      <c r="F862" t="s">
        <v>1384</v>
      </c>
      <c r="G862" t="str">
        <f>CONCATENATE(tblZoneMatch[[#This Row],[Company]],tblZoneMatch[[#This Row],[Current Zone]],tblZoneMatch[[#This Row],[Machine Type]],tblZoneMatch[[#This Row],[Target Platform]],tblZoneMatch[[#This Row],[Target Device Type]],tblZoneMatch[[#This Row],[Target Zone]])</f>
        <v>AnthemFrontEnd / Internal / Security / SAWVirtual Appliancevaash-vcsVMappseg / anthem / frontend / general</v>
      </c>
    </row>
    <row r="863" spans="1:7" x14ac:dyDescent="0.3">
      <c r="A863" t="s">
        <v>11061</v>
      </c>
      <c r="B863" t="s">
        <v>528</v>
      </c>
      <c r="C863" t="s">
        <v>11062</v>
      </c>
      <c r="D863" t="s">
        <v>1108</v>
      </c>
      <c r="E863" t="s">
        <v>19</v>
      </c>
      <c r="F863" t="s">
        <v>1384</v>
      </c>
      <c r="G863" t="str">
        <f>CONCATENATE(tblZoneMatch[[#This Row],[Company]],tblZoneMatch[[#This Row],[Current Zone]],tblZoneMatch[[#This Row],[Machine Type]],tblZoneMatch[[#This Row],[Target Platform]],tblZoneMatch[[#This Row],[Target Device Type]],tblZoneMatch[[#This Row],[Target Zone]])</f>
        <v>AnthemFrontEnd / Internal / Security / SAWWindows/Linux/AIXazkyn-eastVMappseg / anthem / frontend / general</v>
      </c>
    </row>
    <row r="864" spans="1:7" x14ac:dyDescent="0.3">
      <c r="A864" t="s">
        <v>11061</v>
      </c>
      <c r="B864" t="s">
        <v>528</v>
      </c>
      <c r="C864" t="s">
        <v>11062</v>
      </c>
      <c r="D864" t="s">
        <v>1284</v>
      </c>
      <c r="E864" t="s">
        <v>19</v>
      </c>
      <c r="F864" t="s">
        <v>1384</v>
      </c>
      <c r="G864" t="str">
        <f>CONCATENATE(tblZoneMatch[[#This Row],[Company]],tblZoneMatch[[#This Row],[Current Zone]],tblZoneMatch[[#This Row],[Machine Type]],tblZoneMatch[[#This Row],[Target Platform]],tblZoneMatch[[#This Row],[Target Device Type]],tblZoneMatch[[#This Row],[Target Zone]])</f>
        <v>AnthemFrontEnd / Internal / Security / SAWWindows/Linux/AIXazkyn-ncVMappseg / anthem / frontend / general</v>
      </c>
    </row>
    <row r="865" spans="1:7" x14ac:dyDescent="0.3">
      <c r="A865" t="s">
        <v>11061</v>
      </c>
      <c r="B865" t="s">
        <v>528</v>
      </c>
      <c r="C865" t="s">
        <v>11062</v>
      </c>
      <c r="D865" t="s">
        <v>4250</v>
      </c>
      <c r="E865" t="s">
        <v>18</v>
      </c>
      <c r="F865" t="s">
        <v>1384</v>
      </c>
      <c r="G865" t="str">
        <f>CONCATENATE(tblZoneMatch[[#This Row],[Company]],tblZoneMatch[[#This Row],[Current Zone]],tblZoneMatch[[#This Row],[Machine Type]],tblZoneMatch[[#This Row],[Target Platform]],tblZoneMatch[[#This Row],[Target Device Type]],tblZoneMatch[[#This Row],[Target Zone]])</f>
        <v>AnthemFrontEnd / Internal / Security / SAWWindows/Linux/AIXilelk-bmaas-drServerappseg / anthem / frontend / general</v>
      </c>
    </row>
    <row r="866" spans="1:7" x14ac:dyDescent="0.3">
      <c r="A866" t="s">
        <v>11061</v>
      </c>
      <c r="B866" t="s">
        <v>528</v>
      </c>
      <c r="C866" t="s">
        <v>11062</v>
      </c>
      <c r="D866" t="s">
        <v>1018</v>
      </c>
      <c r="E866" t="s">
        <v>16</v>
      </c>
      <c r="F866" t="s">
        <v>1384</v>
      </c>
      <c r="G866" t="str">
        <f>CONCATENATE(tblZoneMatch[[#This Row],[Company]],tblZoneMatch[[#This Row],[Current Zone]],tblZoneMatch[[#This Row],[Machine Type]],tblZoneMatch[[#This Row],[Target Platform]],tblZoneMatch[[#This Row],[Target Device Type]],tblZoneMatch[[#This Row],[Target Zone]])</f>
        <v>AnthemFrontEnd / Internal / Security / SAWWindows/Linux/AIXilelk-ch3AIX-LPARappseg / anthem / frontend / general</v>
      </c>
    </row>
    <row r="867" spans="1:7" x14ac:dyDescent="0.3">
      <c r="A867" t="s">
        <v>11061</v>
      </c>
      <c r="B867" t="s">
        <v>528</v>
      </c>
      <c r="C867" t="s">
        <v>11062</v>
      </c>
      <c r="D867" t="s">
        <v>1018</v>
      </c>
      <c r="E867" t="s">
        <v>17</v>
      </c>
      <c r="F867" t="s">
        <v>1384</v>
      </c>
      <c r="G867" t="str">
        <f>CONCATENATE(tblZoneMatch[[#This Row],[Company]],tblZoneMatch[[#This Row],[Current Zone]],tblZoneMatch[[#This Row],[Machine Type]],tblZoneMatch[[#This Row],[Target Platform]],tblZoneMatch[[#This Row],[Target Device Type]],tblZoneMatch[[#This Row],[Target Zone]])</f>
        <v>AnthemFrontEnd / Internal / Security / SAWWindows/Linux/AIXilelk-ch3Linux-VM-Powerappseg / anthem / frontend / general</v>
      </c>
    </row>
    <row r="868" spans="1:7" x14ac:dyDescent="0.3">
      <c r="A868" t="s">
        <v>11061</v>
      </c>
      <c r="B868" t="s">
        <v>528</v>
      </c>
      <c r="C868" t="s">
        <v>11062</v>
      </c>
      <c r="D868" t="s">
        <v>1018</v>
      </c>
      <c r="E868" t="s">
        <v>18</v>
      </c>
      <c r="F868" t="s">
        <v>1384</v>
      </c>
      <c r="G868" t="str">
        <f>CONCATENATE(tblZoneMatch[[#This Row],[Company]],tblZoneMatch[[#This Row],[Current Zone]],tblZoneMatch[[#This Row],[Machine Type]],tblZoneMatch[[#This Row],[Target Platform]],tblZoneMatch[[#This Row],[Target Device Type]],tblZoneMatch[[#This Row],[Target Zone]])</f>
        <v>AnthemFrontEnd / Internal / Security / SAWWindows/Linux/AIXilelk-ch3Serverappseg / anthem / frontend / general</v>
      </c>
    </row>
    <row r="869" spans="1:7" x14ac:dyDescent="0.3">
      <c r="A869" t="s">
        <v>11061</v>
      </c>
      <c r="B869" t="s">
        <v>528</v>
      </c>
      <c r="C869" t="s">
        <v>11062</v>
      </c>
      <c r="D869" t="s">
        <v>2088</v>
      </c>
      <c r="E869" t="s">
        <v>18</v>
      </c>
      <c r="F869" t="s">
        <v>1384</v>
      </c>
      <c r="G869" t="str">
        <f>CONCATENATE(tblZoneMatch[[#This Row],[Company]],tblZoneMatch[[#This Row],[Current Zone]],tblZoneMatch[[#This Row],[Machine Type]],tblZoneMatch[[#This Row],[Target Platform]],tblZoneMatch[[#This Row],[Target Device Type]],tblZoneMatch[[#This Row],[Target Zone]])</f>
        <v>AnthemFrontEnd / Internal / Security / SAWWindows/Linux/AIXvaash-bmaasServerappseg / anthem / frontend / general</v>
      </c>
    </row>
    <row r="870" spans="1:7" x14ac:dyDescent="0.3">
      <c r="A870" t="s">
        <v>11061</v>
      </c>
      <c r="B870" t="s">
        <v>528</v>
      </c>
      <c r="C870" t="s">
        <v>11062</v>
      </c>
      <c r="D870" t="s">
        <v>1404</v>
      </c>
      <c r="E870" t="s">
        <v>19</v>
      </c>
      <c r="F870" t="s">
        <v>1384</v>
      </c>
      <c r="G870" t="str">
        <f>CONCATENATE(tblZoneMatch[[#This Row],[Company]],tblZoneMatch[[#This Row],[Current Zone]],tblZoneMatch[[#This Row],[Machine Type]],tblZoneMatch[[#This Row],[Target Platform]],tblZoneMatch[[#This Row],[Target Device Type]],tblZoneMatch[[#This Row],[Target Zone]])</f>
        <v>AnthemFrontEnd / Internal / Security / SAWWindows/Linux/AIXvaash-vcsVMappseg / anthem / frontend / general</v>
      </c>
    </row>
    <row r="871" spans="1:7" x14ac:dyDescent="0.3">
      <c r="A871" t="s">
        <v>11061</v>
      </c>
      <c r="B871" t="s">
        <v>528</v>
      </c>
      <c r="C871" t="s">
        <v>11062</v>
      </c>
      <c r="D871" t="s">
        <v>863</v>
      </c>
      <c r="E871" t="s">
        <v>16</v>
      </c>
      <c r="F871" t="s">
        <v>1384</v>
      </c>
      <c r="G871" t="str">
        <f>CONCATENATE(tblZoneMatch[[#This Row],[Company]],tblZoneMatch[[#This Row],[Current Zone]],tblZoneMatch[[#This Row],[Machine Type]],tblZoneMatch[[#This Row],[Target Platform]],tblZoneMatch[[#This Row],[Target Device Type]],tblZoneMatch[[#This Row],[Target Zone]])</f>
        <v>AnthemFrontEnd / Internal / Security / SAWWindows/Linux/AIXvaash-wdc04AIX-LPARappseg / anthem / frontend / general</v>
      </c>
    </row>
    <row r="872" spans="1:7" x14ac:dyDescent="0.3">
      <c r="A872" t="s">
        <v>11061</v>
      </c>
      <c r="B872" t="s">
        <v>528</v>
      </c>
      <c r="C872" t="s">
        <v>11062</v>
      </c>
      <c r="D872" t="s">
        <v>863</v>
      </c>
      <c r="E872" t="s">
        <v>17</v>
      </c>
      <c r="F872" t="s">
        <v>1384</v>
      </c>
      <c r="G872" t="str">
        <f>CONCATENATE(tblZoneMatch[[#This Row],[Company]],tblZoneMatch[[#This Row],[Current Zone]],tblZoneMatch[[#This Row],[Machine Type]],tblZoneMatch[[#This Row],[Target Platform]],tblZoneMatch[[#This Row],[Target Device Type]],tblZoneMatch[[#This Row],[Target Zone]])</f>
        <v>AnthemFrontEnd / Internal / Security / SAWWindows/Linux/AIXvaash-wdc04Linux-VM-Powerappseg / anthem / frontend / general</v>
      </c>
    </row>
    <row r="873" spans="1:7" x14ac:dyDescent="0.3">
      <c r="A873" t="s">
        <v>11061</v>
      </c>
      <c r="B873" t="s">
        <v>624</v>
      </c>
      <c r="C873" t="s">
        <v>11064</v>
      </c>
      <c r="D873" t="s">
        <v>1404</v>
      </c>
      <c r="E873" t="s">
        <v>19</v>
      </c>
      <c r="F873" t="s">
        <v>1384</v>
      </c>
      <c r="G873" t="str">
        <f>CONCATENATE(tblZoneMatch[[#This Row],[Company]],tblZoneMatch[[#This Row],[Current Zone]],tblZoneMatch[[#This Row],[Machine Type]],tblZoneMatch[[#This Row],[Target Platform]],tblZoneMatch[[#This Row],[Target Device Type]],tblZoneMatch[[#This Row],[Target Zone]])</f>
        <v>AnthemFrontEnd / Internal / Security / SiteminderVirtual Appliancevaash-vcsVMappseg / anthem / frontend / general</v>
      </c>
    </row>
    <row r="874" spans="1:7" x14ac:dyDescent="0.3">
      <c r="A874" s="9" t="s">
        <v>11061</v>
      </c>
      <c r="B874" s="9" t="s">
        <v>624</v>
      </c>
      <c r="C874" s="9" t="s">
        <v>11062</v>
      </c>
      <c r="D874" s="9" t="s">
        <v>1108</v>
      </c>
      <c r="E874" s="9" t="s">
        <v>19</v>
      </c>
      <c r="F874" s="9" t="s">
        <v>1384</v>
      </c>
      <c r="G874" s="188" t="str">
        <f>CONCATENATE(tblZoneMatch[[#This Row],[Company]],tblZoneMatch[[#This Row],[Current Zone]],tblZoneMatch[[#This Row],[Machine Type]],tblZoneMatch[[#This Row],[Target Platform]],tblZoneMatch[[#This Row],[Target Device Type]],tblZoneMatch[[#This Row],[Target Zone]])</f>
        <v>AnthemFrontEnd / Internal / Security / SiteminderWindows/Linux/AIXazkyn-eastVMappseg / anthem / frontend / general</v>
      </c>
    </row>
    <row r="875" spans="1:7" x14ac:dyDescent="0.3">
      <c r="A875" t="s">
        <v>11061</v>
      </c>
      <c r="B875" t="s">
        <v>624</v>
      </c>
      <c r="C875" t="s">
        <v>11062</v>
      </c>
      <c r="D875" t="s">
        <v>1284</v>
      </c>
      <c r="E875" t="s">
        <v>19</v>
      </c>
      <c r="F875" t="s">
        <v>1384</v>
      </c>
      <c r="G875" t="str">
        <f>CONCATENATE(tblZoneMatch[[#This Row],[Company]],tblZoneMatch[[#This Row],[Current Zone]],tblZoneMatch[[#This Row],[Machine Type]],tblZoneMatch[[#This Row],[Target Platform]],tblZoneMatch[[#This Row],[Target Device Type]],tblZoneMatch[[#This Row],[Target Zone]])</f>
        <v>AnthemFrontEnd / Internal / Security / SiteminderWindows/Linux/AIXazkyn-ncVMappseg / anthem / frontend / general</v>
      </c>
    </row>
    <row r="876" spans="1:7" x14ac:dyDescent="0.3">
      <c r="A876" t="s">
        <v>11061</v>
      </c>
      <c r="B876" t="s">
        <v>624</v>
      </c>
      <c r="C876" t="s">
        <v>11062</v>
      </c>
      <c r="D876" t="s">
        <v>4250</v>
      </c>
      <c r="E876" t="s">
        <v>18</v>
      </c>
      <c r="F876" t="s">
        <v>1384</v>
      </c>
      <c r="G876"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SiteminderWindows/Linux/AIXilelk-bmaas-drServerappseg / anthem / frontend / general</v>
      </c>
    </row>
    <row r="877" spans="1:7" x14ac:dyDescent="0.3">
      <c r="A877" t="s">
        <v>11061</v>
      </c>
      <c r="B877" t="s">
        <v>624</v>
      </c>
      <c r="C877" t="s">
        <v>11062</v>
      </c>
      <c r="D877" t="s">
        <v>1018</v>
      </c>
      <c r="E877" t="s">
        <v>16</v>
      </c>
      <c r="F877" t="s">
        <v>1384</v>
      </c>
      <c r="G877"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SiteminderWindows/Linux/AIXilelk-ch3AIX-LPARappseg / anthem / frontend / general</v>
      </c>
    </row>
    <row r="878" spans="1:7" x14ac:dyDescent="0.3">
      <c r="A878" t="s">
        <v>11061</v>
      </c>
      <c r="B878" t="s">
        <v>624</v>
      </c>
      <c r="C878" t="s">
        <v>11062</v>
      </c>
      <c r="D878" t="s">
        <v>1018</v>
      </c>
      <c r="E878" t="s">
        <v>17</v>
      </c>
      <c r="F878" t="s">
        <v>1384</v>
      </c>
      <c r="G878"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SiteminderWindows/Linux/AIXilelk-ch3Linux-VM-Powerappseg / anthem / frontend / general</v>
      </c>
    </row>
    <row r="879" spans="1:7" x14ac:dyDescent="0.3">
      <c r="A879" t="s">
        <v>11061</v>
      </c>
      <c r="B879" t="s">
        <v>624</v>
      </c>
      <c r="C879" t="s">
        <v>11062</v>
      </c>
      <c r="D879" t="s">
        <v>1018</v>
      </c>
      <c r="E879" t="s">
        <v>18</v>
      </c>
      <c r="F879" t="s">
        <v>1384</v>
      </c>
      <c r="G879"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SiteminderWindows/Linux/AIXilelk-ch3Serverappseg / anthem / frontend / general</v>
      </c>
    </row>
    <row r="880" spans="1:7" x14ac:dyDescent="0.3">
      <c r="A880" t="s">
        <v>11061</v>
      </c>
      <c r="B880" t="s">
        <v>624</v>
      </c>
      <c r="C880" t="s">
        <v>11062</v>
      </c>
      <c r="D880" t="s">
        <v>2088</v>
      </c>
      <c r="E880" t="s">
        <v>18</v>
      </c>
      <c r="F880" t="s">
        <v>1384</v>
      </c>
      <c r="G880"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SiteminderWindows/Linux/AIXvaash-bmaasServerappseg / anthem / frontend / general</v>
      </c>
    </row>
    <row r="881" spans="1:7" x14ac:dyDescent="0.3">
      <c r="A881" t="s">
        <v>11061</v>
      </c>
      <c r="B881" t="s">
        <v>624</v>
      </c>
      <c r="C881" t="s">
        <v>11062</v>
      </c>
      <c r="D881" t="s">
        <v>1404</v>
      </c>
      <c r="E881" t="s">
        <v>18</v>
      </c>
      <c r="F881" t="s">
        <v>1384</v>
      </c>
      <c r="G881"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SiteminderWindows/Linux/AIXvaash-vcsServerappseg / anthem / frontend / general</v>
      </c>
    </row>
    <row r="882" spans="1:7" x14ac:dyDescent="0.3">
      <c r="A882" s="9" t="s">
        <v>11061</v>
      </c>
      <c r="B882" s="9" t="s">
        <v>624</v>
      </c>
      <c r="C882" s="9" t="s">
        <v>11062</v>
      </c>
      <c r="D882" s="9" t="s">
        <v>1404</v>
      </c>
      <c r="E882" s="9" t="s">
        <v>19</v>
      </c>
      <c r="F882" s="9" t="s">
        <v>1384</v>
      </c>
      <c r="G882" s="188"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SiteminderWindows/Linux/AIXvaash-vcsVMappseg / anthem / frontend / general</v>
      </c>
    </row>
    <row r="883" spans="1:7" x14ac:dyDescent="0.3">
      <c r="A883" t="s">
        <v>11061</v>
      </c>
      <c r="B883" t="s">
        <v>624</v>
      </c>
      <c r="C883" t="s">
        <v>11062</v>
      </c>
      <c r="D883" t="s">
        <v>863</v>
      </c>
      <c r="E883" t="s">
        <v>16</v>
      </c>
      <c r="F883" t="s">
        <v>1384</v>
      </c>
      <c r="G883"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SiteminderWindows/Linux/AIXvaash-wdc04AIX-LPARappseg / anthem / frontend / general</v>
      </c>
    </row>
    <row r="884" spans="1:7" x14ac:dyDescent="0.3">
      <c r="A884" t="s">
        <v>11061</v>
      </c>
      <c r="B884" t="s">
        <v>624</v>
      </c>
      <c r="C884" t="s">
        <v>11062</v>
      </c>
      <c r="D884" t="s">
        <v>863</v>
      </c>
      <c r="E884" t="s">
        <v>17</v>
      </c>
      <c r="F884" t="s">
        <v>1384</v>
      </c>
      <c r="G884"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SiteminderWindows/Linux/AIXvaash-wdc04Linux-VM-Powerappseg / anthem / frontend / general</v>
      </c>
    </row>
    <row r="885" spans="1:7" x14ac:dyDescent="0.3">
      <c r="A885" t="s">
        <v>11061</v>
      </c>
      <c r="B885" t="s">
        <v>624</v>
      </c>
      <c r="C885" t="s">
        <v>11062</v>
      </c>
      <c r="D885" t="s">
        <v>863</v>
      </c>
      <c r="E885" t="s">
        <v>18</v>
      </c>
      <c r="F885" t="s">
        <v>1384</v>
      </c>
      <c r="G885"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SiteminderWindows/Linux/AIXvaash-wdc04Serverappseg / anthem / frontend / general</v>
      </c>
    </row>
    <row r="886" spans="1:7" x14ac:dyDescent="0.3">
      <c r="A886" t="s">
        <v>11061</v>
      </c>
      <c r="B886" t="s">
        <v>532</v>
      </c>
      <c r="C886" t="s">
        <v>11063</v>
      </c>
      <c r="D886" t="s">
        <v>863</v>
      </c>
      <c r="E886" t="s">
        <v>18</v>
      </c>
      <c r="F886" t="s">
        <v>1384</v>
      </c>
      <c r="G886" t="str">
        <f>CONCATENATE(tblZoneMatch[[#This Row],[Company]],tblZoneMatch[[#This Row],[Current Zone]],tblZoneMatch[[#This Row],[Machine Type]],tblZoneMatch[[#This Row],[Target Platform]],tblZoneMatch[[#This Row],[Target Device Type]],tblZoneMatch[[#This Row],[Target Zone]])</f>
        <v>AnthemFrontEnd / Internal / Web Servers / IHSPhysical Appliancevaash-wdc04Serverappseg / anthem / frontend / general</v>
      </c>
    </row>
    <row r="887" spans="1:7" x14ac:dyDescent="0.3">
      <c r="A887" t="s">
        <v>11061</v>
      </c>
      <c r="B887" t="s">
        <v>532</v>
      </c>
      <c r="C887" t="s">
        <v>11064</v>
      </c>
      <c r="D887" t="s">
        <v>1404</v>
      </c>
      <c r="E887" t="s">
        <v>19</v>
      </c>
      <c r="F887" t="s">
        <v>1384</v>
      </c>
      <c r="G887" t="str">
        <f>CONCATENATE(tblZoneMatch[[#This Row],[Company]],tblZoneMatch[[#This Row],[Current Zone]],tblZoneMatch[[#This Row],[Machine Type]],tblZoneMatch[[#This Row],[Target Platform]],tblZoneMatch[[#This Row],[Target Device Type]],tblZoneMatch[[#This Row],[Target Zone]])</f>
        <v>AnthemFrontEnd / Internal / Web Servers / IHSVirtual Appliancevaash-vcsVMappseg / anthem / frontend / general</v>
      </c>
    </row>
    <row r="888" spans="1:7" x14ac:dyDescent="0.3">
      <c r="A888" t="s">
        <v>11061</v>
      </c>
      <c r="B888" t="s">
        <v>532</v>
      </c>
      <c r="C888" t="s">
        <v>11062</v>
      </c>
      <c r="D888" t="s">
        <v>1108</v>
      </c>
      <c r="E888" t="s">
        <v>19</v>
      </c>
      <c r="F888" t="s">
        <v>1384</v>
      </c>
      <c r="G888" t="str">
        <f>CONCATENATE(tblZoneMatch[[#This Row],[Company]],tblZoneMatch[[#This Row],[Current Zone]],tblZoneMatch[[#This Row],[Machine Type]],tblZoneMatch[[#This Row],[Target Platform]],tblZoneMatch[[#This Row],[Target Device Type]],tblZoneMatch[[#This Row],[Target Zone]])</f>
        <v>AnthemFrontEnd / Internal / Web Servers / IHSWindows/Linux/AIXazkyn-eastVMappseg / anthem / frontend / general</v>
      </c>
    </row>
    <row r="889" spans="1:7" x14ac:dyDescent="0.3">
      <c r="A889" t="s">
        <v>11061</v>
      </c>
      <c r="B889" t="s">
        <v>532</v>
      </c>
      <c r="C889" t="s">
        <v>11062</v>
      </c>
      <c r="D889" t="s">
        <v>1284</v>
      </c>
      <c r="E889" t="s">
        <v>19</v>
      </c>
      <c r="F889" t="s">
        <v>1384</v>
      </c>
      <c r="G889" t="str">
        <f>CONCATENATE(tblZoneMatch[[#This Row],[Company]],tblZoneMatch[[#This Row],[Current Zone]],tblZoneMatch[[#This Row],[Machine Type]],tblZoneMatch[[#This Row],[Target Platform]],tblZoneMatch[[#This Row],[Target Device Type]],tblZoneMatch[[#This Row],[Target Zone]])</f>
        <v>AnthemFrontEnd / Internal / Web Servers / IHSWindows/Linux/AIXazkyn-ncVMappseg / anthem / frontend / general</v>
      </c>
    </row>
    <row r="890" spans="1:7" x14ac:dyDescent="0.3">
      <c r="A890" t="s">
        <v>11061</v>
      </c>
      <c r="B890" t="s">
        <v>532</v>
      </c>
      <c r="C890" t="s">
        <v>11062</v>
      </c>
      <c r="D890" t="s">
        <v>4250</v>
      </c>
      <c r="E890" t="s">
        <v>18</v>
      </c>
      <c r="F890" t="s">
        <v>1384</v>
      </c>
      <c r="G890" t="str">
        <f>CONCATENATE(tblZoneMatch[[#This Row],[Company]],tblZoneMatch[[#This Row],[Current Zone]],tblZoneMatch[[#This Row],[Machine Type]],tblZoneMatch[[#This Row],[Target Platform]],tblZoneMatch[[#This Row],[Target Device Type]],tblZoneMatch[[#This Row],[Target Zone]])</f>
        <v>AnthemFrontEnd / Internal / Web Servers / IHSWindows/Linux/AIXilelk-bmaas-drServerappseg / anthem / frontend / general</v>
      </c>
    </row>
    <row r="891" spans="1:7" x14ac:dyDescent="0.3">
      <c r="A891" t="s">
        <v>11061</v>
      </c>
      <c r="B891" t="s">
        <v>532</v>
      </c>
      <c r="C891" t="s">
        <v>11062</v>
      </c>
      <c r="D891" t="s">
        <v>1018</v>
      </c>
      <c r="E891" t="s">
        <v>16</v>
      </c>
      <c r="F891" t="s">
        <v>1384</v>
      </c>
      <c r="G891"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IHSWindows/Linux/AIXilelk-ch3AIX-LPARappseg / anthem / frontend / general</v>
      </c>
    </row>
    <row r="892" spans="1:7" x14ac:dyDescent="0.3">
      <c r="A892" t="s">
        <v>11061</v>
      </c>
      <c r="B892" t="s">
        <v>532</v>
      </c>
      <c r="C892" t="s">
        <v>11062</v>
      </c>
      <c r="D892" t="s">
        <v>1018</v>
      </c>
      <c r="E892" t="s">
        <v>17</v>
      </c>
      <c r="F892" t="s">
        <v>1384</v>
      </c>
      <c r="G892"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IHSWindows/Linux/AIXilelk-ch3Linux-VM-Powerappseg / anthem / frontend / general</v>
      </c>
    </row>
    <row r="893" spans="1:7" x14ac:dyDescent="0.3">
      <c r="A893" t="s">
        <v>11061</v>
      </c>
      <c r="B893" t="s">
        <v>532</v>
      </c>
      <c r="C893" t="s">
        <v>11062</v>
      </c>
      <c r="D893" t="s">
        <v>1018</v>
      </c>
      <c r="E893" t="s">
        <v>18</v>
      </c>
      <c r="F893" t="s">
        <v>1384</v>
      </c>
      <c r="G893"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IHSWindows/Linux/AIXilelk-ch3Serverappseg / anthem / frontend / general</v>
      </c>
    </row>
    <row r="894" spans="1:7" x14ac:dyDescent="0.3">
      <c r="A894" s="9" t="s">
        <v>11061</v>
      </c>
      <c r="B894" s="9" t="s">
        <v>532</v>
      </c>
      <c r="C894" s="9" t="s">
        <v>11062</v>
      </c>
      <c r="D894" s="9" t="s">
        <v>2088</v>
      </c>
      <c r="E894" s="9" t="s">
        <v>18</v>
      </c>
      <c r="F894" s="9" t="s">
        <v>1384</v>
      </c>
      <c r="G894" s="188" t="str">
        <f>CONCATENATE(tblZoneMatch[[#This Row],[Company]],tblZoneMatch[[#This Row],[Current Zone]],tblZoneMatch[[#This Row],[Machine Type]],tblZoneMatch[[#This Row],[Target Platform]],tblZoneMatch[[#This Row],[Target Device Type]],tblZoneMatch[[#This Row],[Target Zone]])</f>
        <v>AnthemFrontEnd / Internal / Web Servers / IHSWindows/Linux/AIXvaash-bmaasServerappseg / anthem / frontend / general</v>
      </c>
    </row>
    <row r="895" spans="1:7" x14ac:dyDescent="0.3">
      <c r="A895" t="s">
        <v>11061</v>
      </c>
      <c r="B895" t="s">
        <v>532</v>
      </c>
      <c r="C895" t="s">
        <v>11062</v>
      </c>
      <c r="D895" t="s">
        <v>1404</v>
      </c>
      <c r="E895" t="s">
        <v>19</v>
      </c>
      <c r="F895" t="s">
        <v>1384</v>
      </c>
      <c r="G895" t="str">
        <f>CONCATENATE(tblZoneMatch[[#This Row],[Company]],tblZoneMatch[[#This Row],[Current Zone]],tblZoneMatch[[#This Row],[Machine Type]],tblZoneMatch[[#This Row],[Target Platform]],tblZoneMatch[[#This Row],[Target Device Type]],tblZoneMatch[[#This Row],[Target Zone]])</f>
        <v>AnthemFrontEnd / Internal / Web Servers / IHSWindows/Linux/AIXvaash-vcsVMappseg / anthem / frontend / general</v>
      </c>
    </row>
    <row r="896" spans="1:7" x14ac:dyDescent="0.3">
      <c r="A896" t="s">
        <v>11061</v>
      </c>
      <c r="B896" t="s">
        <v>532</v>
      </c>
      <c r="C896" t="s">
        <v>11062</v>
      </c>
      <c r="D896" t="s">
        <v>863</v>
      </c>
      <c r="E896" t="s">
        <v>16</v>
      </c>
      <c r="F896" t="s">
        <v>1384</v>
      </c>
      <c r="G896" t="str">
        <f>CONCATENATE(tblZoneMatch[[#This Row],[Company]],tblZoneMatch[[#This Row],[Current Zone]],tblZoneMatch[[#This Row],[Machine Type]],tblZoneMatch[[#This Row],[Target Platform]],tblZoneMatch[[#This Row],[Target Device Type]],tblZoneMatch[[#This Row],[Target Zone]])</f>
        <v>AnthemFrontEnd / Internal / Web Servers / IHSWindows/Linux/AIXvaash-wdc04AIX-LPARappseg / anthem / frontend / general</v>
      </c>
    </row>
    <row r="897" spans="1:7" x14ac:dyDescent="0.3">
      <c r="A897" t="s">
        <v>11061</v>
      </c>
      <c r="B897" t="s">
        <v>532</v>
      </c>
      <c r="C897" t="s">
        <v>11062</v>
      </c>
      <c r="D897" t="s">
        <v>863</v>
      </c>
      <c r="E897" t="s">
        <v>17</v>
      </c>
      <c r="F897" t="s">
        <v>1384</v>
      </c>
      <c r="G897" t="str">
        <f>CONCATENATE(tblZoneMatch[[#This Row],[Company]],tblZoneMatch[[#This Row],[Current Zone]],tblZoneMatch[[#This Row],[Machine Type]],tblZoneMatch[[#This Row],[Target Platform]],tblZoneMatch[[#This Row],[Target Device Type]],tblZoneMatch[[#This Row],[Target Zone]])</f>
        <v>AnthemFrontEnd / Internal / Web Servers / IHSWindows/Linux/AIXvaash-wdc04Linux-VM-Powerappseg / anthem / frontend / general</v>
      </c>
    </row>
    <row r="898" spans="1:7" x14ac:dyDescent="0.3">
      <c r="A898" t="s">
        <v>11061</v>
      </c>
      <c r="B898" t="s">
        <v>536</v>
      </c>
      <c r="C898" t="s">
        <v>11063</v>
      </c>
      <c r="D898" t="s">
        <v>863</v>
      </c>
      <c r="E898" t="s">
        <v>18</v>
      </c>
      <c r="F898" t="s">
        <v>1384</v>
      </c>
      <c r="G898" t="str">
        <f>CONCATENATE(tblZoneMatch[[#This Row],[Company]],tblZoneMatch[[#This Row],[Current Zone]],tblZoneMatch[[#This Row],[Machine Type]],tblZoneMatch[[#This Row],[Target Platform]],tblZoneMatch[[#This Row],[Target Device Type]],tblZoneMatch[[#This Row],[Target Zone]])</f>
        <v>AnthemFrontEnd / Internal / Web Servers / IISPhysical Appliancevaash-wdc04Serverappseg / anthem / frontend / general</v>
      </c>
    </row>
    <row r="899" spans="1:7" x14ac:dyDescent="0.3">
      <c r="A899" t="s">
        <v>11061</v>
      </c>
      <c r="B899" t="s">
        <v>536</v>
      </c>
      <c r="C899" t="s">
        <v>11064</v>
      </c>
      <c r="D899" t="s">
        <v>1404</v>
      </c>
      <c r="E899" t="s">
        <v>19</v>
      </c>
      <c r="F899" t="s">
        <v>1384</v>
      </c>
      <c r="G899" t="str">
        <f>CONCATENATE(tblZoneMatch[[#This Row],[Company]],tblZoneMatch[[#This Row],[Current Zone]],tblZoneMatch[[#This Row],[Machine Type]],tblZoneMatch[[#This Row],[Target Platform]],tblZoneMatch[[#This Row],[Target Device Type]],tblZoneMatch[[#This Row],[Target Zone]])</f>
        <v>AnthemFrontEnd / Internal / Web Servers / IISVirtual Appliancevaash-vcsVMappseg / anthem / frontend / general</v>
      </c>
    </row>
    <row r="900" spans="1:7" x14ac:dyDescent="0.3">
      <c r="A900" t="s">
        <v>11061</v>
      </c>
      <c r="B900" t="s">
        <v>536</v>
      </c>
      <c r="C900" t="s">
        <v>11062</v>
      </c>
      <c r="D900" t="s">
        <v>1108</v>
      </c>
      <c r="E900" t="s">
        <v>19</v>
      </c>
      <c r="F900" t="s">
        <v>1384</v>
      </c>
      <c r="G900" t="str">
        <f>CONCATENATE(tblZoneMatch[[#This Row],[Company]],tblZoneMatch[[#This Row],[Current Zone]],tblZoneMatch[[#This Row],[Machine Type]],tblZoneMatch[[#This Row],[Target Platform]],tblZoneMatch[[#This Row],[Target Device Type]],tblZoneMatch[[#This Row],[Target Zone]])</f>
        <v>AnthemFrontEnd / Internal / Web Servers / IISWindows/Linux/AIXazkyn-eastVMappseg / anthem / frontend / general</v>
      </c>
    </row>
    <row r="901" spans="1:7" x14ac:dyDescent="0.3">
      <c r="A901" t="s">
        <v>11061</v>
      </c>
      <c r="B901" t="s">
        <v>536</v>
      </c>
      <c r="C901" t="s">
        <v>11062</v>
      </c>
      <c r="D901" t="s">
        <v>3895</v>
      </c>
      <c r="E901" t="s">
        <v>19</v>
      </c>
      <c r="F901" t="s">
        <v>1384</v>
      </c>
      <c r="G901" t="str">
        <f>CONCATENATE(tblZoneMatch[[#This Row],[Company]],tblZoneMatch[[#This Row],[Current Zone]],tblZoneMatch[[#This Row],[Machine Type]],tblZoneMatch[[#This Row],[Target Platform]],tblZoneMatch[[#This Row],[Target Device Type]],tblZoneMatch[[#This Row],[Target Zone]])</f>
        <v>AnthemFrontEnd / Internal / Web Servers / IISWindows/Linux/AIXazkyn-nc-dreastVMappseg / anthem / frontend / general</v>
      </c>
    </row>
    <row r="902" spans="1:7" x14ac:dyDescent="0.3">
      <c r="A902" t="s">
        <v>11061</v>
      </c>
      <c r="B902" t="s">
        <v>536</v>
      </c>
      <c r="C902" t="s">
        <v>11062</v>
      </c>
      <c r="D902" t="s">
        <v>1284</v>
      </c>
      <c r="E902" t="s">
        <v>19</v>
      </c>
      <c r="F902" t="s">
        <v>1384</v>
      </c>
      <c r="G902" t="str">
        <f>CONCATENATE(tblZoneMatch[[#This Row],[Company]],tblZoneMatch[[#This Row],[Current Zone]],tblZoneMatch[[#This Row],[Machine Type]],tblZoneMatch[[#This Row],[Target Platform]],tblZoneMatch[[#This Row],[Target Device Type]],tblZoneMatch[[#This Row],[Target Zone]])</f>
        <v>AnthemFrontEnd / Internal / Web Servers / IISWindows/Linux/AIXazkyn-ncVMappseg / anthem / frontend / general</v>
      </c>
    </row>
    <row r="903" spans="1:7" x14ac:dyDescent="0.3">
      <c r="A903" t="s">
        <v>11061</v>
      </c>
      <c r="B903" t="s">
        <v>536</v>
      </c>
      <c r="C903" t="s">
        <v>11062</v>
      </c>
      <c r="D903" t="s">
        <v>4250</v>
      </c>
      <c r="E903" t="s">
        <v>18</v>
      </c>
      <c r="F903" t="s">
        <v>1384</v>
      </c>
      <c r="G903" t="str">
        <f>CONCATENATE(tblZoneMatch[[#This Row],[Company]],tblZoneMatch[[#This Row],[Current Zone]],tblZoneMatch[[#This Row],[Machine Type]],tblZoneMatch[[#This Row],[Target Platform]],tblZoneMatch[[#This Row],[Target Device Type]],tblZoneMatch[[#This Row],[Target Zone]])</f>
        <v>AnthemFrontEnd / Internal / Web Servers / IISWindows/Linux/AIXilelk-bmaas-drServerappseg / anthem / frontend / general</v>
      </c>
    </row>
    <row r="904" spans="1:7" x14ac:dyDescent="0.3">
      <c r="A904" t="s">
        <v>11061</v>
      </c>
      <c r="B904" t="s">
        <v>536</v>
      </c>
      <c r="C904" t="s">
        <v>11062</v>
      </c>
      <c r="D904" t="s">
        <v>1018</v>
      </c>
      <c r="E904" t="s">
        <v>16</v>
      </c>
      <c r="F904" t="s">
        <v>1384</v>
      </c>
      <c r="G904"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IISWindows/Linux/AIXilelk-ch3AIX-LPARappseg / anthem / frontend / general</v>
      </c>
    </row>
    <row r="905" spans="1:7" x14ac:dyDescent="0.3">
      <c r="A905" t="s">
        <v>11061</v>
      </c>
      <c r="B905" t="s">
        <v>536</v>
      </c>
      <c r="C905" t="s">
        <v>11062</v>
      </c>
      <c r="D905" t="s">
        <v>1018</v>
      </c>
      <c r="E905" t="s">
        <v>17</v>
      </c>
      <c r="F905" t="s">
        <v>1384</v>
      </c>
      <c r="G905"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IISWindows/Linux/AIXilelk-ch3Linux-VM-Powerappseg / anthem / frontend / general</v>
      </c>
    </row>
    <row r="906" spans="1:7" x14ac:dyDescent="0.3">
      <c r="A906" t="s">
        <v>11061</v>
      </c>
      <c r="B906" t="s">
        <v>536</v>
      </c>
      <c r="C906" t="s">
        <v>11062</v>
      </c>
      <c r="D906" t="s">
        <v>1018</v>
      </c>
      <c r="E906" t="s">
        <v>18</v>
      </c>
      <c r="F906" t="s">
        <v>1384</v>
      </c>
      <c r="G906"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IISWindows/Linux/AIXilelk-ch3Serverappseg / anthem / frontend / general</v>
      </c>
    </row>
    <row r="907" spans="1:7" x14ac:dyDescent="0.3">
      <c r="A907" s="9" t="s">
        <v>11061</v>
      </c>
      <c r="B907" s="9" t="s">
        <v>536</v>
      </c>
      <c r="C907" s="9" t="s">
        <v>11062</v>
      </c>
      <c r="D907" s="9" t="s">
        <v>2088</v>
      </c>
      <c r="E907" s="9" t="s">
        <v>18</v>
      </c>
      <c r="F907" s="9" t="s">
        <v>1384</v>
      </c>
      <c r="G907" s="188" t="str">
        <f>CONCATENATE(tblZoneMatch[[#This Row],[Company]],tblZoneMatch[[#This Row],[Current Zone]],tblZoneMatch[[#This Row],[Machine Type]],tblZoneMatch[[#This Row],[Target Platform]],tblZoneMatch[[#This Row],[Target Device Type]],tblZoneMatch[[#This Row],[Target Zone]])</f>
        <v>AnthemFrontEnd / Internal / Web Servers / IISWindows/Linux/AIXvaash-bmaasServerappseg / anthem / frontend / general</v>
      </c>
    </row>
    <row r="908" spans="1:7" x14ac:dyDescent="0.3">
      <c r="A908" t="s">
        <v>11061</v>
      </c>
      <c r="B908" t="s">
        <v>536</v>
      </c>
      <c r="C908" t="s">
        <v>11062</v>
      </c>
      <c r="D908" t="s">
        <v>1404</v>
      </c>
      <c r="E908" t="s">
        <v>19</v>
      </c>
      <c r="F908" t="s">
        <v>1384</v>
      </c>
      <c r="G908" t="str">
        <f>CONCATENATE(tblZoneMatch[[#This Row],[Company]],tblZoneMatch[[#This Row],[Current Zone]],tblZoneMatch[[#This Row],[Machine Type]],tblZoneMatch[[#This Row],[Target Platform]],tblZoneMatch[[#This Row],[Target Device Type]],tblZoneMatch[[#This Row],[Target Zone]])</f>
        <v>AnthemFrontEnd / Internal / Web Servers / IISWindows/Linux/AIXvaash-vcsVMappseg / anthem / frontend / general</v>
      </c>
    </row>
    <row r="909" spans="1:7" x14ac:dyDescent="0.3">
      <c r="A909" t="s">
        <v>11061</v>
      </c>
      <c r="B909" t="s">
        <v>536</v>
      </c>
      <c r="C909" t="s">
        <v>11062</v>
      </c>
      <c r="D909" t="s">
        <v>863</v>
      </c>
      <c r="E909" t="s">
        <v>16</v>
      </c>
      <c r="F909" t="s">
        <v>1384</v>
      </c>
      <c r="G909"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IISWindows/Linux/AIXvaash-wdc04AIX-LPARappseg / anthem / frontend / general</v>
      </c>
    </row>
    <row r="910" spans="1:7" x14ac:dyDescent="0.3">
      <c r="A910" t="s">
        <v>11061</v>
      </c>
      <c r="B910" t="s">
        <v>536</v>
      </c>
      <c r="C910" t="s">
        <v>11062</v>
      </c>
      <c r="D910" t="s">
        <v>863</v>
      </c>
      <c r="E910" t="s">
        <v>17</v>
      </c>
      <c r="F910" t="s">
        <v>1384</v>
      </c>
      <c r="G910"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IISWindows/Linux/AIXvaash-wdc04Linux-VM-Powerappseg / anthem / frontend / general</v>
      </c>
    </row>
    <row r="911" spans="1:7" x14ac:dyDescent="0.3">
      <c r="A911" t="s">
        <v>11061</v>
      </c>
      <c r="B911" t="s">
        <v>536</v>
      </c>
      <c r="C911" t="s">
        <v>11062</v>
      </c>
      <c r="D911" t="s">
        <v>863</v>
      </c>
      <c r="E911" t="s">
        <v>19</v>
      </c>
      <c r="F911" t="s">
        <v>1384</v>
      </c>
      <c r="G911"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IISWindows/Linux/AIXvaash-wdc04VMappseg / anthem / frontend / general</v>
      </c>
    </row>
    <row r="912" spans="1:7" s="9" customFormat="1" x14ac:dyDescent="0.3">
      <c r="A912" s="137" t="s">
        <v>11061</v>
      </c>
      <c r="B912" s="137" t="s">
        <v>548</v>
      </c>
      <c r="C912" s="137" t="s">
        <v>11063</v>
      </c>
      <c r="D912" s="137" t="s">
        <v>863</v>
      </c>
      <c r="E912" s="137" t="s">
        <v>18</v>
      </c>
      <c r="F912" s="137" t="s">
        <v>1384</v>
      </c>
      <c r="G912" s="137" t="str">
        <f>CONCATENATE(tblZoneMatch[[#This Row],[Company]],tblZoneMatch[[#This Row],[Current Zone]],tblZoneMatch[[#This Row],[Machine Type]],tblZoneMatch[[#This Row],[Target Platform]],tblZoneMatch[[#This Row],[Target Device Type]],tblZoneMatch[[#This Row],[Target Zone]])</f>
        <v>AnthemFrontEnd / Internal / Web Servers / MiscPhysical Appliancevaash-wdc04Serverappseg / anthem / frontend / general</v>
      </c>
    </row>
    <row r="913" spans="1:7" s="9" customFormat="1" x14ac:dyDescent="0.3">
      <c r="A913" t="s">
        <v>11061</v>
      </c>
      <c r="B913" t="s">
        <v>548</v>
      </c>
      <c r="C913" t="s">
        <v>11064</v>
      </c>
      <c r="D913" t="s">
        <v>1404</v>
      </c>
      <c r="E913" t="s">
        <v>19</v>
      </c>
      <c r="F913" t="s">
        <v>1384</v>
      </c>
      <c r="G913" t="str">
        <f>CONCATENATE(tblZoneMatch[[#This Row],[Company]],tblZoneMatch[[#This Row],[Current Zone]],tblZoneMatch[[#This Row],[Machine Type]],tblZoneMatch[[#This Row],[Target Platform]],tblZoneMatch[[#This Row],[Target Device Type]],tblZoneMatch[[#This Row],[Target Zone]])</f>
        <v>AnthemFrontEnd / Internal / Web Servers / MiscVirtual Appliancevaash-vcsVMappseg / anthem / frontend / general</v>
      </c>
    </row>
    <row r="914" spans="1:7" s="9" customFormat="1" x14ac:dyDescent="0.3">
      <c r="A914" t="s">
        <v>11061</v>
      </c>
      <c r="B914" t="s">
        <v>548</v>
      </c>
      <c r="C914" t="s">
        <v>11062</v>
      </c>
      <c r="D914" t="s">
        <v>1108</v>
      </c>
      <c r="E914" t="s">
        <v>19</v>
      </c>
      <c r="F914" t="s">
        <v>1384</v>
      </c>
      <c r="G914" t="str">
        <f>CONCATENATE(tblZoneMatch[[#This Row],[Company]],tblZoneMatch[[#This Row],[Current Zone]],tblZoneMatch[[#This Row],[Machine Type]],tblZoneMatch[[#This Row],[Target Platform]],tblZoneMatch[[#This Row],[Target Device Type]],tblZoneMatch[[#This Row],[Target Zone]])</f>
        <v>AnthemFrontEnd / Internal / Web Servers / MiscWindows/Linux/AIXazkyn-eastVMappseg / anthem / frontend / general</v>
      </c>
    </row>
    <row r="915" spans="1:7" s="9" customFormat="1" x14ac:dyDescent="0.3">
      <c r="A915" t="s">
        <v>11061</v>
      </c>
      <c r="B915" t="s">
        <v>548</v>
      </c>
      <c r="C915" t="s">
        <v>11062</v>
      </c>
      <c r="D915" t="s">
        <v>1284</v>
      </c>
      <c r="E915" t="s">
        <v>19</v>
      </c>
      <c r="F915" t="s">
        <v>1384</v>
      </c>
      <c r="G915" t="str">
        <f>CONCATENATE(tblZoneMatch[[#This Row],[Company]],tblZoneMatch[[#This Row],[Current Zone]],tblZoneMatch[[#This Row],[Machine Type]],tblZoneMatch[[#This Row],[Target Platform]],tblZoneMatch[[#This Row],[Target Device Type]],tblZoneMatch[[#This Row],[Target Zone]])</f>
        <v>AnthemFrontEnd / Internal / Web Servers / MiscWindows/Linux/AIXazkyn-ncVMappseg / anthem / frontend / general</v>
      </c>
    </row>
    <row r="916" spans="1:7" s="9" customFormat="1" x14ac:dyDescent="0.3">
      <c r="A916" t="s">
        <v>11061</v>
      </c>
      <c r="B916" t="s">
        <v>548</v>
      </c>
      <c r="C916" t="s">
        <v>11062</v>
      </c>
      <c r="D916" t="s">
        <v>4250</v>
      </c>
      <c r="E916" t="s">
        <v>18</v>
      </c>
      <c r="F916" t="s">
        <v>1384</v>
      </c>
      <c r="G916" t="str">
        <f>CONCATENATE(tblZoneMatch[[#This Row],[Company]],tblZoneMatch[[#This Row],[Current Zone]],tblZoneMatch[[#This Row],[Machine Type]],tblZoneMatch[[#This Row],[Target Platform]],tblZoneMatch[[#This Row],[Target Device Type]],tblZoneMatch[[#This Row],[Target Zone]])</f>
        <v>AnthemFrontEnd / Internal / Web Servers / MiscWindows/Linux/AIXilelk-bmaas-drServerappseg / anthem / frontend / general</v>
      </c>
    </row>
    <row r="917" spans="1:7" s="9" customFormat="1" x14ac:dyDescent="0.3">
      <c r="A917" t="s">
        <v>11061</v>
      </c>
      <c r="B917" t="s">
        <v>548</v>
      </c>
      <c r="C917" t="s">
        <v>11062</v>
      </c>
      <c r="D917" t="s">
        <v>1018</v>
      </c>
      <c r="E917" t="s">
        <v>16</v>
      </c>
      <c r="F917" t="s">
        <v>1384</v>
      </c>
      <c r="G917"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MiscWindows/Linux/AIXilelk-ch3AIX-LPARappseg / anthem / frontend / general</v>
      </c>
    </row>
    <row r="918" spans="1:7" s="9" customFormat="1" x14ac:dyDescent="0.3">
      <c r="A918" t="s">
        <v>11061</v>
      </c>
      <c r="B918" t="s">
        <v>548</v>
      </c>
      <c r="C918" t="s">
        <v>11062</v>
      </c>
      <c r="D918" t="s">
        <v>1018</v>
      </c>
      <c r="E918" t="s">
        <v>17</v>
      </c>
      <c r="F918" t="s">
        <v>1384</v>
      </c>
      <c r="G918"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MiscWindows/Linux/AIXilelk-ch3Linux-VM-Powerappseg / anthem / frontend / general</v>
      </c>
    </row>
    <row r="919" spans="1:7" s="9" customFormat="1" x14ac:dyDescent="0.3">
      <c r="A919" t="s">
        <v>11061</v>
      </c>
      <c r="B919" t="s">
        <v>548</v>
      </c>
      <c r="C919" t="s">
        <v>11062</v>
      </c>
      <c r="D919" t="s">
        <v>1018</v>
      </c>
      <c r="E919" t="s">
        <v>18</v>
      </c>
      <c r="F919" t="s">
        <v>1429</v>
      </c>
      <c r="G919"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MiscWindows/Linux/AIXilelk-ch3Serverappseg / anthem / baremetal / general</v>
      </c>
    </row>
    <row r="920" spans="1:7" s="9" customFormat="1" x14ac:dyDescent="0.3">
      <c r="A920" t="s">
        <v>11061</v>
      </c>
      <c r="B920" t="s">
        <v>548</v>
      </c>
      <c r="C920" t="s">
        <v>11062</v>
      </c>
      <c r="D920" t="s">
        <v>1018</v>
      </c>
      <c r="E920" t="s">
        <v>18</v>
      </c>
      <c r="F920" t="s">
        <v>1384</v>
      </c>
      <c r="G920"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MiscWindows/Linux/AIXilelk-ch3Serverappseg / anthem / frontend / general</v>
      </c>
    </row>
    <row r="921" spans="1:7" s="9" customFormat="1" x14ac:dyDescent="0.3">
      <c r="A921" t="s">
        <v>11061</v>
      </c>
      <c r="B921" t="s">
        <v>548</v>
      </c>
      <c r="C921" t="s">
        <v>11062</v>
      </c>
      <c r="D921" t="s">
        <v>2088</v>
      </c>
      <c r="E921" t="s">
        <v>18</v>
      </c>
      <c r="F921" t="s">
        <v>1384</v>
      </c>
      <c r="G921" t="str">
        <f>CONCATENATE(tblZoneMatch[[#This Row],[Company]],tblZoneMatch[[#This Row],[Current Zone]],tblZoneMatch[[#This Row],[Machine Type]],tblZoneMatch[[#This Row],[Target Platform]],tblZoneMatch[[#This Row],[Target Device Type]],tblZoneMatch[[#This Row],[Target Zone]])</f>
        <v>AnthemFrontEnd / Internal / Web Servers / MiscWindows/Linux/AIXvaash-bmaasServerappseg / anthem / frontend / general</v>
      </c>
    </row>
    <row r="922" spans="1:7" s="9" customFormat="1" x14ac:dyDescent="0.3">
      <c r="A922" t="s">
        <v>11061</v>
      </c>
      <c r="B922" t="s">
        <v>548</v>
      </c>
      <c r="C922" t="s">
        <v>11062</v>
      </c>
      <c r="D922" t="s">
        <v>1404</v>
      </c>
      <c r="E922" t="s">
        <v>18</v>
      </c>
      <c r="F922" t="s">
        <v>1429</v>
      </c>
      <c r="G922" t="str">
        <f>CONCATENATE(tblZoneMatch[[#This Row],[Company]],tblZoneMatch[[#This Row],[Current Zone]],tblZoneMatch[[#This Row],[Machine Type]],tblZoneMatch[[#This Row],[Target Platform]],tblZoneMatch[[#This Row],[Target Device Type]],tblZoneMatch[[#This Row],[Target Zone]])</f>
        <v>AnthemFrontEnd / Internal / Web Servers / MiscWindows/Linux/AIXvaash-vcsServerappseg / anthem / baremetal / general</v>
      </c>
    </row>
    <row r="923" spans="1:7" s="9" customFormat="1" x14ac:dyDescent="0.3">
      <c r="A923" t="s">
        <v>11061</v>
      </c>
      <c r="B923" t="s">
        <v>548</v>
      </c>
      <c r="C923" t="s">
        <v>11062</v>
      </c>
      <c r="D923" t="s">
        <v>1404</v>
      </c>
      <c r="E923" t="s">
        <v>19</v>
      </c>
      <c r="F923" t="s">
        <v>1384</v>
      </c>
      <c r="G923" t="str">
        <f>CONCATENATE(tblZoneMatch[[#This Row],[Company]],tblZoneMatch[[#This Row],[Current Zone]],tblZoneMatch[[#This Row],[Machine Type]],tblZoneMatch[[#This Row],[Target Platform]],tblZoneMatch[[#This Row],[Target Device Type]],tblZoneMatch[[#This Row],[Target Zone]])</f>
        <v>AnthemFrontEnd / Internal / Web Servers / MiscWindows/Linux/AIXvaash-vcsVMappseg / anthem / frontend / general</v>
      </c>
    </row>
    <row r="924" spans="1:7" s="9" customFormat="1" x14ac:dyDescent="0.3">
      <c r="A924" t="s">
        <v>11061</v>
      </c>
      <c r="B924" t="s">
        <v>548</v>
      </c>
      <c r="C924" t="s">
        <v>11062</v>
      </c>
      <c r="D924" t="s">
        <v>863</v>
      </c>
      <c r="E924" t="s">
        <v>16</v>
      </c>
      <c r="F924" t="s">
        <v>1384</v>
      </c>
      <c r="G924" t="str">
        <f>CONCATENATE(tblZoneMatch[[#This Row],[Company]],tblZoneMatch[[#This Row],[Current Zone]],tblZoneMatch[[#This Row],[Machine Type]],tblZoneMatch[[#This Row],[Target Platform]],tblZoneMatch[[#This Row],[Target Device Type]],tblZoneMatch[[#This Row],[Target Zone]])</f>
        <v>AnthemFrontEnd / Internal / Web Servers / MiscWindows/Linux/AIXvaash-wdc04AIX-LPARappseg / anthem / frontend / general</v>
      </c>
    </row>
    <row r="925" spans="1:7" s="9" customFormat="1" x14ac:dyDescent="0.3">
      <c r="A925" t="s">
        <v>11061</v>
      </c>
      <c r="B925" t="s">
        <v>548</v>
      </c>
      <c r="C925" t="s">
        <v>11062</v>
      </c>
      <c r="D925" t="s">
        <v>863</v>
      </c>
      <c r="E925" t="s">
        <v>17</v>
      </c>
      <c r="F925" t="s">
        <v>1384</v>
      </c>
      <c r="G925" t="str">
        <f>CONCATENATE(tblZoneMatch[[#This Row],[Company]],tblZoneMatch[[#This Row],[Current Zone]],tblZoneMatch[[#This Row],[Machine Type]],tblZoneMatch[[#This Row],[Target Platform]],tblZoneMatch[[#This Row],[Target Device Type]],tblZoneMatch[[#This Row],[Target Zone]])</f>
        <v>AnthemFrontEnd / Internal / Web Servers / MiscWindows/Linux/AIXvaash-wdc04Linux-VM-Powerappseg / anthem / frontend / general</v>
      </c>
    </row>
    <row r="926" spans="1:7" s="9" customFormat="1" x14ac:dyDescent="0.3">
      <c r="A926" t="s">
        <v>11061</v>
      </c>
      <c r="B926" t="s">
        <v>6055</v>
      </c>
      <c r="C926" t="s">
        <v>11063</v>
      </c>
      <c r="D926" t="s">
        <v>863</v>
      </c>
      <c r="E926" t="s">
        <v>18</v>
      </c>
      <c r="F926" t="s">
        <v>11077</v>
      </c>
      <c r="G926" t="str">
        <f>CONCATENATE(tblZoneMatch[[#This Row],[Company]],tblZoneMatch[[#This Row],[Current Zone]],tblZoneMatch[[#This Row],[Machine Type]],tblZoneMatch[[#This Row],[Target Platform]],tblZoneMatch[[#This Row],[Target Device Type]],tblZoneMatch[[#This Row],[Target Zone]])</f>
        <v>AnthemFrontEnd / Mainframe / Virtual / DynamicPhysical Appliancevaash-wdc04Servernetworkseg / anthem / frontend / mainframe-dynamic</v>
      </c>
    </row>
    <row r="927" spans="1:7" s="9" customFormat="1" x14ac:dyDescent="0.3">
      <c r="A927" t="s">
        <v>11061</v>
      </c>
      <c r="B927" t="s">
        <v>6061</v>
      </c>
      <c r="C927" t="s">
        <v>11063</v>
      </c>
      <c r="D927" t="s">
        <v>863</v>
      </c>
      <c r="E927" t="s">
        <v>11078</v>
      </c>
      <c r="F927" t="s">
        <v>11079</v>
      </c>
      <c r="G927" t="str">
        <f>CONCATENATE(tblZoneMatch[[#This Row],[Company]],tblZoneMatch[[#This Row],[Current Zone]],tblZoneMatch[[#This Row],[Machine Type]],tblZoneMatch[[#This Row],[Target Platform]],tblZoneMatch[[#This Row],[Target Device Type]],tblZoneMatch[[#This Row],[Target Zone]])</f>
        <v>AnthemFrontEnd / Mainframe / Virtual / StaticPhysical Appliancevaash-wdc04Mainframe LPARnetworkseg / anthem / frontend / mainframe-static</v>
      </c>
    </row>
    <row r="928" spans="1:7" s="9" customFormat="1" x14ac:dyDescent="0.3">
      <c r="A928" t="s">
        <v>11061</v>
      </c>
      <c r="B928" t="s">
        <v>6061</v>
      </c>
      <c r="C928" t="s">
        <v>11063</v>
      </c>
      <c r="D928" t="s">
        <v>863</v>
      </c>
      <c r="E928" t="s">
        <v>18</v>
      </c>
      <c r="F928" t="s">
        <v>11079</v>
      </c>
      <c r="G928" t="str">
        <f>CONCATENATE(tblZoneMatch[[#This Row],[Company]],tblZoneMatch[[#This Row],[Current Zone]],tblZoneMatch[[#This Row],[Machine Type]],tblZoneMatch[[#This Row],[Target Platform]],tblZoneMatch[[#This Row],[Target Device Type]],tblZoneMatch[[#This Row],[Target Zone]])</f>
        <v>AnthemFrontEnd / Mainframe / Virtual / StaticPhysical Appliancevaash-wdc04Servernetworkseg / anthem / frontend / mainframe-static</v>
      </c>
    </row>
    <row r="929" spans="1:7" s="9" customFormat="1" x14ac:dyDescent="0.3">
      <c r="A929" t="s">
        <v>11061</v>
      </c>
      <c r="B929" t="s">
        <v>5728</v>
      </c>
      <c r="C929" t="s">
        <v>11063</v>
      </c>
      <c r="D929" t="s">
        <v>863</v>
      </c>
      <c r="E929" t="s">
        <v>18</v>
      </c>
      <c r="F929" t="s">
        <v>2665</v>
      </c>
      <c r="G929" t="str">
        <f>CONCATENATE(tblZoneMatch[[#This Row],[Company]],tblZoneMatch[[#This Row],[Current Zone]],tblZoneMatch[[#This Row],[Machine Type]],tblZoneMatch[[#This Row],[Target Platform]],tblZoneMatch[[#This Row],[Target Device Type]],tblZoneMatch[[#This Row],[Target Zone]])</f>
        <v>AnthemManagement / Facilities / Environmentals / PDUPhysical Appliancevaash-wdc04Servernetworkseg / anthem / management / facilities</v>
      </c>
    </row>
    <row r="930" spans="1:7" s="9" customFormat="1" x14ac:dyDescent="0.3">
      <c r="A930" s="9" t="s">
        <v>11061</v>
      </c>
      <c r="B930" s="9" t="s">
        <v>5731</v>
      </c>
      <c r="C930" s="9" t="s">
        <v>11063</v>
      </c>
      <c r="D930" s="9" t="s">
        <v>863</v>
      </c>
      <c r="E930" s="9" t="s">
        <v>18</v>
      </c>
      <c r="F930" s="9" t="s">
        <v>2784</v>
      </c>
      <c r="G930" s="188" t="str">
        <f>CONCATENATE(tblZoneMatch[[#This Row],[Company]],tblZoneMatch[[#This Row],[Current Zone]],tblZoneMatch[[#This Row],[Machine Type]],tblZoneMatch[[#This Row],[Target Platform]],tblZoneMatch[[#This Row],[Target Device Type]],tblZoneMatch[[#This Row],[Target Zone]])</f>
        <v>AnthemManagement / Network / AAA / ISEPhysical Appliancevaash-wdc04Servernetworkseg / anthem / management / ise</v>
      </c>
    </row>
    <row r="931" spans="1:7" s="9" customFormat="1" x14ac:dyDescent="0.3">
      <c r="A931" t="s">
        <v>11061</v>
      </c>
      <c r="B931" t="s">
        <v>5424</v>
      </c>
      <c r="C931" t="s">
        <v>11063</v>
      </c>
      <c r="D931" t="s">
        <v>863</v>
      </c>
      <c r="E931" t="s">
        <v>18</v>
      </c>
      <c r="F931" t="s">
        <v>2713</v>
      </c>
      <c r="G931" t="str">
        <f>CONCATENATE(tblZoneMatch[[#This Row],[Company]],tblZoneMatch[[#This Row],[Current Zone]],tblZoneMatch[[#This Row],[Machine Type]],tblZoneMatch[[#This Row],[Target Platform]],tblZoneMatch[[#This Row],[Target Device Type]],tblZoneMatch[[#This Row],[Target Zone]])</f>
        <v>AnthemManagement / Network / Firewalls / MiscPhysical Appliancevaash-wdc04Servernetworkseg / anthem / management / firewalls</v>
      </c>
    </row>
    <row r="932" spans="1:7" s="9" customFormat="1" x14ac:dyDescent="0.3">
      <c r="A932" t="s">
        <v>11061</v>
      </c>
      <c r="B932" t="s">
        <v>5738</v>
      </c>
      <c r="C932" t="s">
        <v>11063</v>
      </c>
      <c r="D932" t="s">
        <v>863</v>
      </c>
      <c r="E932" t="s">
        <v>18</v>
      </c>
      <c r="F932" t="s">
        <v>2804</v>
      </c>
      <c r="G932" t="str">
        <f>CONCATENATE(tblZoneMatch[[#This Row],[Company]],tblZoneMatch[[#This Row],[Current Zone]],tblZoneMatch[[#This Row],[Machine Type]],tblZoneMatch[[#This Row],[Target Platform]],tblZoneMatch[[#This Row],[Target Device Type]],tblZoneMatch[[#This Row],[Target Zone]])</f>
        <v>AnthemManagement / Network / Load Balancers / DMZPhysical Appliancevaash-wdc04Servernetworkseg / anthem / management / loadbalancer</v>
      </c>
    </row>
    <row r="933" spans="1:7" s="9" customFormat="1" x14ac:dyDescent="0.3">
      <c r="A933" t="s">
        <v>11061</v>
      </c>
      <c r="B933" t="s">
        <v>5686</v>
      </c>
      <c r="C933" t="s">
        <v>11063</v>
      </c>
      <c r="D933" t="s">
        <v>863</v>
      </c>
      <c r="E933" t="s">
        <v>18</v>
      </c>
      <c r="F933" t="s">
        <v>2804</v>
      </c>
      <c r="G933" t="str">
        <f>CONCATENATE(tblZoneMatch[[#This Row],[Company]],tblZoneMatch[[#This Row],[Current Zone]],tblZoneMatch[[#This Row],[Machine Type]],tblZoneMatch[[#This Row],[Target Platform]],tblZoneMatch[[#This Row],[Target Device Type]],tblZoneMatch[[#This Row],[Target Zone]])</f>
        <v>AnthemManagement / Network / Load Balancers / InternalPhysical Appliancevaash-wdc04Servernetworkseg / anthem / management / loadbalancer</v>
      </c>
    </row>
    <row r="934" spans="1:7" s="9" customFormat="1" x14ac:dyDescent="0.3">
      <c r="A934" t="s">
        <v>11061</v>
      </c>
      <c r="B934" t="s">
        <v>10994</v>
      </c>
      <c r="C934" t="s">
        <v>11063</v>
      </c>
      <c r="D934" t="s">
        <v>863</v>
      </c>
      <c r="E934" t="s">
        <v>18</v>
      </c>
      <c r="F934" t="s">
        <v>11080</v>
      </c>
      <c r="G934" t="str">
        <f>CONCATENATE(tblZoneMatch[[#This Row],[Company]],tblZoneMatch[[#This Row],[Current Zone]],tblZoneMatch[[#This Row],[Machine Type]],tblZoneMatch[[#This Row],[Target Platform]],tblZoneMatch[[#This Row],[Target Device Type]],tblZoneMatch[[#This Row],[Target Zone]])</f>
        <v xml:space="preserve">AnthemManagement / Network / Monitoring / DCNMPhysical Appliancevaash-wdc04Servernetworkseg / anthem /  / </v>
      </c>
    </row>
    <row r="935" spans="1:7" s="9" customFormat="1" x14ac:dyDescent="0.3">
      <c r="A935" t="s">
        <v>11061</v>
      </c>
      <c r="B935" t="s">
        <v>5692</v>
      </c>
      <c r="C935" t="s">
        <v>11063</v>
      </c>
      <c r="D935" t="s">
        <v>863</v>
      </c>
      <c r="E935" t="s">
        <v>18</v>
      </c>
      <c r="F935" t="s">
        <v>1384</v>
      </c>
      <c r="G935" t="str">
        <f>CONCATENATE(tblZoneMatch[[#This Row],[Company]],tblZoneMatch[[#This Row],[Current Zone]],tblZoneMatch[[#This Row],[Machine Type]],tblZoneMatch[[#This Row],[Target Platform]],tblZoneMatch[[#This Row],[Target Device Type]],tblZoneMatch[[#This Row],[Target Zone]])</f>
        <v>AnthemManagement / Network / Monitoring / MiscPhysical Appliancevaash-wdc04Serverappseg / anthem / frontend / general</v>
      </c>
    </row>
    <row r="936" spans="1:7" s="9" customFormat="1" x14ac:dyDescent="0.3">
      <c r="A936" t="s">
        <v>11061</v>
      </c>
      <c r="B936" t="s">
        <v>5692</v>
      </c>
      <c r="C936" t="s">
        <v>11064</v>
      </c>
      <c r="D936" t="s">
        <v>1404</v>
      </c>
      <c r="E936" t="s">
        <v>19</v>
      </c>
      <c r="F936" t="s">
        <v>1384</v>
      </c>
      <c r="G936" t="str">
        <f>CONCATENATE(tblZoneMatch[[#This Row],[Company]],tblZoneMatch[[#This Row],[Current Zone]],tblZoneMatch[[#This Row],[Machine Type]],tblZoneMatch[[#This Row],[Target Platform]],tblZoneMatch[[#This Row],[Target Device Type]],tblZoneMatch[[#This Row],[Target Zone]])</f>
        <v>AnthemManagement / Network / Monitoring / MiscVirtual Appliancevaash-vcsVMappseg / anthem / frontend / general</v>
      </c>
    </row>
    <row r="937" spans="1:7" s="9" customFormat="1" x14ac:dyDescent="0.3">
      <c r="A937" t="s">
        <v>11061</v>
      </c>
      <c r="B937" t="s">
        <v>5692</v>
      </c>
      <c r="C937" t="s">
        <v>11062</v>
      </c>
      <c r="D937" t="s">
        <v>1108</v>
      </c>
      <c r="E937" t="s">
        <v>19</v>
      </c>
      <c r="F937" t="s">
        <v>1384</v>
      </c>
      <c r="G937" t="str">
        <f>CONCATENATE(tblZoneMatch[[#This Row],[Company]],tblZoneMatch[[#This Row],[Current Zone]],tblZoneMatch[[#This Row],[Machine Type]],tblZoneMatch[[#This Row],[Target Platform]],tblZoneMatch[[#This Row],[Target Device Type]],tblZoneMatch[[#This Row],[Target Zone]])</f>
        <v>AnthemManagement / Network / Monitoring / MiscWindows/Linux/AIXazkyn-eastVMappseg / anthem / frontend / general</v>
      </c>
    </row>
    <row r="938" spans="1:7" s="9" customFormat="1" x14ac:dyDescent="0.3">
      <c r="A938" t="s">
        <v>11061</v>
      </c>
      <c r="B938" t="s">
        <v>5692</v>
      </c>
      <c r="C938" t="s">
        <v>11062</v>
      </c>
      <c r="D938" t="s">
        <v>1284</v>
      </c>
      <c r="E938" t="s">
        <v>19</v>
      </c>
      <c r="F938" t="s">
        <v>1384</v>
      </c>
      <c r="G938" t="str">
        <f>CONCATENATE(tblZoneMatch[[#This Row],[Company]],tblZoneMatch[[#This Row],[Current Zone]],tblZoneMatch[[#This Row],[Machine Type]],tblZoneMatch[[#This Row],[Target Platform]],tblZoneMatch[[#This Row],[Target Device Type]],tblZoneMatch[[#This Row],[Target Zone]])</f>
        <v>AnthemManagement / Network / Monitoring / MiscWindows/Linux/AIXazkyn-ncVMappseg / anthem / frontend / general</v>
      </c>
    </row>
    <row r="939" spans="1:7" s="9" customFormat="1" x14ac:dyDescent="0.3">
      <c r="A939" t="s">
        <v>11061</v>
      </c>
      <c r="B939" t="s">
        <v>5692</v>
      </c>
      <c r="C939" t="s">
        <v>11062</v>
      </c>
      <c r="D939" t="s">
        <v>4250</v>
      </c>
      <c r="E939" t="s">
        <v>18</v>
      </c>
      <c r="F939" t="s">
        <v>1384</v>
      </c>
      <c r="G939" t="str">
        <f>CONCATENATE(tblZoneMatch[[#This Row],[Company]],tblZoneMatch[[#This Row],[Current Zone]],tblZoneMatch[[#This Row],[Machine Type]],tblZoneMatch[[#This Row],[Target Platform]],tblZoneMatch[[#This Row],[Target Device Type]],tblZoneMatch[[#This Row],[Target Zone]])</f>
        <v>AnthemManagement / Network / Monitoring / MiscWindows/Linux/AIXilelk-bmaas-drServerappseg / anthem / frontend / general</v>
      </c>
    </row>
    <row r="940" spans="1:7" s="9" customFormat="1" x14ac:dyDescent="0.3">
      <c r="A940" t="s">
        <v>11061</v>
      </c>
      <c r="B940" t="s">
        <v>5692</v>
      </c>
      <c r="C940" t="s">
        <v>11062</v>
      </c>
      <c r="D940" t="s">
        <v>1018</v>
      </c>
      <c r="E940" t="s">
        <v>16</v>
      </c>
      <c r="F940" t="s">
        <v>1384</v>
      </c>
      <c r="G940"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MiscWindows/Linux/AIXilelk-ch3AIX-LPARappseg / anthem / frontend / general</v>
      </c>
    </row>
    <row r="941" spans="1:7" s="9" customFormat="1" x14ac:dyDescent="0.3">
      <c r="A941" t="s">
        <v>11061</v>
      </c>
      <c r="B941" t="s">
        <v>5692</v>
      </c>
      <c r="C941" t="s">
        <v>11062</v>
      </c>
      <c r="D941" t="s">
        <v>1018</v>
      </c>
      <c r="E941" t="s">
        <v>17</v>
      </c>
      <c r="F941" t="s">
        <v>1384</v>
      </c>
      <c r="G941"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MiscWindows/Linux/AIXilelk-ch3Linux-VM-Powerappseg / anthem / frontend / general</v>
      </c>
    </row>
    <row r="942" spans="1:7" s="9" customFormat="1" x14ac:dyDescent="0.3">
      <c r="A942" t="s">
        <v>11061</v>
      </c>
      <c r="B942" t="s">
        <v>5692</v>
      </c>
      <c r="C942" t="s">
        <v>11062</v>
      </c>
      <c r="D942" t="s">
        <v>1018</v>
      </c>
      <c r="E942" t="s">
        <v>18</v>
      </c>
      <c r="F942" t="s">
        <v>1384</v>
      </c>
      <c r="G942"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MiscWindows/Linux/AIXilelk-ch3Serverappseg / anthem / frontend / general</v>
      </c>
    </row>
    <row r="943" spans="1:7" s="9" customFormat="1" x14ac:dyDescent="0.3">
      <c r="A943" t="s">
        <v>11061</v>
      </c>
      <c r="B943" t="s">
        <v>5692</v>
      </c>
      <c r="C943" t="s">
        <v>11062</v>
      </c>
      <c r="D943" t="s">
        <v>2088</v>
      </c>
      <c r="E943" t="s">
        <v>18</v>
      </c>
      <c r="F943" t="s">
        <v>1384</v>
      </c>
      <c r="G943" t="str">
        <f>CONCATENATE(tblZoneMatch[[#This Row],[Company]],tblZoneMatch[[#This Row],[Current Zone]],tblZoneMatch[[#This Row],[Machine Type]],tblZoneMatch[[#This Row],[Target Platform]],tblZoneMatch[[#This Row],[Target Device Type]],tblZoneMatch[[#This Row],[Target Zone]])</f>
        <v>AnthemManagement / Network / Monitoring / MiscWindows/Linux/AIXvaash-bmaasServerappseg / anthem / frontend / general</v>
      </c>
    </row>
    <row r="944" spans="1:7" s="9" customFormat="1" x14ac:dyDescent="0.3">
      <c r="A944" t="s">
        <v>11061</v>
      </c>
      <c r="B944" t="s">
        <v>5692</v>
      </c>
      <c r="C944" t="s">
        <v>11062</v>
      </c>
      <c r="D944" t="s">
        <v>1404</v>
      </c>
      <c r="E944" t="s">
        <v>19</v>
      </c>
      <c r="F944" t="s">
        <v>1384</v>
      </c>
      <c r="G944" t="str">
        <f>CONCATENATE(tblZoneMatch[[#This Row],[Company]],tblZoneMatch[[#This Row],[Current Zone]],tblZoneMatch[[#This Row],[Machine Type]],tblZoneMatch[[#This Row],[Target Platform]],tblZoneMatch[[#This Row],[Target Device Type]],tblZoneMatch[[#This Row],[Target Zone]])</f>
        <v>AnthemManagement / Network / Monitoring / MiscWindows/Linux/AIXvaash-vcsVMappseg / anthem / frontend / general</v>
      </c>
    </row>
    <row r="945" spans="1:7" s="9" customFormat="1" x14ac:dyDescent="0.3">
      <c r="A945" t="s">
        <v>11061</v>
      </c>
      <c r="B945" t="s">
        <v>5692</v>
      </c>
      <c r="C945" t="s">
        <v>11062</v>
      </c>
      <c r="D945" t="s">
        <v>863</v>
      </c>
      <c r="E945" t="s">
        <v>16</v>
      </c>
      <c r="F945" t="s">
        <v>1384</v>
      </c>
      <c r="G945" t="str">
        <f>CONCATENATE(tblZoneMatch[[#This Row],[Company]],tblZoneMatch[[#This Row],[Current Zone]],tblZoneMatch[[#This Row],[Machine Type]],tblZoneMatch[[#This Row],[Target Platform]],tblZoneMatch[[#This Row],[Target Device Type]],tblZoneMatch[[#This Row],[Target Zone]])</f>
        <v>AnthemManagement / Network / Monitoring / MiscWindows/Linux/AIXvaash-wdc04AIX-LPARappseg / anthem / frontend / general</v>
      </c>
    </row>
    <row r="946" spans="1:7" s="9" customFormat="1" x14ac:dyDescent="0.3">
      <c r="A946" t="s">
        <v>11061</v>
      </c>
      <c r="B946" t="s">
        <v>5692</v>
      </c>
      <c r="C946" t="s">
        <v>11062</v>
      </c>
      <c r="D946" t="s">
        <v>863</v>
      </c>
      <c r="E946" t="s">
        <v>17</v>
      </c>
      <c r="F946" t="s">
        <v>1384</v>
      </c>
      <c r="G946" t="str">
        <f>CONCATENATE(tblZoneMatch[[#This Row],[Company]],tblZoneMatch[[#This Row],[Current Zone]],tblZoneMatch[[#This Row],[Machine Type]],tblZoneMatch[[#This Row],[Target Platform]],tblZoneMatch[[#This Row],[Target Device Type]],tblZoneMatch[[#This Row],[Target Zone]])</f>
        <v>AnthemManagement / Network / Monitoring / MiscWindows/Linux/AIXvaash-wdc04Linux-VM-Powerappseg / anthem / frontend / general</v>
      </c>
    </row>
    <row r="947" spans="1:7" s="9" customFormat="1" x14ac:dyDescent="0.3">
      <c r="A947" t="s">
        <v>11061</v>
      </c>
      <c r="B947" t="s">
        <v>5745</v>
      </c>
      <c r="C947" t="s">
        <v>11063</v>
      </c>
      <c r="D947" t="s">
        <v>863</v>
      </c>
      <c r="E947" t="s">
        <v>18</v>
      </c>
      <c r="F947" t="s">
        <v>2827</v>
      </c>
      <c r="G947" t="str">
        <f>CONCATENATE(tblZoneMatch[[#This Row],[Company]],tblZoneMatch[[#This Row],[Current Zone]],tblZoneMatch[[#This Row],[Machine Type]],tblZoneMatch[[#This Row],[Target Platform]],tblZoneMatch[[#This Row],[Target Device Type]],tblZoneMatch[[#This Row],[Target Zone]])</f>
        <v>AnthemManagement / Network / Security Devices (IPS/IDS) / MiscPhysical Appliancevaash-wdc04Servernetworkseg / anthem / management / security</v>
      </c>
    </row>
    <row r="948" spans="1:7" s="9" customFormat="1" x14ac:dyDescent="0.3">
      <c r="A948" t="s">
        <v>11061</v>
      </c>
      <c r="B948" t="s">
        <v>5695</v>
      </c>
      <c r="C948" t="s">
        <v>11063</v>
      </c>
      <c r="D948" t="s">
        <v>863</v>
      </c>
      <c r="E948" t="s">
        <v>18</v>
      </c>
      <c r="F948" t="s">
        <v>2821</v>
      </c>
      <c r="G948" t="str">
        <f>CONCATENATE(tblZoneMatch[[#This Row],[Company]],tblZoneMatch[[#This Row],[Current Zone]],tblZoneMatch[[#This Row],[Machine Type]],tblZoneMatch[[#This Row],[Target Platform]],tblZoneMatch[[#This Row],[Target Device Type]],tblZoneMatch[[#This Row],[Target Zone]])</f>
        <v>AnthemManagement / Network / Switches / DMZPhysical Appliancevaash-wdc04Servernetworkseg / anthem / management / network</v>
      </c>
    </row>
    <row r="949" spans="1:7" s="9" customFormat="1" x14ac:dyDescent="0.3">
      <c r="A949" t="s">
        <v>11061</v>
      </c>
      <c r="B949" t="s">
        <v>10997</v>
      </c>
      <c r="C949" t="s">
        <v>11063</v>
      </c>
      <c r="D949" t="s">
        <v>863</v>
      </c>
      <c r="E949" t="s">
        <v>18</v>
      </c>
      <c r="F949" t="s">
        <v>2821</v>
      </c>
      <c r="G949" t="str">
        <f>CONCATENATE(tblZoneMatch[[#This Row],[Company]],tblZoneMatch[[#This Row],[Current Zone]],tblZoneMatch[[#This Row],[Machine Type]],tblZoneMatch[[#This Row],[Target Platform]],tblZoneMatch[[#This Row],[Target Device Type]],tblZoneMatch[[#This Row],[Target Zone]])</f>
        <v>AnthemManagement / Network / Switches / Internal - DCNMPhysical Appliancevaash-wdc04Servernetworkseg / anthem / management / network</v>
      </c>
    </row>
    <row r="950" spans="1:7" s="9" customFormat="1" x14ac:dyDescent="0.3">
      <c r="A950" t="s">
        <v>11061</v>
      </c>
      <c r="B950" t="s">
        <v>4106</v>
      </c>
      <c r="C950" t="s">
        <v>11063</v>
      </c>
      <c r="D950" t="s">
        <v>863</v>
      </c>
      <c r="E950" t="s">
        <v>18</v>
      </c>
      <c r="F950" t="s">
        <v>2821</v>
      </c>
      <c r="G950" t="str">
        <f>CONCATENATE(tblZoneMatch[[#This Row],[Company]],tblZoneMatch[[#This Row],[Current Zone]],tblZoneMatch[[#This Row],[Machine Type]],tblZoneMatch[[#This Row],[Target Platform]],tblZoneMatch[[#This Row],[Target Device Type]],tblZoneMatch[[#This Row],[Target Zone]])</f>
        <v>AnthemManagement / Network / Switches / InternalPhysical Appliancevaash-wdc04Servernetworkseg / anthem / management / network</v>
      </c>
    </row>
    <row r="951" spans="1:7" s="9" customFormat="1" x14ac:dyDescent="0.3">
      <c r="A951" t="s">
        <v>11061</v>
      </c>
      <c r="B951" t="s">
        <v>5700</v>
      </c>
      <c r="C951" t="s">
        <v>11063</v>
      </c>
      <c r="D951" t="s">
        <v>863</v>
      </c>
      <c r="E951" t="s">
        <v>18</v>
      </c>
      <c r="F951" t="s">
        <v>2677</v>
      </c>
      <c r="G951" t="str">
        <f>CONCATENATE(tblZoneMatch[[#This Row],[Company]],tblZoneMatch[[#This Row],[Current Zone]],tblZoneMatch[[#This Row],[Machine Type]],tblZoneMatch[[#This Row],[Target Platform]],tblZoneMatch[[#This Row],[Target Device Type]],tblZoneMatch[[#This Row],[Target Zone]])</f>
        <v>AnthemManagement / Network / Telecom Mgmt / MiscPhysical Appliancevaash-wdc04Servernetworkseg / anthem / management / telecom</v>
      </c>
    </row>
    <row r="952" spans="1:7" s="9" customFormat="1" x14ac:dyDescent="0.3">
      <c r="A952" s="192" t="s">
        <v>11061</v>
      </c>
      <c r="B952" s="192" t="s">
        <v>5754</v>
      </c>
      <c r="C952" s="192" t="s">
        <v>11063</v>
      </c>
      <c r="D952" s="192" t="s">
        <v>863</v>
      </c>
      <c r="E952" s="192" t="s">
        <v>18</v>
      </c>
      <c r="F952" s="192" t="s">
        <v>2661</v>
      </c>
      <c r="G952" t="str">
        <f>CONCATENATE(tblZoneMatch[[#This Row],[Company]],tblZoneMatch[[#This Row],[Current Zone]],tblZoneMatch[[#This Row],[Machine Type]],tblZoneMatch[[#This Row],[Target Platform]],tblZoneMatch[[#This Row],[Target Device Type]],tblZoneMatch[[#This Row],[Target Zone]])</f>
        <v>AnthemManagement / Server Mgmt / Data Power / DMZPhysical Appliancevaash-wdc04Servernetworkseg / anthem / management / datapower</v>
      </c>
    </row>
    <row r="953" spans="1:7" s="9" customFormat="1" x14ac:dyDescent="0.3">
      <c r="A953" t="s">
        <v>11061</v>
      </c>
      <c r="B953" t="s">
        <v>5757</v>
      </c>
      <c r="C953" t="s">
        <v>11063</v>
      </c>
      <c r="D953" t="s">
        <v>863</v>
      </c>
      <c r="E953" t="s">
        <v>18</v>
      </c>
      <c r="F953" t="s">
        <v>2661</v>
      </c>
      <c r="G953" t="str">
        <f>CONCATENATE(tblZoneMatch[[#This Row],[Company]],tblZoneMatch[[#This Row],[Current Zone]],tblZoneMatch[[#This Row],[Machine Type]],tblZoneMatch[[#This Row],[Target Platform]],tblZoneMatch[[#This Row],[Target Device Type]],tblZoneMatch[[#This Row],[Target Zone]])</f>
        <v>AnthemManagement / Server Mgmt / Data Power / InternalPhysical Appliancevaash-wdc04Servernetworkseg / anthem / management / datapower</v>
      </c>
    </row>
    <row r="954" spans="1:7" s="9" customFormat="1" x14ac:dyDescent="0.3">
      <c r="A954" t="s">
        <v>11061</v>
      </c>
      <c r="B954" t="s">
        <v>5795</v>
      </c>
      <c r="C954" t="s">
        <v>11063</v>
      </c>
      <c r="D954" t="s">
        <v>863</v>
      </c>
      <c r="E954" t="s">
        <v>18</v>
      </c>
      <c r="F954" t="s">
        <v>2729</v>
      </c>
      <c r="G954" t="str">
        <f>CONCATENATE(tblZoneMatch[[#This Row],[Company]],tblZoneMatch[[#This Row],[Current Zone]],tblZoneMatch[[#This Row],[Machine Type]],tblZoneMatch[[#This Row],[Target Platform]],tblZoneMatch[[#This Row],[Target Device Type]],tblZoneMatch[[#This Row],[Target Zone]])</f>
        <v>AnthemManagement / Server Mgmt / Database / Hadoop_ManagementPhysical Appliancevaash-wdc04Servernetworkseg / anthem / management / hadoop</v>
      </c>
    </row>
    <row r="955" spans="1:7" s="9" customFormat="1" x14ac:dyDescent="0.3">
      <c r="A955" t="s">
        <v>11061</v>
      </c>
      <c r="B955" t="s">
        <v>5709</v>
      </c>
      <c r="C955" t="s">
        <v>11063</v>
      </c>
      <c r="D955" t="s">
        <v>863</v>
      </c>
      <c r="E955" t="s">
        <v>18</v>
      </c>
      <c r="F955" t="s">
        <v>2681</v>
      </c>
      <c r="G955" t="str">
        <f>CONCATENATE(tblZoneMatch[[#This Row],[Company]],tblZoneMatch[[#This Row],[Current Zone]],tblZoneMatch[[#This Row],[Machine Type]],tblZoneMatch[[#This Row],[Target Platform]],tblZoneMatch[[#This Row],[Target Device Type]],tblZoneMatch[[#This Row],[Target Zone]])</f>
        <v>AnthemManagement / Server Mgmt / ESX Management / DMZPhysical Appliancevaash-wdc04Servernetworkseg / anthem / management / vmware</v>
      </c>
    </row>
    <row r="956" spans="1:7" s="9" customFormat="1" x14ac:dyDescent="0.3">
      <c r="A956" t="s">
        <v>11061</v>
      </c>
      <c r="B956" t="s">
        <v>5715</v>
      </c>
      <c r="C956" t="s">
        <v>11063</v>
      </c>
      <c r="D956" t="s">
        <v>863</v>
      </c>
      <c r="E956" t="s">
        <v>18</v>
      </c>
      <c r="F956" t="s">
        <v>2681</v>
      </c>
      <c r="G956" t="str">
        <f>CONCATENATE(tblZoneMatch[[#This Row],[Company]],tblZoneMatch[[#This Row],[Current Zone]],tblZoneMatch[[#This Row],[Machine Type]],tblZoneMatch[[#This Row],[Target Platform]],tblZoneMatch[[#This Row],[Target Device Type]],tblZoneMatch[[#This Row],[Target Zone]])</f>
        <v>AnthemManagement / Server Mgmt / ESX Management / IAASPhysical Appliancevaash-wdc04Servernetworkseg / anthem / management / vmware</v>
      </c>
    </row>
    <row r="957" spans="1:7" s="9" customFormat="1" x14ac:dyDescent="0.3">
      <c r="A957" t="s">
        <v>11061</v>
      </c>
      <c r="B957" t="s">
        <v>5718</v>
      </c>
      <c r="C957" t="s">
        <v>11063</v>
      </c>
      <c r="D957" t="s">
        <v>863</v>
      </c>
      <c r="E957" t="s">
        <v>18</v>
      </c>
      <c r="F957" t="s">
        <v>2681</v>
      </c>
      <c r="G957" t="str">
        <f>CONCATENATE(tblZoneMatch[[#This Row],[Company]],tblZoneMatch[[#This Row],[Current Zone]],tblZoneMatch[[#This Row],[Machine Type]],tblZoneMatch[[#This Row],[Target Platform]],tblZoneMatch[[#This Row],[Target Device Type]],tblZoneMatch[[#This Row],[Target Zone]])</f>
        <v>AnthemManagement / Server Mgmt / ESX Management / IAAS-PrivatePhysical Appliancevaash-wdc04Servernetworkseg / anthem / management / vmware</v>
      </c>
    </row>
    <row r="958" spans="1:7" s="9" customFormat="1" x14ac:dyDescent="0.3">
      <c r="A958" t="s">
        <v>11061</v>
      </c>
      <c r="B958" t="s">
        <v>5690</v>
      </c>
      <c r="C958" t="s">
        <v>11063</v>
      </c>
      <c r="D958" t="s">
        <v>863</v>
      </c>
      <c r="E958" t="s">
        <v>18</v>
      </c>
      <c r="F958" t="s">
        <v>2681</v>
      </c>
      <c r="G958" t="str">
        <f>CONCATENATE(tblZoneMatch[[#This Row],[Company]],tblZoneMatch[[#This Row],[Current Zone]],tblZoneMatch[[#This Row],[Machine Type]],tblZoneMatch[[#This Row],[Target Platform]],tblZoneMatch[[#This Row],[Target Device Type]],tblZoneMatch[[#This Row],[Target Zone]])</f>
        <v>AnthemManagement / Server Mgmt / ESX Management / InternalPhysical Appliancevaash-wdc04Servernetworkseg / anthem / management / vmware</v>
      </c>
    </row>
    <row r="959" spans="1:7" s="9" customFormat="1" x14ac:dyDescent="0.3">
      <c r="A959" t="s">
        <v>11061</v>
      </c>
      <c r="B959" t="s">
        <v>5690</v>
      </c>
      <c r="C959" t="s">
        <v>11062</v>
      </c>
      <c r="D959" t="s">
        <v>11081</v>
      </c>
      <c r="E959" t="s">
        <v>19</v>
      </c>
      <c r="F959" t="s">
        <v>3472</v>
      </c>
      <c r="G959" t="str">
        <f>CONCATENATE(tblZoneMatch[[#This Row],[Company]],tblZoneMatch[[#This Row],[Current Zone]],tblZoneMatch[[#This Row],[Machine Type]],tblZoneMatch[[#This Row],[Target Platform]],tblZoneMatch[[#This Row],[Target Device Type]],tblZoneMatch[[#This Row],[Target Zone]])</f>
        <v>AnthemManagement / Server Mgmt / ESX Management / InternalWindows/Linux/AIXAzure AVS - North CentralVMnetworkseg / anthem / support / tools</v>
      </c>
    </row>
    <row r="960" spans="1:7" s="9" customFormat="1" x14ac:dyDescent="0.3">
      <c r="A960" t="s">
        <v>11061</v>
      </c>
      <c r="B960" t="s">
        <v>5853</v>
      </c>
      <c r="C960" t="s">
        <v>11063</v>
      </c>
      <c r="D960" t="s">
        <v>863</v>
      </c>
      <c r="E960" t="s">
        <v>18</v>
      </c>
      <c r="F960" t="s">
        <v>1395</v>
      </c>
      <c r="G960" t="str">
        <f>CONCATENATE(tblZoneMatch[[#This Row],[Company]],tblZoneMatch[[#This Row],[Current Zone]],tblZoneMatch[[#This Row],[Machine Type]],tblZoneMatch[[#This Row],[Target Platform]],tblZoneMatch[[#This Row],[Target Device Type]],tblZoneMatch[[#This Row],[Target Zone]])</f>
        <v>AnthemManagement / Server Mgmt / Heartbeat / ImpervaPhysical Appliancevaash-wdc04Servernetworkseg / anthem / private_nonrouted / general</v>
      </c>
    </row>
    <row r="961" spans="1:7" s="9" customFormat="1" x14ac:dyDescent="0.3">
      <c r="A961" t="s">
        <v>11061</v>
      </c>
      <c r="B961" t="s">
        <v>5907</v>
      </c>
      <c r="C961" t="s">
        <v>11063</v>
      </c>
      <c r="D961" t="s">
        <v>863</v>
      </c>
      <c r="E961" t="s">
        <v>18</v>
      </c>
      <c r="F961" t="s">
        <v>1395</v>
      </c>
      <c r="G961" t="str">
        <f>CONCATENATE(tblZoneMatch[[#This Row],[Company]],tblZoneMatch[[#This Row],[Current Zone]],tblZoneMatch[[#This Row],[Machine Type]],tblZoneMatch[[#This Row],[Target Platform]],tblZoneMatch[[#This Row],[Target Device Type]],tblZoneMatch[[#This Row],[Target Zone]])</f>
        <v>AnthemManagement / Server Mgmt / Heartbeat / SQLPhysical Appliancevaash-wdc04Servernetworkseg / anthem / private_nonrouted / general</v>
      </c>
    </row>
    <row r="962" spans="1:7" s="9" customFormat="1" x14ac:dyDescent="0.3">
      <c r="A962" t="s">
        <v>11061</v>
      </c>
      <c r="B962" t="s">
        <v>5907</v>
      </c>
      <c r="C962" t="s">
        <v>11062</v>
      </c>
      <c r="D962" t="s">
        <v>2088</v>
      </c>
      <c r="E962" t="s">
        <v>18</v>
      </c>
      <c r="F962" t="s">
        <v>1395</v>
      </c>
      <c r="G962" t="str">
        <f>CONCATENATE(tblZoneMatch[[#This Row],[Company]],tblZoneMatch[[#This Row],[Current Zone]],tblZoneMatch[[#This Row],[Machine Type]],tblZoneMatch[[#This Row],[Target Platform]],tblZoneMatch[[#This Row],[Target Device Type]],tblZoneMatch[[#This Row],[Target Zone]])</f>
        <v>AnthemManagement / Server Mgmt / Heartbeat / SQLWindows/Linux/AIXvaash-bmaasServernetworkseg / anthem / private_nonrouted / general</v>
      </c>
    </row>
    <row r="963" spans="1:7" s="9" customFormat="1" x14ac:dyDescent="0.3">
      <c r="A963" s="9" t="s">
        <v>11061</v>
      </c>
      <c r="B963" s="9" t="s">
        <v>5768</v>
      </c>
      <c r="C963" s="9" t="s">
        <v>11063</v>
      </c>
      <c r="D963" s="9" t="s">
        <v>863</v>
      </c>
      <c r="E963" s="9" t="s">
        <v>18</v>
      </c>
      <c r="F963" s="9" t="s">
        <v>2669</v>
      </c>
      <c r="G963" s="188" t="str">
        <f>CONCATENATE(tblZoneMatch[[#This Row],[Company]],tblZoneMatch[[#This Row],[Current Zone]],tblZoneMatch[[#This Row],[Machine Type]],tblZoneMatch[[#This Row],[Target Platform]],tblZoneMatch[[#This Row],[Target Device Type]],tblZoneMatch[[#This Row],[Target Zone]])</f>
        <v>AnthemManagement / Server Mgmt / ILO / DMZPhysical Appliancevaash-wdc04Servernetworkseg / anthem / management / server-oob</v>
      </c>
    </row>
    <row r="964" spans="1:7" s="9" customFormat="1" x14ac:dyDescent="0.3">
      <c r="A964" t="s">
        <v>11061</v>
      </c>
      <c r="B964" t="s">
        <v>5768</v>
      </c>
      <c r="C964" t="s">
        <v>11062</v>
      </c>
      <c r="D964" t="s">
        <v>1404</v>
      </c>
      <c r="E964" t="s">
        <v>19</v>
      </c>
      <c r="F964" t="s">
        <v>1411</v>
      </c>
      <c r="G964" t="str">
        <f>CONCATENATE(tblZoneMatch[[#This Row],[Company]],tblZoneMatch[[#This Row],[Current Zone]],tblZoneMatch[[#This Row],[Machine Type]],tblZoneMatch[[#This Row],[Target Platform]],tblZoneMatch[[#This Row],[Target Device Type]],tblZoneMatch[[#This Row],[Target Zone]])</f>
        <v>AnthemManagement / Server Mgmt / ILO / DMZWindows/Linux/AIXvaash-vcsVMappseg / anthem / backend / general</v>
      </c>
    </row>
    <row r="965" spans="1:7" s="9" customFormat="1" x14ac:dyDescent="0.3">
      <c r="A965" t="s">
        <v>11061</v>
      </c>
      <c r="B965" t="s">
        <v>5771</v>
      </c>
      <c r="C965" t="s">
        <v>11063</v>
      </c>
      <c r="D965" t="s">
        <v>863</v>
      </c>
      <c r="E965" t="s">
        <v>18</v>
      </c>
      <c r="F965" t="s">
        <v>2669</v>
      </c>
      <c r="G965" t="str">
        <f>CONCATENATE(tblZoneMatch[[#This Row],[Company]],tblZoneMatch[[#This Row],[Current Zone]],tblZoneMatch[[#This Row],[Machine Type]],tblZoneMatch[[#This Row],[Target Platform]],tblZoneMatch[[#This Row],[Target Device Type]],tblZoneMatch[[#This Row],[Target Zone]])</f>
        <v>AnthemManagement / Server Mgmt / ILO / InternalPhysical Appliancevaash-wdc04Servernetworkseg / anthem / management / server-oob</v>
      </c>
    </row>
    <row r="966" spans="1:7" s="9" customFormat="1" x14ac:dyDescent="0.3">
      <c r="A966" t="s">
        <v>11061</v>
      </c>
      <c r="B966" t="s">
        <v>5703</v>
      </c>
      <c r="C966" t="s">
        <v>11063</v>
      </c>
      <c r="D966" t="s">
        <v>863</v>
      </c>
      <c r="E966" t="s">
        <v>18</v>
      </c>
      <c r="F966" t="s">
        <v>2681</v>
      </c>
      <c r="G966" t="str">
        <f>CONCATENATE(tblZoneMatch[[#This Row],[Company]],tblZoneMatch[[#This Row],[Current Zone]],tblZoneMatch[[#This Row],[Machine Type]],tblZoneMatch[[#This Row],[Target Platform]],tblZoneMatch[[#This Row],[Target Device Type]],tblZoneMatch[[#This Row],[Target Zone]])</f>
        <v>AnthemManagement / Server Mgmt / ISDM/ICO Management / MiscPhysical Appliancevaash-wdc04Servernetworkseg / anthem / management / vmware</v>
      </c>
    </row>
    <row r="967" spans="1:7" s="9" customFormat="1" x14ac:dyDescent="0.3">
      <c r="A967" t="s">
        <v>11061</v>
      </c>
      <c r="B967" t="s">
        <v>5706</v>
      </c>
      <c r="C967" t="s">
        <v>11063</v>
      </c>
      <c r="D967" t="s">
        <v>863</v>
      </c>
      <c r="E967" t="s">
        <v>18</v>
      </c>
      <c r="F967" t="s">
        <v>2810</v>
      </c>
      <c r="G967" t="str">
        <f>CONCATENATE(tblZoneMatch[[#This Row],[Company]],tblZoneMatch[[#This Row],[Current Zone]],tblZoneMatch[[#This Row],[Machine Type]],tblZoneMatch[[#This Row],[Target Platform]],tblZoneMatch[[#This Row],[Target Device Type]],tblZoneMatch[[#This Row],[Target Zone]])</f>
        <v>AnthemManagement / Server Mgmt / Mainframe Management / MiscPhysical Appliancevaash-wdc04Servernetworkseg / anthem / management / mainframe</v>
      </c>
    </row>
    <row r="968" spans="1:7" s="9" customFormat="1" x14ac:dyDescent="0.3">
      <c r="A968" t="s">
        <v>11061</v>
      </c>
      <c r="B968" t="s">
        <v>5887</v>
      </c>
      <c r="C968" t="s">
        <v>11063</v>
      </c>
      <c r="D968" t="s">
        <v>863</v>
      </c>
      <c r="E968" t="s">
        <v>18</v>
      </c>
      <c r="F968" t="s">
        <v>2721</v>
      </c>
      <c r="G968" t="str">
        <f>CONCATENATE(tblZoneMatch[[#This Row],[Company]],tblZoneMatch[[#This Row],[Current Zone]],tblZoneMatch[[#This Row],[Machine Type]],tblZoneMatch[[#This Row],[Target Platform]],tblZoneMatch[[#This Row],[Target Device Type]],tblZoneMatch[[#This Row],[Target Zone]])</f>
        <v>AnthemManagement / Server Mgmt / Oracle / InternalPhysical Appliancevaash-wdc04Servernetworkseg / anthem / management / oracle</v>
      </c>
    </row>
    <row r="969" spans="1:7" s="9" customFormat="1" x14ac:dyDescent="0.3">
      <c r="A969" t="s">
        <v>11061</v>
      </c>
      <c r="B969" t="s">
        <v>5726</v>
      </c>
      <c r="C969" t="s">
        <v>11063</v>
      </c>
      <c r="D969" t="s">
        <v>863</v>
      </c>
      <c r="E969" t="s">
        <v>18</v>
      </c>
      <c r="F969" t="s">
        <v>2673</v>
      </c>
      <c r="G969" t="str">
        <f>CONCATENATE(tblZoneMatch[[#This Row],[Company]],tblZoneMatch[[#This Row],[Current Zone]],tblZoneMatch[[#This Row],[Machine Type]],tblZoneMatch[[#This Row],[Target Platform]],tblZoneMatch[[#This Row],[Target Device Type]],tblZoneMatch[[#This Row],[Target Zone]])</f>
        <v>AnthemManagement / Server Mgmt / Storage / MiscPhysical Appliancevaash-wdc04Servernetworkseg / anthem / management / storage</v>
      </c>
    </row>
    <row r="970" spans="1:7" s="9" customFormat="1" x14ac:dyDescent="0.3">
      <c r="A970" t="s">
        <v>11061</v>
      </c>
      <c r="B970" t="s">
        <v>5726</v>
      </c>
      <c r="C970" t="s">
        <v>11062</v>
      </c>
      <c r="D970" t="s">
        <v>1108</v>
      </c>
      <c r="E970" t="s">
        <v>19</v>
      </c>
      <c r="F970" t="s">
        <v>1411</v>
      </c>
      <c r="G970" t="str">
        <f>CONCATENATE(tblZoneMatch[[#This Row],[Company]],tblZoneMatch[[#This Row],[Current Zone]],tblZoneMatch[[#This Row],[Machine Type]],tblZoneMatch[[#This Row],[Target Platform]],tblZoneMatch[[#This Row],[Target Device Type]],tblZoneMatch[[#This Row],[Target Zone]])</f>
        <v>AnthemManagement / Server Mgmt / Storage / MiscWindows/Linux/AIXazkyn-eastVMappseg / anthem / backend / general</v>
      </c>
    </row>
    <row r="971" spans="1:7" s="9" customFormat="1" x14ac:dyDescent="0.3">
      <c r="A971" t="s">
        <v>11061</v>
      </c>
      <c r="B971" t="s">
        <v>5726</v>
      </c>
      <c r="C971" t="s">
        <v>11062</v>
      </c>
      <c r="D971" t="s">
        <v>1284</v>
      </c>
      <c r="E971" t="s">
        <v>19</v>
      </c>
      <c r="F971" t="s">
        <v>1411</v>
      </c>
      <c r="G971" t="str">
        <f>CONCATENATE(tblZoneMatch[[#This Row],[Company]],tblZoneMatch[[#This Row],[Current Zone]],tblZoneMatch[[#This Row],[Machine Type]],tblZoneMatch[[#This Row],[Target Platform]],tblZoneMatch[[#This Row],[Target Device Type]],tblZoneMatch[[#This Row],[Target Zone]])</f>
        <v>AnthemManagement / Server Mgmt / Storage / MiscWindows/Linux/AIXazkyn-ncVMappseg / anthem / backend / general</v>
      </c>
    </row>
    <row r="972" spans="1:7" s="9" customFormat="1" x14ac:dyDescent="0.3">
      <c r="A972" t="s">
        <v>11061</v>
      </c>
      <c r="B972" t="s">
        <v>5726</v>
      </c>
      <c r="C972" t="s">
        <v>11062</v>
      </c>
      <c r="D972" t="s">
        <v>4250</v>
      </c>
      <c r="E972" t="s">
        <v>18</v>
      </c>
      <c r="F972" t="s">
        <v>1411</v>
      </c>
      <c r="G972" t="str">
        <f>CONCATENATE(tblZoneMatch[[#This Row],[Company]],tblZoneMatch[[#This Row],[Current Zone]],tblZoneMatch[[#This Row],[Machine Type]],tblZoneMatch[[#This Row],[Target Platform]],tblZoneMatch[[#This Row],[Target Device Type]],tblZoneMatch[[#This Row],[Target Zone]])</f>
        <v>AnthemManagement / Server Mgmt / Storage / MiscWindows/Linux/AIXilelk-bmaas-drServerappseg / anthem / backend / general</v>
      </c>
    </row>
    <row r="973" spans="1:7" s="9" customFormat="1" x14ac:dyDescent="0.3">
      <c r="A973" t="s">
        <v>11061</v>
      </c>
      <c r="B973" t="s">
        <v>5726</v>
      </c>
      <c r="C973" t="s">
        <v>11062</v>
      </c>
      <c r="D973" t="s">
        <v>2088</v>
      </c>
      <c r="E973" t="s">
        <v>18</v>
      </c>
      <c r="F973" t="s">
        <v>1411</v>
      </c>
      <c r="G973" t="str">
        <f>CONCATENATE(tblZoneMatch[[#This Row],[Company]],tblZoneMatch[[#This Row],[Current Zone]],tblZoneMatch[[#This Row],[Machine Type]],tblZoneMatch[[#This Row],[Target Platform]],tblZoneMatch[[#This Row],[Target Device Type]],tblZoneMatch[[#This Row],[Target Zone]])</f>
        <v>AnthemManagement / Server Mgmt / Storage / MiscWindows/Linux/AIXvaash-bmaasServerappseg / anthem / backend / general</v>
      </c>
    </row>
    <row r="974" spans="1:7" x14ac:dyDescent="0.3">
      <c r="A974" t="s">
        <v>11061</v>
      </c>
      <c r="B974" t="s">
        <v>5726</v>
      </c>
      <c r="C974" t="s">
        <v>11062</v>
      </c>
      <c r="D974" t="s">
        <v>1404</v>
      </c>
      <c r="E974" t="s">
        <v>19</v>
      </c>
      <c r="F974" t="s">
        <v>1411</v>
      </c>
      <c r="G974" t="str">
        <f>CONCATENATE(tblZoneMatch[[#This Row],[Company]],tblZoneMatch[[#This Row],[Current Zone]],tblZoneMatch[[#This Row],[Machine Type]],tblZoneMatch[[#This Row],[Target Platform]],tblZoneMatch[[#This Row],[Target Device Type]],tblZoneMatch[[#This Row],[Target Zone]])</f>
        <v>AnthemManagement / Server Mgmt / Storage / MiscWindows/Linux/AIXvaash-vcsVMappseg / anthem / backend / general</v>
      </c>
    </row>
    <row r="975" spans="1:7" x14ac:dyDescent="0.3">
      <c r="A975" s="9" t="s">
        <v>11061</v>
      </c>
      <c r="B975" s="9" t="s">
        <v>5783</v>
      </c>
      <c r="C975" s="9" t="s">
        <v>11063</v>
      </c>
      <c r="D975" s="9" t="s">
        <v>863</v>
      </c>
      <c r="E975" s="9" t="s">
        <v>18</v>
      </c>
      <c r="F975" s="9" t="s">
        <v>2669</v>
      </c>
      <c r="G975" s="188" t="str">
        <f>CONCATENATE(tblZoneMatch[[#This Row],[Company]],tblZoneMatch[[#This Row],[Current Zone]],tblZoneMatch[[#This Row],[Machine Type]],tblZoneMatch[[#This Row],[Target Platform]],tblZoneMatch[[#This Row],[Target Device Type]],tblZoneMatch[[#This Row],[Target Zone]])</f>
        <v>AnthemManagement / Server Mgmt / VIO Management / DMZPhysical Appliancevaash-wdc04Servernetworkseg / anthem / management / server-oob</v>
      </c>
    </row>
    <row r="976" spans="1:7" x14ac:dyDescent="0.3">
      <c r="A976" t="s">
        <v>11061</v>
      </c>
      <c r="B976" t="s">
        <v>475</v>
      </c>
      <c r="C976" t="s">
        <v>11063</v>
      </c>
      <c r="D976" t="s">
        <v>863</v>
      </c>
      <c r="E976" t="s">
        <v>18</v>
      </c>
      <c r="F976" t="s">
        <v>2669</v>
      </c>
      <c r="G976" t="str">
        <f>CONCATENATE(tblZoneMatch[[#This Row],[Company]],tblZoneMatch[[#This Row],[Current Zone]],tblZoneMatch[[#This Row],[Machine Type]],tblZoneMatch[[#This Row],[Target Platform]],tblZoneMatch[[#This Row],[Target Device Type]],tblZoneMatch[[#This Row],[Target Zone]])</f>
        <v>AnthemManagement / Server Mgmt / VIO Management / InternalPhysical Appliancevaash-wdc04Servernetworkseg / anthem / management / server-oob</v>
      </c>
    </row>
    <row r="977" spans="1:7" x14ac:dyDescent="0.3">
      <c r="A977" t="s">
        <v>11061</v>
      </c>
      <c r="B977" t="s">
        <v>5598</v>
      </c>
      <c r="C977" t="s">
        <v>11063</v>
      </c>
      <c r="D977" t="s">
        <v>863</v>
      </c>
      <c r="E977" t="s">
        <v>18</v>
      </c>
      <c r="F977" t="s">
        <v>11082</v>
      </c>
      <c r="G977" t="str">
        <f>CONCATENATE(tblZoneMatch[[#This Row],[Company]],tblZoneMatch[[#This Row],[Current Zone]],tblZoneMatch[[#This Row],[Machine Type]],tblZoneMatch[[#This Row],[Target Platform]],tblZoneMatch[[#This Row],[Target Device Type]],tblZoneMatch[[#This Row],[Target Zone]])</f>
        <v>AnthemManagement / Server Mgmt / vMotion / DMZPhysical Appliancevaash-wdc04Servernetworkseg / anthem / backend / vmotion</v>
      </c>
    </row>
    <row r="978" spans="1:7" x14ac:dyDescent="0.3">
      <c r="A978" t="s">
        <v>11061</v>
      </c>
      <c r="B978" t="s">
        <v>5721</v>
      </c>
      <c r="C978" t="s">
        <v>11063</v>
      </c>
      <c r="D978" t="s">
        <v>863</v>
      </c>
      <c r="E978" t="s">
        <v>18</v>
      </c>
      <c r="F978" t="s">
        <v>11082</v>
      </c>
      <c r="G978" t="str">
        <f>CONCATENATE(tblZoneMatch[[#This Row],[Company]],tblZoneMatch[[#This Row],[Current Zone]],tblZoneMatch[[#This Row],[Machine Type]],tblZoneMatch[[#This Row],[Target Platform]],tblZoneMatch[[#This Row],[Target Device Type]],tblZoneMatch[[#This Row],[Target Zone]])</f>
        <v>AnthemManagement / Server Mgmt / vMotion / IAASPhysical Appliancevaash-wdc04Servernetworkseg / anthem / backend / vmotion</v>
      </c>
    </row>
    <row r="979" spans="1:7" x14ac:dyDescent="0.3">
      <c r="A979" t="s">
        <v>11061</v>
      </c>
      <c r="B979" t="s">
        <v>5594</v>
      </c>
      <c r="C979" t="s">
        <v>11063</v>
      </c>
      <c r="D979" t="s">
        <v>863</v>
      </c>
      <c r="E979" t="s">
        <v>18</v>
      </c>
      <c r="F979" t="s">
        <v>11082</v>
      </c>
      <c r="G979" t="str">
        <f>CONCATENATE(tblZoneMatch[[#This Row],[Company]],tblZoneMatch[[#This Row],[Current Zone]],tblZoneMatch[[#This Row],[Machine Type]],tblZoneMatch[[#This Row],[Target Platform]],tblZoneMatch[[#This Row],[Target Device Type]],tblZoneMatch[[#This Row],[Target Zone]])</f>
        <v>AnthemManagement / Server Mgmt / vMotion / InternalPhysical Appliancevaash-wdc04Servernetworkseg / anthem / backend / vmotion</v>
      </c>
    </row>
    <row r="980" spans="1:7" x14ac:dyDescent="0.3">
      <c r="A980" t="s">
        <v>11061</v>
      </c>
      <c r="B980" t="s">
        <v>565</v>
      </c>
      <c r="C980" t="s">
        <v>11063</v>
      </c>
      <c r="D980" t="s">
        <v>863</v>
      </c>
      <c r="E980" t="s">
        <v>18</v>
      </c>
      <c r="F980" t="s">
        <v>1388</v>
      </c>
      <c r="G980" t="str">
        <f>CONCATENATE(tblZoneMatch[[#This Row],[Company]],tblZoneMatch[[#This Row],[Current Zone]],tblZoneMatch[[#This Row],[Machine Type]],tblZoneMatch[[#This Row],[Target Platform]],tblZoneMatch[[#This Row],[Target Device Type]],tblZoneMatch[[#This Row],[Target Zone]])</f>
        <v>AnthemMid-Tier / Server / General / MiscPhysical Appliancevaash-wdc04Serverappseg / anthem / mid-tier / general</v>
      </c>
    </row>
    <row r="981" spans="1:7" x14ac:dyDescent="0.3">
      <c r="A981" t="s">
        <v>11061</v>
      </c>
      <c r="B981" t="s">
        <v>565</v>
      </c>
      <c r="C981" t="s">
        <v>11064</v>
      </c>
      <c r="D981" t="s">
        <v>1404</v>
      </c>
      <c r="E981" t="s">
        <v>19</v>
      </c>
      <c r="F981" t="s">
        <v>1388</v>
      </c>
      <c r="G981" t="str">
        <f>CONCATENATE(tblZoneMatch[[#This Row],[Company]],tblZoneMatch[[#This Row],[Current Zone]],tblZoneMatch[[#This Row],[Machine Type]],tblZoneMatch[[#This Row],[Target Platform]],tblZoneMatch[[#This Row],[Target Device Type]],tblZoneMatch[[#This Row],[Target Zone]])</f>
        <v>AnthemMid-Tier / Server / General / MiscVirtual Appliancevaash-vcsVMappseg / anthem / mid-tier / general</v>
      </c>
    </row>
    <row r="982" spans="1:7" x14ac:dyDescent="0.3">
      <c r="A982" t="s">
        <v>11061</v>
      </c>
      <c r="B982" t="s">
        <v>565</v>
      </c>
      <c r="C982" t="s">
        <v>11062</v>
      </c>
      <c r="D982" t="s">
        <v>1108</v>
      </c>
      <c r="E982" t="s">
        <v>19</v>
      </c>
      <c r="F982" t="s">
        <v>1388</v>
      </c>
      <c r="G982" t="str">
        <f>CONCATENATE(tblZoneMatch[[#This Row],[Company]],tblZoneMatch[[#This Row],[Current Zone]],tblZoneMatch[[#This Row],[Machine Type]],tblZoneMatch[[#This Row],[Target Platform]],tblZoneMatch[[#This Row],[Target Device Type]],tblZoneMatch[[#This Row],[Target Zone]])</f>
        <v>AnthemMid-Tier / Server / General / MiscWindows/Linux/AIXazkyn-eastVMappseg / anthem / mid-tier / general</v>
      </c>
    </row>
    <row r="983" spans="1:7" x14ac:dyDescent="0.3">
      <c r="A983" t="s">
        <v>11061</v>
      </c>
      <c r="B983" t="s">
        <v>565</v>
      </c>
      <c r="C983" t="s">
        <v>11062</v>
      </c>
      <c r="D983" t="s">
        <v>3895</v>
      </c>
      <c r="E983" t="s">
        <v>19</v>
      </c>
      <c r="F983" t="s">
        <v>1388</v>
      </c>
      <c r="G983" t="str">
        <f>CONCATENATE(tblZoneMatch[[#This Row],[Company]],tblZoneMatch[[#This Row],[Current Zone]],tblZoneMatch[[#This Row],[Machine Type]],tblZoneMatch[[#This Row],[Target Platform]],tblZoneMatch[[#This Row],[Target Device Type]],tblZoneMatch[[#This Row],[Target Zone]])</f>
        <v>AnthemMid-Tier / Server / General / MiscWindows/Linux/AIXazkyn-nc-dreastVMappseg / anthem / mid-tier / general</v>
      </c>
    </row>
    <row r="984" spans="1:7" x14ac:dyDescent="0.3">
      <c r="A984" t="s">
        <v>11061</v>
      </c>
      <c r="B984" t="s">
        <v>565</v>
      </c>
      <c r="C984" t="s">
        <v>11062</v>
      </c>
      <c r="D984" t="s">
        <v>1284</v>
      </c>
      <c r="E984" t="s">
        <v>19</v>
      </c>
      <c r="F984" t="s">
        <v>1388</v>
      </c>
      <c r="G984" t="str">
        <f>CONCATENATE(tblZoneMatch[[#This Row],[Company]],tblZoneMatch[[#This Row],[Current Zone]],tblZoneMatch[[#This Row],[Machine Type]],tblZoneMatch[[#This Row],[Target Platform]],tblZoneMatch[[#This Row],[Target Device Type]],tblZoneMatch[[#This Row],[Target Zone]])</f>
        <v>AnthemMid-Tier / Server / General / MiscWindows/Linux/AIXazkyn-ncVMappseg / anthem / mid-tier / general</v>
      </c>
    </row>
    <row r="985" spans="1:7" x14ac:dyDescent="0.3">
      <c r="A985" t="s">
        <v>11061</v>
      </c>
      <c r="B985" t="s">
        <v>565</v>
      </c>
      <c r="C985" t="s">
        <v>11062</v>
      </c>
      <c r="D985" t="s">
        <v>4250</v>
      </c>
      <c r="E985" t="s">
        <v>18</v>
      </c>
      <c r="F985" t="s">
        <v>1388</v>
      </c>
      <c r="G985" t="str">
        <f>CONCATENATE(tblZoneMatch[[#This Row],[Company]],tblZoneMatch[[#This Row],[Current Zone]],tblZoneMatch[[#This Row],[Machine Type]],tblZoneMatch[[#This Row],[Target Platform]],tblZoneMatch[[#This Row],[Target Device Type]],tblZoneMatch[[#This Row],[Target Zone]])</f>
        <v>AnthemMid-Tier / Server / General / MiscWindows/Linux/AIXilelk-bmaas-drServerappseg / anthem / mid-tier / general</v>
      </c>
    </row>
    <row r="986" spans="1:7" x14ac:dyDescent="0.3">
      <c r="A986" t="s">
        <v>11061</v>
      </c>
      <c r="B986" t="s">
        <v>565</v>
      </c>
      <c r="C986" t="s">
        <v>11062</v>
      </c>
      <c r="D986" t="s">
        <v>1018</v>
      </c>
      <c r="E986" t="s">
        <v>16</v>
      </c>
      <c r="F986" t="s">
        <v>1388</v>
      </c>
      <c r="G986" t="str">
        <f>CONCATENATE(tblZoneMatch[[#This Row],[Company]],tblZoneMatch[[#This Row],[Current Zone]],tblZoneMatch[[#This Row],[Machine Type]],tblZoneMatch[[#This Row],[Target Platform]],tblZoneMatch[[#This Row],[Target Device Type]],tblZoneMatch[[#This Row],[Target Zone]])</f>
        <v>AnthemMid-Tier / Server / General / MiscWindows/Linux/AIXilelk-ch3AIX-LPARappseg / anthem / mid-tier / general</v>
      </c>
    </row>
    <row r="987" spans="1:7" x14ac:dyDescent="0.3">
      <c r="A987" t="s">
        <v>11061</v>
      </c>
      <c r="B987" t="s">
        <v>565</v>
      </c>
      <c r="C987" t="s">
        <v>11062</v>
      </c>
      <c r="D987" t="s">
        <v>1018</v>
      </c>
      <c r="E987" t="s">
        <v>17</v>
      </c>
      <c r="F987" t="s">
        <v>1388</v>
      </c>
      <c r="G987" t="str">
        <f>CONCATENATE(tblZoneMatch[[#This Row],[Company]],tblZoneMatch[[#This Row],[Current Zone]],tblZoneMatch[[#This Row],[Machine Type]],tblZoneMatch[[#This Row],[Target Platform]],tblZoneMatch[[#This Row],[Target Device Type]],tblZoneMatch[[#This Row],[Target Zone]])</f>
        <v>AnthemMid-Tier / Server / General / MiscWindows/Linux/AIXilelk-ch3Linux-VM-Powerappseg / anthem / mid-tier / general</v>
      </c>
    </row>
    <row r="988" spans="1:7" x14ac:dyDescent="0.3">
      <c r="A988" s="9" t="s">
        <v>11061</v>
      </c>
      <c r="B988" s="9" t="s">
        <v>565</v>
      </c>
      <c r="C988" s="9" t="s">
        <v>11062</v>
      </c>
      <c r="D988" s="9" t="s">
        <v>1018</v>
      </c>
      <c r="E988" s="9" t="s">
        <v>18</v>
      </c>
      <c r="F988" s="9" t="s">
        <v>1388</v>
      </c>
      <c r="G988" s="188" t="str">
        <f>CONCATENATE(tblZoneMatch[[#This Row],[Company]],tblZoneMatch[[#This Row],[Current Zone]],tblZoneMatch[[#This Row],[Machine Type]],tblZoneMatch[[#This Row],[Target Platform]],tblZoneMatch[[#This Row],[Target Device Type]],tblZoneMatch[[#This Row],[Target Zone]])</f>
        <v>AnthemMid-Tier / Server / General / MiscWindows/Linux/AIXilelk-ch3Serverappseg / anthem / mid-tier / general</v>
      </c>
    </row>
    <row r="989" spans="1:7" x14ac:dyDescent="0.3">
      <c r="A989" t="s">
        <v>11061</v>
      </c>
      <c r="B989" t="s">
        <v>565</v>
      </c>
      <c r="C989" t="s">
        <v>11062</v>
      </c>
      <c r="D989" t="s">
        <v>2088</v>
      </c>
      <c r="E989" t="s">
        <v>18</v>
      </c>
      <c r="F989" t="s">
        <v>1388</v>
      </c>
      <c r="G989" t="str">
        <f>CONCATENATE(tblZoneMatch[[#This Row],[Company]],tblZoneMatch[[#This Row],[Current Zone]],tblZoneMatch[[#This Row],[Machine Type]],tblZoneMatch[[#This Row],[Target Platform]],tblZoneMatch[[#This Row],[Target Device Type]],tblZoneMatch[[#This Row],[Target Zone]])</f>
        <v>AnthemMid-Tier / Server / General / MiscWindows/Linux/AIXvaash-bmaasServerappseg / anthem / mid-tier / general</v>
      </c>
    </row>
    <row r="990" spans="1:7" x14ac:dyDescent="0.3">
      <c r="A990" t="s">
        <v>11061</v>
      </c>
      <c r="B990" t="s">
        <v>565</v>
      </c>
      <c r="C990" t="s">
        <v>11062</v>
      </c>
      <c r="D990" t="s">
        <v>1404</v>
      </c>
      <c r="E990" t="s">
        <v>19</v>
      </c>
      <c r="F990" t="s">
        <v>1388</v>
      </c>
      <c r="G990" t="str">
        <f>CONCATENATE(tblZoneMatch[[#This Row],[Company]],tblZoneMatch[[#This Row],[Current Zone]],tblZoneMatch[[#This Row],[Machine Type]],tblZoneMatch[[#This Row],[Target Platform]],tblZoneMatch[[#This Row],[Target Device Type]],tblZoneMatch[[#This Row],[Target Zone]])</f>
        <v>AnthemMid-Tier / Server / General / MiscWindows/Linux/AIXvaash-vcsVMappseg / anthem / mid-tier / general</v>
      </c>
    </row>
    <row r="991" spans="1:7" x14ac:dyDescent="0.3">
      <c r="A991" t="s">
        <v>11061</v>
      </c>
      <c r="B991" t="s">
        <v>565</v>
      </c>
      <c r="C991" t="s">
        <v>11062</v>
      </c>
      <c r="D991" t="s">
        <v>863</v>
      </c>
      <c r="E991" t="s">
        <v>16</v>
      </c>
      <c r="F991" t="s">
        <v>1388</v>
      </c>
      <c r="G991" t="str">
        <f>CONCATENATE(tblZoneMatch[[#This Row],[Company]],tblZoneMatch[[#This Row],[Current Zone]],tblZoneMatch[[#This Row],[Machine Type]],tblZoneMatch[[#This Row],[Target Platform]],tblZoneMatch[[#This Row],[Target Device Type]],tblZoneMatch[[#This Row],[Target Zone]])</f>
        <v>AnthemMid-Tier / Server / General / MiscWindows/Linux/AIXvaash-wdc04AIX-LPARappseg / anthem / mid-tier / general</v>
      </c>
    </row>
    <row r="992" spans="1:7" x14ac:dyDescent="0.3">
      <c r="A992" t="s">
        <v>11061</v>
      </c>
      <c r="B992" t="s">
        <v>565</v>
      </c>
      <c r="C992" t="s">
        <v>11062</v>
      </c>
      <c r="D992" t="s">
        <v>863</v>
      </c>
      <c r="E992" t="s">
        <v>17</v>
      </c>
      <c r="F992" t="s">
        <v>1388</v>
      </c>
      <c r="G992" t="str">
        <f>CONCATENATE(tblZoneMatch[[#This Row],[Company]],tblZoneMatch[[#This Row],[Current Zone]],tblZoneMatch[[#This Row],[Machine Type]],tblZoneMatch[[#This Row],[Target Platform]],tblZoneMatch[[#This Row],[Target Device Type]],tblZoneMatch[[#This Row],[Target Zone]])</f>
        <v>AnthemMid-Tier / Server / General / MiscWindows/Linux/AIXvaash-wdc04Linux-VM-Powerappseg / anthem / mid-tier / general</v>
      </c>
    </row>
    <row r="993" spans="1:7" x14ac:dyDescent="0.3">
      <c r="A993" t="s">
        <v>11061</v>
      </c>
      <c r="B993" t="s">
        <v>565</v>
      </c>
      <c r="C993" t="s">
        <v>11062</v>
      </c>
      <c r="D993" t="s">
        <v>863</v>
      </c>
      <c r="E993" t="s">
        <v>19</v>
      </c>
      <c r="F993" t="s">
        <v>1388</v>
      </c>
      <c r="G993" t="str">
        <f>CONCATENATE(tblZoneMatch[[#This Row],[Company]],tblZoneMatch[[#This Row],[Current Zone]],tblZoneMatch[[#This Row],[Machine Type]],tblZoneMatch[[#This Row],[Target Platform]],tblZoneMatch[[#This Row],[Target Device Type]],tblZoneMatch[[#This Row],[Target Zone]])</f>
        <v>AnthemMid-Tier / Server / General / MiscWindows/Linux/AIXvaash-wdc04VMappseg / anthem / mid-tier / general</v>
      </c>
    </row>
    <row r="994" spans="1:7" x14ac:dyDescent="0.3">
      <c r="A994" t="s">
        <v>11061</v>
      </c>
      <c r="B994" t="s">
        <v>7246</v>
      </c>
      <c r="C994" t="s">
        <v>11063</v>
      </c>
      <c r="D994" t="s">
        <v>863</v>
      </c>
      <c r="E994" t="s">
        <v>18</v>
      </c>
      <c r="F994" t="s">
        <v>1918</v>
      </c>
      <c r="G994" t="str">
        <f>CONCATENATE(tblZoneMatch[[#This Row],[Company]],tblZoneMatch[[#This Row],[Current Zone]],tblZoneMatch[[#This Row],[Machine Type]],tblZoneMatch[[#This Row],[Target Platform]],tblZoneMatch[[#This Row],[Target Device Type]],tblZoneMatch[[#This Row],[Target Zone]])</f>
        <v>AnthemMid-Tier / Server / General / PCIPhysical Appliancevaash-wdc04Servernetworkseg / anthem / mid-tier / pci</v>
      </c>
    </row>
    <row r="995" spans="1:7" x14ac:dyDescent="0.3">
      <c r="A995" t="s">
        <v>11061</v>
      </c>
      <c r="B995" t="s">
        <v>7246</v>
      </c>
      <c r="C995" t="s">
        <v>11064</v>
      </c>
      <c r="D995" t="s">
        <v>1404</v>
      </c>
      <c r="E995" t="s">
        <v>19</v>
      </c>
      <c r="F995" t="s">
        <v>1388</v>
      </c>
      <c r="G995" t="str">
        <f>CONCATENATE(tblZoneMatch[[#This Row],[Company]],tblZoneMatch[[#This Row],[Current Zone]],tblZoneMatch[[#This Row],[Machine Type]],tblZoneMatch[[#This Row],[Target Platform]],tblZoneMatch[[#This Row],[Target Device Type]],tblZoneMatch[[#This Row],[Target Zone]])</f>
        <v>AnthemMid-Tier / Server / General / PCIVirtual Appliancevaash-vcsVMappseg / anthem / mid-tier / general</v>
      </c>
    </row>
    <row r="996" spans="1:7" x14ac:dyDescent="0.3">
      <c r="A996" t="s">
        <v>11061</v>
      </c>
      <c r="B996" t="s">
        <v>7246</v>
      </c>
      <c r="C996" t="s">
        <v>11062</v>
      </c>
      <c r="D996" t="s">
        <v>1108</v>
      </c>
      <c r="E996" t="s">
        <v>19</v>
      </c>
      <c r="F996" t="s">
        <v>1388</v>
      </c>
      <c r="G996" t="str">
        <f>CONCATENATE(tblZoneMatch[[#This Row],[Company]],tblZoneMatch[[#This Row],[Current Zone]],tblZoneMatch[[#This Row],[Machine Type]],tblZoneMatch[[#This Row],[Target Platform]],tblZoneMatch[[#This Row],[Target Device Type]],tblZoneMatch[[#This Row],[Target Zone]])</f>
        <v>AnthemMid-Tier / Server / General / PCIWindows/Linux/AIXazkyn-eastVMappseg / anthem / mid-tier / general</v>
      </c>
    </row>
    <row r="997" spans="1:7" x14ac:dyDescent="0.3">
      <c r="A997" t="s">
        <v>11061</v>
      </c>
      <c r="B997" t="s">
        <v>7246</v>
      </c>
      <c r="C997" t="s">
        <v>11062</v>
      </c>
      <c r="D997" t="s">
        <v>1284</v>
      </c>
      <c r="E997" t="s">
        <v>19</v>
      </c>
      <c r="F997" t="s">
        <v>1388</v>
      </c>
      <c r="G997" t="str">
        <f>CONCATENATE(tblZoneMatch[[#This Row],[Company]],tblZoneMatch[[#This Row],[Current Zone]],tblZoneMatch[[#This Row],[Machine Type]],tblZoneMatch[[#This Row],[Target Platform]],tblZoneMatch[[#This Row],[Target Device Type]],tblZoneMatch[[#This Row],[Target Zone]])</f>
        <v>AnthemMid-Tier / Server / General / PCIWindows/Linux/AIXazkyn-ncVMappseg / anthem / mid-tier / general</v>
      </c>
    </row>
    <row r="998" spans="1:7" x14ac:dyDescent="0.3">
      <c r="A998" t="s">
        <v>11061</v>
      </c>
      <c r="B998" t="s">
        <v>7246</v>
      </c>
      <c r="C998" t="s">
        <v>11062</v>
      </c>
      <c r="D998" t="s">
        <v>4250</v>
      </c>
      <c r="E998" t="s">
        <v>18</v>
      </c>
      <c r="F998" t="s">
        <v>1388</v>
      </c>
      <c r="G998" t="str">
        <f>CONCATENATE(tblZoneMatch[[#This Row],[Company]],tblZoneMatch[[#This Row],[Current Zone]],tblZoneMatch[[#This Row],[Machine Type]],tblZoneMatch[[#This Row],[Target Platform]],tblZoneMatch[[#This Row],[Target Device Type]],tblZoneMatch[[#This Row],[Target Zone]])</f>
        <v>AnthemMid-Tier / Server / General / PCIWindows/Linux/AIXilelk-bmaas-drServerappseg / anthem / mid-tier / general</v>
      </c>
    </row>
    <row r="999" spans="1:7" x14ac:dyDescent="0.3">
      <c r="A999" t="s">
        <v>11061</v>
      </c>
      <c r="B999" t="s">
        <v>7246</v>
      </c>
      <c r="C999" t="s">
        <v>11062</v>
      </c>
      <c r="D999" t="s">
        <v>1018</v>
      </c>
      <c r="E999" t="s">
        <v>16</v>
      </c>
      <c r="F999" t="s">
        <v>1388</v>
      </c>
      <c r="G999" t="str">
        <f>CONCATENATE(tblZoneMatch[[#This Row],[Company]],tblZoneMatch[[#This Row],[Current Zone]],tblZoneMatch[[#This Row],[Machine Type]],tblZoneMatch[[#This Row],[Target Platform]],tblZoneMatch[[#This Row],[Target Device Type]],tblZoneMatch[[#This Row],[Target Zone]])</f>
        <v>AnthemMid-Tier / Server / General / PCIWindows/Linux/AIXilelk-ch3AIX-LPARappseg / anthem / mid-tier / general</v>
      </c>
    </row>
    <row r="1000" spans="1:7" x14ac:dyDescent="0.3">
      <c r="A1000" s="9" t="s">
        <v>11061</v>
      </c>
      <c r="B1000" s="9" t="s">
        <v>7246</v>
      </c>
      <c r="C1000" s="9" t="s">
        <v>11062</v>
      </c>
      <c r="D1000" s="9" t="s">
        <v>1018</v>
      </c>
      <c r="E1000" s="9" t="s">
        <v>17</v>
      </c>
      <c r="F1000" s="9" t="s">
        <v>1388</v>
      </c>
      <c r="G1000" s="188" t="str">
        <f>CONCATENATE(tblZoneMatch[[#This Row],[Company]],tblZoneMatch[[#This Row],[Current Zone]],tblZoneMatch[[#This Row],[Machine Type]],tblZoneMatch[[#This Row],[Target Platform]],tblZoneMatch[[#This Row],[Target Device Type]],tblZoneMatch[[#This Row],[Target Zone]])</f>
        <v>AnthemMid-Tier / Server / General / PCIWindows/Linux/AIXilelk-ch3Linux-VM-Powerappseg / anthem / mid-tier / general</v>
      </c>
    </row>
    <row r="1001" spans="1:7" x14ac:dyDescent="0.3">
      <c r="A1001" t="s">
        <v>11061</v>
      </c>
      <c r="B1001" t="s">
        <v>7246</v>
      </c>
      <c r="C1001" t="s">
        <v>11062</v>
      </c>
      <c r="D1001" t="s">
        <v>1018</v>
      </c>
      <c r="E1001" t="s">
        <v>18</v>
      </c>
      <c r="F1001" t="s">
        <v>1388</v>
      </c>
      <c r="G1001" t="str">
        <f>CONCATENATE(tblZoneMatch[[#This Row],[Company]],tblZoneMatch[[#This Row],[Current Zone]],tblZoneMatch[[#This Row],[Machine Type]],tblZoneMatch[[#This Row],[Target Platform]],tblZoneMatch[[#This Row],[Target Device Type]],tblZoneMatch[[#This Row],[Target Zone]])</f>
        <v>AnthemMid-Tier / Server / General / PCIWindows/Linux/AIXilelk-ch3Serverappseg / anthem / mid-tier / general</v>
      </c>
    </row>
    <row r="1002" spans="1:7" x14ac:dyDescent="0.3">
      <c r="A1002" t="s">
        <v>11061</v>
      </c>
      <c r="B1002" t="s">
        <v>7246</v>
      </c>
      <c r="C1002" t="s">
        <v>11062</v>
      </c>
      <c r="D1002" t="s">
        <v>2088</v>
      </c>
      <c r="E1002" t="s">
        <v>18</v>
      </c>
      <c r="F1002" t="s">
        <v>1388</v>
      </c>
      <c r="G1002" t="str">
        <f>CONCATENATE(tblZoneMatch[[#This Row],[Company]],tblZoneMatch[[#This Row],[Current Zone]],tblZoneMatch[[#This Row],[Machine Type]],tblZoneMatch[[#This Row],[Target Platform]],tblZoneMatch[[#This Row],[Target Device Type]],tblZoneMatch[[#This Row],[Target Zone]])</f>
        <v>AnthemMid-Tier / Server / General / PCIWindows/Linux/AIXvaash-bmaasServerappseg / anthem / mid-tier / general</v>
      </c>
    </row>
    <row r="1003" spans="1:7" x14ac:dyDescent="0.3">
      <c r="A1003" t="s">
        <v>11061</v>
      </c>
      <c r="B1003" t="s">
        <v>7246</v>
      </c>
      <c r="C1003" t="s">
        <v>11062</v>
      </c>
      <c r="D1003" t="s">
        <v>1404</v>
      </c>
      <c r="E1003" t="s">
        <v>19</v>
      </c>
      <c r="F1003" t="s">
        <v>1388</v>
      </c>
      <c r="G1003" t="str">
        <f>CONCATENATE(tblZoneMatch[[#This Row],[Company]],tblZoneMatch[[#This Row],[Current Zone]],tblZoneMatch[[#This Row],[Machine Type]],tblZoneMatch[[#This Row],[Target Platform]],tblZoneMatch[[#This Row],[Target Device Type]],tblZoneMatch[[#This Row],[Target Zone]])</f>
        <v>AnthemMid-Tier / Server / General / PCIWindows/Linux/AIXvaash-vcsVMappseg / anthem / mid-tier / general</v>
      </c>
    </row>
    <row r="1004" spans="1:7" x14ac:dyDescent="0.3">
      <c r="A1004" t="s">
        <v>11061</v>
      </c>
      <c r="B1004" t="s">
        <v>7246</v>
      </c>
      <c r="C1004" t="s">
        <v>11062</v>
      </c>
      <c r="D1004" t="s">
        <v>863</v>
      </c>
      <c r="E1004" t="s">
        <v>16</v>
      </c>
      <c r="F1004" t="s">
        <v>1388</v>
      </c>
      <c r="G1004" t="str">
        <f>CONCATENATE(tblZoneMatch[[#This Row],[Company]],tblZoneMatch[[#This Row],[Current Zone]],tblZoneMatch[[#This Row],[Machine Type]],tblZoneMatch[[#This Row],[Target Platform]],tblZoneMatch[[#This Row],[Target Device Type]],tblZoneMatch[[#This Row],[Target Zone]])</f>
        <v>AnthemMid-Tier / Server / General / PCIWindows/Linux/AIXvaash-wdc04AIX-LPARappseg / anthem / mid-tier / general</v>
      </c>
    </row>
    <row r="1005" spans="1:7" x14ac:dyDescent="0.3">
      <c r="A1005" t="s">
        <v>11061</v>
      </c>
      <c r="B1005" t="s">
        <v>7246</v>
      </c>
      <c r="C1005" t="s">
        <v>11062</v>
      </c>
      <c r="D1005" t="s">
        <v>863</v>
      </c>
      <c r="E1005" t="s">
        <v>17</v>
      </c>
      <c r="F1005" t="s">
        <v>1388</v>
      </c>
      <c r="G1005" t="str">
        <f>CONCATENATE(tblZoneMatch[[#This Row],[Company]],tblZoneMatch[[#This Row],[Current Zone]],tblZoneMatch[[#This Row],[Machine Type]],tblZoneMatch[[#This Row],[Target Platform]],tblZoneMatch[[#This Row],[Target Device Type]],tblZoneMatch[[#This Row],[Target Zone]])</f>
        <v>AnthemMid-Tier / Server / General / PCIWindows/Linux/AIXvaash-wdc04Linux-VM-Powerappseg / anthem / mid-tier / general</v>
      </c>
    </row>
    <row r="1006" spans="1:7" x14ac:dyDescent="0.3">
      <c r="A1006" t="s">
        <v>11061</v>
      </c>
      <c r="B1006" t="s">
        <v>6016</v>
      </c>
      <c r="C1006" t="s">
        <v>11063</v>
      </c>
      <c r="D1006" t="s">
        <v>863</v>
      </c>
      <c r="E1006" t="s">
        <v>18</v>
      </c>
      <c r="F1006" t="s">
        <v>1388</v>
      </c>
      <c r="G1006" t="str">
        <f>CONCATENATE(tblZoneMatch[[#This Row],[Company]],tblZoneMatch[[#This Row],[Current Zone]],tblZoneMatch[[#This Row],[Machine Type]],tblZoneMatch[[#This Row],[Target Platform]],tblZoneMatch[[#This Row],[Target Device Type]],tblZoneMatch[[#This Row],[Target Zone]])</f>
        <v>AnthemMid-Tier / Server / MiddleWare / DataPowerPhysical Appliancevaash-wdc04Serverappseg / anthem / mid-tier / general</v>
      </c>
    </row>
    <row r="1007" spans="1:7" x14ac:dyDescent="0.3">
      <c r="A1007" t="s">
        <v>11061</v>
      </c>
      <c r="B1007" t="s">
        <v>6016</v>
      </c>
      <c r="C1007" t="s">
        <v>11064</v>
      </c>
      <c r="D1007" t="s">
        <v>1404</v>
      </c>
      <c r="E1007" t="s">
        <v>19</v>
      </c>
      <c r="F1007" t="s">
        <v>1388</v>
      </c>
      <c r="G1007" t="str">
        <f>CONCATENATE(tblZoneMatch[[#This Row],[Company]],tblZoneMatch[[#This Row],[Current Zone]],tblZoneMatch[[#This Row],[Machine Type]],tblZoneMatch[[#This Row],[Target Platform]],tblZoneMatch[[#This Row],[Target Device Type]],tblZoneMatch[[#This Row],[Target Zone]])</f>
        <v>AnthemMid-Tier / Server / MiddleWare / DataPowerVirtual Appliancevaash-vcsVMappseg / anthem / mid-tier / general</v>
      </c>
    </row>
    <row r="1008" spans="1:7" x14ac:dyDescent="0.3">
      <c r="A1008" t="s">
        <v>11061</v>
      </c>
      <c r="B1008" t="s">
        <v>6016</v>
      </c>
      <c r="C1008" t="s">
        <v>11062</v>
      </c>
      <c r="D1008" t="s">
        <v>1108</v>
      </c>
      <c r="E1008" t="s">
        <v>19</v>
      </c>
      <c r="F1008" t="s">
        <v>1388</v>
      </c>
      <c r="G1008" t="str">
        <f>CONCATENATE(tblZoneMatch[[#This Row],[Company]],tblZoneMatch[[#This Row],[Current Zone]],tblZoneMatch[[#This Row],[Machine Type]],tblZoneMatch[[#This Row],[Target Platform]],tblZoneMatch[[#This Row],[Target Device Type]],tblZoneMatch[[#This Row],[Target Zone]])</f>
        <v>AnthemMid-Tier / Server / MiddleWare / DataPowerWindows/Linux/AIXazkyn-eastVMappseg / anthem / mid-tier / general</v>
      </c>
    </row>
    <row r="1009" spans="1:7" x14ac:dyDescent="0.3">
      <c r="A1009" t="s">
        <v>11061</v>
      </c>
      <c r="B1009" t="s">
        <v>6016</v>
      </c>
      <c r="C1009" t="s">
        <v>11062</v>
      </c>
      <c r="D1009" t="s">
        <v>1284</v>
      </c>
      <c r="E1009" t="s">
        <v>19</v>
      </c>
      <c r="F1009" t="s">
        <v>1388</v>
      </c>
      <c r="G1009" t="str">
        <f>CONCATENATE(tblZoneMatch[[#This Row],[Company]],tblZoneMatch[[#This Row],[Current Zone]],tblZoneMatch[[#This Row],[Machine Type]],tblZoneMatch[[#This Row],[Target Platform]],tblZoneMatch[[#This Row],[Target Device Type]],tblZoneMatch[[#This Row],[Target Zone]])</f>
        <v>AnthemMid-Tier / Server / MiddleWare / DataPowerWindows/Linux/AIXazkyn-ncVMappseg / anthem / mid-tier / general</v>
      </c>
    </row>
    <row r="1010" spans="1:7" x14ac:dyDescent="0.3">
      <c r="A1010" t="s">
        <v>11061</v>
      </c>
      <c r="B1010" t="s">
        <v>6016</v>
      </c>
      <c r="C1010" t="s">
        <v>11062</v>
      </c>
      <c r="D1010" t="s">
        <v>4250</v>
      </c>
      <c r="E1010" t="s">
        <v>18</v>
      </c>
      <c r="F1010" t="s">
        <v>1388</v>
      </c>
      <c r="G1010"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DataPowerWindows/Linux/AIXilelk-bmaas-drServerappseg / anthem / mid-tier / general</v>
      </c>
    </row>
    <row r="1011" spans="1:7" x14ac:dyDescent="0.3">
      <c r="A1011" t="s">
        <v>11061</v>
      </c>
      <c r="B1011" t="s">
        <v>6016</v>
      </c>
      <c r="C1011" t="s">
        <v>11062</v>
      </c>
      <c r="D1011" t="s">
        <v>1018</v>
      </c>
      <c r="E1011" t="s">
        <v>16</v>
      </c>
      <c r="F1011" t="s">
        <v>1388</v>
      </c>
      <c r="G1011"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DataPowerWindows/Linux/AIXilelk-ch3AIX-LPARappseg / anthem / mid-tier / general</v>
      </c>
    </row>
    <row r="1012" spans="1:7" x14ac:dyDescent="0.3">
      <c r="A1012" s="9" t="s">
        <v>11061</v>
      </c>
      <c r="B1012" s="9" t="s">
        <v>6016</v>
      </c>
      <c r="C1012" s="9" t="s">
        <v>11062</v>
      </c>
      <c r="D1012" s="9" t="s">
        <v>1018</v>
      </c>
      <c r="E1012" s="9" t="s">
        <v>17</v>
      </c>
      <c r="F1012" s="9" t="s">
        <v>1388</v>
      </c>
      <c r="G1012" s="188"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DataPowerWindows/Linux/AIXilelk-ch3Linux-VM-Powerappseg / anthem / mid-tier / general</v>
      </c>
    </row>
    <row r="1013" spans="1:7" x14ac:dyDescent="0.3">
      <c r="A1013" t="s">
        <v>11061</v>
      </c>
      <c r="B1013" t="s">
        <v>6016</v>
      </c>
      <c r="C1013" t="s">
        <v>11062</v>
      </c>
      <c r="D1013" t="s">
        <v>1018</v>
      </c>
      <c r="E1013" t="s">
        <v>18</v>
      </c>
      <c r="F1013" t="s">
        <v>1388</v>
      </c>
      <c r="G1013"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DataPowerWindows/Linux/AIXilelk-ch3Serverappseg / anthem / mid-tier / general</v>
      </c>
    </row>
    <row r="1014" spans="1:7" x14ac:dyDescent="0.3">
      <c r="A1014" t="s">
        <v>11061</v>
      </c>
      <c r="B1014" t="s">
        <v>6016</v>
      </c>
      <c r="C1014" t="s">
        <v>11062</v>
      </c>
      <c r="D1014" t="s">
        <v>2088</v>
      </c>
      <c r="E1014" t="s">
        <v>18</v>
      </c>
      <c r="F1014" t="s">
        <v>1388</v>
      </c>
      <c r="G1014"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DataPowerWindows/Linux/AIXvaash-bmaasServerappseg / anthem / mid-tier / general</v>
      </c>
    </row>
    <row r="1015" spans="1:7" x14ac:dyDescent="0.3">
      <c r="A1015" t="s">
        <v>11061</v>
      </c>
      <c r="B1015" t="s">
        <v>6016</v>
      </c>
      <c r="C1015" t="s">
        <v>11062</v>
      </c>
      <c r="D1015" t="s">
        <v>1404</v>
      </c>
      <c r="E1015" t="s">
        <v>19</v>
      </c>
      <c r="F1015" t="s">
        <v>1388</v>
      </c>
      <c r="G1015"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DataPowerWindows/Linux/AIXvaash-vcsVMappseg / anthem / mid-tier / general</v>
      </c>
    </row>
    <row r="1016" spans="1:7" x14ac:dyDescent="0.3">
      <c r="A1016" t="s">
        <v>11061</v>
      </c>
      <c r="B1016" t="s">
        <v>6016</v>
      </c>
      <c r="C1016" t="s">
        <v>11062</v>
      </c>
      <c r="D1016" t="s">
        <v>863</v>
      </c>
      <c r="E1016" t="s">
        <v>16</v>
      </c>
      <c r="F1016" t="s">
        <v>1388</v>
      </c>
      <c r="G1016"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DataPowerWindows/Linux/AIXvaash-wdc04AIX-LPARappseg / anthem / mid-tier / general</v>
      </c>
    </row>
    <row r="1017" spans="1:7" x14ac:dyDescent="0.3">
      <c r="A1017" t="s">
        <v>11061</v>
      </c>
      <c r="B1017" t="s">
        <v>6016</v>
      </c>
      <c r="C1017" t="s">
        <v>11062</v>
      </c>
      <c r="D1017" t="s">
        <v>863</v>
      </c>
      <c r="E1017" t="s">
        <v>17</v>
      </c>
      <c r="F1017" t="s">
        <v>1388</v>
      </c>
      <c r="G1017"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DataPowerWindows/Linux/AIXvaash-wdc04Linux-VM-Powerappseg / anthem / mid-tier / general</v>
      </c>
    </row>
    <row r="1018" spans="1:7" x14ac:dyDescent="0.3">
      <c r="A1018" t="s">
        <v>11061</v>
      </c>
      <c r="B1018" t="s">
        <v>569</v>
      </c>
      <c r="C1018" t="s">
        <v>11063</v>
      </c>
      <c r="D1018" t="s">
        <v>863</v>
      </c>
      <c r="E1018" t="s">
        <v>18</v>
      </c>
      <c r="F1018" t="s">
        <v>1388</v>
      </c>
      <c r="G1018" t="str">
        <f>CONCATENATE(tblZoneMatch[[#This Row],[Company]],tblZoneMatch[[#This Row],[Current Zone]],tblZoneMatch[[#This Row],[Machine Type]],tblZoneMatch[[#This Row],[Target Platform]],tblZoneMatch[[#This Row],[Target Device Type]],tblZoneMatch[[#This Row],[Target Zone]])</f>
        <v>AnthemMid-Tier / Server / MiddleWare / MiscPhysical Appliancevaash-wdc04Serverappseg / anthem / mid-tier / general</v>
      </c>
    </row>
    <row r="1019" spans="1:7" x14ac:dyDescent="0.3">
      <c r="A1019" t="s">
        <v>11061</v>
      </c>
      <c r="B1019" t="s">
        <v>569</v>
      </c>
      <c r="C1019" t="s">
        <v>11064</v>
      </c>
      <c r="D1019" t="s">
        <v>1404</v>
      </c>
      <c r="E1019" t="s">
        <v>19</v>
      </c>
      <c r="F1019" t="s">
        <v>1388</v>
      </c>
      <c r="G1019" t="str">
        <f>CONCATENATE(tblZoneMatch[[#This Row],[Company]],tblZoneMatch[[#This Row],[Current Zone]],tblZoneMatch[[#This Row],[Machine Type]],tblZoneMatch[[#This Row],[Target Platform]],tblZoneMatch[[#This Row],[Target Device Type]],tblZoneMatch[[#This Row],[Target Zone]])</f>
        <v>AnthemMid-Tier / Server / MiddleWare / MiscVirtual Appliancevaash-vcsVMappseg / anthem / mid-tier / general</v>
      </c>
    </row>
    <row r="1020" spans="1:7" x14ac:dyDescent="0.3">
      <c r="A1020" t="s">
        <v>11061</v>
      </c>
      <c r="B1020" t="s">
        <v>569</v>
      </c>
      <c r="C1020" t="s">
        <v>11062</v>
      </c>
      <c r="D1020" t="s">
        <v>1108</v>
      </c>
      <c r="E1020" t="s">
        <v>19</v>
      </c>
      <c r="F1020" t="s">
        <v>1388</v>
      </c>
      <c r="G1020" t="str">
        <f>CONCATENATE(tblZoneMatch[[#This Row],[Company]],tblZoneMatch[[#This Row],[Current Zone]],tblZoneMatch[[#This Row],[Machine Type]],tblZoneMatch[[#This Row],[Target Platform]],tblZoneMatch[[#This Row],[Target Device Type]],tblZoneMatch[[#This Row],[Target Zone]])</f>
        <v>AnthemMid-Tier / Server / MiddleWare / MiscWindows/Linux/AIXazkyn-eastVMappseg / anthem / mid-tier / general</v>
      </c>
    </row>
    <row r="1021" spans="1:7" x14ac:dyDescent="0.3">
      <c r="A1021" t="s">
        <v>11061</v>
      </c>
      <c r="B1021" t="s">
        <v>569</v>
      </c>
      <c r="C1021" t="s">
        <v>11062</v>
      </c>
      <c r="D1021" t="s">
        <v>3895</v>
      </c>
      <c r="E1021" t="s">
        <v>19</v>
      </c>
      <c r="F1021" t="s">
        <v>1388</v>
      </c>
      <c r="G1021" t="str">
        <f>CONCATENATE(tblZoneMatch[[#This Row],[Company]],tblZoneMatch[[#This Row],[Current Zone]],tblZoneMatch[[#This Row],[Machine Type]],tblZoneMatch[[#This Row],[Target Platform]],tblZoneMatch[[#This Row],[Target Device Type]],tblZoneMatch[[#This Row],[Target Zone]])</f>
        <v>AnthemMid-Tier / Server / MiddleWare / MiscWindows/Linux/AIXazkyn-nc-dreastVMappseg / anthem / mid-tier / general</v>
      </c>
    </row>
    <row r="1022" spans="1:7" x14ac:dyDescent="0.3">
      <c r="A1022" t="s">
        <v>11061</v>
      </c>
      <c r="B1022" t="s">
        <v>569</v>
      </c>
      <c r="C1022" t="s">
        <v>11062</v>
      </c>
      <c r="D1022" t="s">
        <v>1284</v>
      </c>
      <c r="E1022" t="s">
        <v>19</v>
      </c>
      <c r="F1022" t="s">
        <v>1388</v>
      </c>
      <c r="G1022" t="str">
        <f>CONCATENATE(tblZoneMatch[[#This Row],[Company]],tblZoneMatch[[#This Row],[Current Zone]],tblZoneMatch[[#This Row],[Machine Type]],tblZoneMatch[[#This Row],[Target Platform]],tblZoneMatch[[#This Row],[Target Device Type]],tblZoneMatch[[#This Row],[Target Zone]])</f>
        <v>AnthemMid-Tier / Server / MiddleWare / MiscWindows/Linux/AIXazkyn-ncVMappseg / anthem / mid-tier / general</v>
      </c>
    </row>
    <row r="1023" spans="1:7" x14ac:dyDescent="0.3">
      <c r="A1023" t="s">
        <v>11061</v>
      </c>
      <c r="B1023" t="s">
        <v>569</v>
      </c>
      <c r="C1023" t="s">
        <v>11062</v>
      </c>
      <c r="D1023" t="s">
        <v>4250</v>
      </c>
      <c r="E1023" t="s">
        <v>18</v>
      </c>
      <c r="F1023" t="s">
        <v>1388</v>
      </c>
      <c r="G1023" t="str">
        <f>CONCATENATE(tblZoneMatch[[#This Row],[Company]],tblZoneMatch[[#This Row],[Current Zone]],tblZoneMatch[[#This Row],[Machine Type]],tblZoneMatch[[#This Row],[Target Platform]],tblZoneMatch[[#This Row],[Target Device Type]],tblZoneMatch[[#This Row],[Target Zone]])</f>
        <v>AnthemMid-Tier / Server / MiddleWare / MiscWindows/Linux/AIXilelk-bmaas-drServerappseg / anthem / mid-tier / general</v>
      </c>
    </row>
    <row r="1024" spans="1:7" x14ac:dyDescent="0.3">
      <c r="A1024" t="s">
        <v>11061</v>
      </c>
      <c r="B1024" t="s">
        <v>569</v>
      </c>
      <c r="C1024" t="s">
        <v>11062</v>
      </c>
      <c r="D1024" t="s">
        <v>1018</v>
      </c>
      <c r="E1024" t="s">
        <v>16</v>
      </c>
      <c r="F1024" t="s">
        <v>1388</v>
      </c>
      <c r="G1024" t="str">
        <f>CONCATENATE(tblZoneMatch[[#This Row],[Company]],tblZoneMatch[[#This Row],[Current Zone]],tblZoneMatch[[#This Row],[Machine Type]],tblZoneMatch[[#This Row],[Target Platform]],tblZoneMatch[[#This Row],[Target Device Type]],tblZoneMatch[[#This Row],[Target Zone]])</f>
        <v>AnthemMid-Tier / Server / MiddleWare / MiscWindows/Linux/AIXilelk-ch3AIX-LPARappseg / anthem / mid-tier / general</v>
      </c>
    </row>
    <row r="1025" spans="1:7" x14ac:dyDescent="0.3">
      <c r="A1025" t="s">
        <v>11061</v>
      </c>
      <c r="B1025" t="s">
        <v>569</v>
      </c>
      <c r="C1025" t="s">
        <v>11062</v>
      </c>
      <c r="D1025" t="s">
        <v>1018</v>
      </c>
      <c r="E1025" t="s">
        <v>17</v>
      </c>
      <c r="F1025" t="s">
        <v>1388</v>
      </c>
      <c r="G1025" t="str">
        <f>CONCATENATE(tblZoneMatch[[#This Row],[Company]],tblZoneMatch[[#This Row],[Current Zone]],tblZoneMatch[[#This Row],[Machine Type]],tblZoneMatch[[#This Row],[Target Platform]],tblZoneMatch[[#This Row],[Target Device Type]],tblZoneMatch[[#This Row],[Target Zone]])</f>
        <v>AnthemMid-Tier / Server / MiddleWare / MiscWindows/Linux/AIXilelk-ch3Linux-VM-Powerappseg / anthem / mid-tier / general</v>
      </c>
    </row>
    <row r="1026" spans="1:7" x14ac:dyDescent="0.3">
      <c r="A1026" t="s">
        <v>11061</v>
      </c>
      <c r="B1026" t="s">
        <v>569</v>
      </c>
      <c r="C1026" t="s">
        <v>11062</v>
      </c>
      <c r="D1026" t="s">
        <v>1018</v>
      </c>
      <c r="E1026" t="s">
        <v>18</v>
      </c>
      <c r="F1026" t="s">
        <v>1429</v>
      </c>
      <c r="G1026"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baremetal / general</v>
      </c>
    </row>
    <row r="1027" spans="1:7" x14ac:dyDescent="0.3">
      <c r="A1027" t="s">
        <v>11061</v>
      </c>
      <c r="B1027" t="s">
        <v>569</v>
      </c>
      <c r="C1027" t="s">
        <v>11062</v>
      </c>
      <c r="D1027" t="s">
        <v>1018</v>
      </c>
      <c r="E1027" t="s">
        <v>18</v>
      </c>
      <c r="F1027" t="s">
        <v>1706</v>
      </c>
      <c r="G1027"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baremetal / kafka</v>
      </c>
    </row>
    <row r="1028" spans="1:7" x14ac:dyDescent="0.3">
      <c r="A1028" s="9" t="s">
        <v>11061</v>
      </c>
      <c r="B1028" s="9" t="s">
        <v>569</v>
      </c>
      <c r="C1028" s="9" t="s">
        <v>11062</v>
      </c>
      <c r="D1028" s="9" t="s">
        <v>1018</v>
      </c>
      <c r="E1028" s="9" t="s">
        <v>18</v>
      </c>
      <c r="F1028" s="9" t="s">
        <v>1388</v>
      </c>
      <c r="G1028" s="188"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mid-tier / general</v>
      </c>
    </row>
    <row r="1029" spans="1:7" x14ac:dyDescent="0.3">
      <c r="A1029" t="s">
        <v>11061</v>
      </c>
      <c r="B1029" t="s">
        <v>569</v>
      </c>
      <c r="C1029" t="s">
        <v>11062</v>
      </c>
      <c r="D1029" t="s">
        <v>2088</v>
      </c>
      <c r="E1029" t="s">
        <v>18</v>
      </c>
      <c r="F1029" t="s">
        <v>1388</v>
      </c>
      <c r="G1029" t="str">
        <f>CONCATENATE(tblZoneMatch[[#This Row],[Company]],tblZoneMatch[[#This Row],[Current Zone]],tblZoneMatch[[#This Row],[Machine Type]],tblZoneMatch[[#This Row],[Target Platform]],tblZoneMatch[[#This Row],[Target Device Type]],tblZoneMatch[[#This Row],[Target Zone]])</f>
        <v>AnthemMid-Tier / Server / MiddleWare / MiscWindows/Linux/AIXvaash-bmaasServerappseg / anthem / mid-tier / general</v>
      </c>
    </row>
    <row r="1030" spans="1:7" x14ac:dyDescent="0.3">
      <c r="A1030" t="s">
        <v>11061</v>
      </c>
      <c r="B1030" t="s">
        <v>569</v>
      </c>
      <c r="C1030" t="s">
        <v>11062</v>
      </c>
      <c r="D1030" t="s">
        <v>1404</v>
      </c>
      <c r="E1030" t="s">
        <v>18</v>
      </c>
      <c r="F1030" t="s">
        <v>1429</v>
      </c>
      <c r="G1030" t="str">
        <f>CONCATENATE(tblZoneMatch[[#This Row],[Company]],tblZoneMatch[[#This Row],[Current Zone]],tblZoneMatch[[#This Row],[Machine Type]],tblZoneMatch[[#This Row],[Target Platform]],tblZoneMatch[[#This Row],[Target Device Type]],tblZoneMatch[[#This Row],[Target Zone]])</f>
        <v>AnthemMid-Tier / Server / MiddleWare / MiscWindows/Linux/AIXvaash-vcsServerappseg / anthem / baremetal / general</v>
      </c>
    </row>
    <row r="1031" spans="1:7" x14ac:dyDescent="0.3">
      <c r="A1031" t="s">
        <v>11061</v>
      </c>
      <c r="B1031" t="s">
        <v>569</v>
      </c>
      <c r="C1031" t="s">
        <v>11062</v>
      </c>
      <c r="D1031" t="s">
        <v>1404</v>
      </c>
      <c r="E1031" t="s">
        <v>19</v>
      </c>
      <c r="F1031" t="s">
        <v>1388</v>
      </c>
      <c r="G1031" t="str">
        <f>CONCATENATE(tblZoneMatch[[#This Row],[Company]],tblZoneMatch[[#This Row],[Current Zone]],tblZoneMatch[[#This Row],[Machine Type]],tblZoneMatch[[#This Row],[Target Platform]],tblZoneMatch[[#This Row],[Target Device Type]],tblZoneMatch[[#This Row],[Target Zone]])</f>
        <v>AnthemMid-Tier / Server / MiddleWare / MiscWindows/Linux/AIXvaash-vcsVMappseg / anthem / mid-tier / general</v>
      </c>
    </row>
    <row r="1032" spans="1:7" x14ac:dyDescent="0.3">
      <c r="A1032" t="s">
        <v>11061</v>
      </c>
      <c r="B1032" t="s">
        <v>569</v>
      </c>
      <c r="C1032" t="s">
        <v>11062</v>
      </c>
      <c r="D1032" t="s">
        <v>863</v>
      </c>
      <c r="E1032" t="s">
        <v>16</v>
      </c>
      <c r="F1032" t="s">
        <v>1388</v>
      </c>
      <c r="G1032"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MiscWindows/Linux/AIXvaash-wdc04AIX-LPARappseg / anthem / mid-tier / general</v>
      </c>
    </row>
    <row r="1033" spans="1:7" x14ac:dyDescent="0.3">
      <c r="A1033" t="s">
        <v>11061</v>
      </c>
      <c r="B1033" t="s">
        <v>569</v>
      </c>
      <c r="C1033" t="s">
        <v>11062</v>
      </c>
      <c r="D1033" t="s">
        <v>863</v>
      </c>
      <c r="E1033" t="s">
        <v>17</v>
      </c>
      <c r="F1033" t="s">
        <v>1388</v>
      </c>
      <c r="G1033"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MiscWindows/Linux/AIXvaash-wdc04Linux-VM-Powerappseg / anthem / mid-tier / general</v>
      </c>
    </row>
    <row r="1034" spans="1:7" x14ac:dyDescent="0.3">
      <c r="A1034" t="s">
        <v>11061</v>
      </c>
      <c r="B1034" t="s">
        <v>569</v>
      </c>
      <c r="C1034" t="s">
        <v>11062</v>
      </c>
      <c r="D1034" t="s">
        <v>863</v>
      </c>
      <c r="E1034" t="s">
        <v>19</v>
      </c>
      <c r="F1034" t="s">
        <v>1388</v>
      </c>
      <c r="G1034"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MiscWindows/Linux/AIXvaash-wdc04VMappseg / anthem / mid-tier / general</v>
      </c>
    </row>
    <row r="1035" spans="1:7" x14ac:dyDescent="0.3">
      <c r="A1035" t="s">
        <v>11061</v>
      </c>
      <c r="B1035" t="s">
        <v>672</v>
      </c>
      <c r="C1035" t="s">
        <v>11063</v>
      </c>
      <c r="D1035" t="s">
        <v>863</v>
      </c>
      <c r="E1035" t="s">
        <v>18</v>
      </c>
      <c r="F1035" t="s">
        <v>1388</v>
      </c>
      <c r="G1035" t="str">
        <f>CONCATENATE(tblZoneMatch[[#This Row],[Company]],tblZoneMatch[[#This Row],[Current Zone]],tblZoneMatch[[#This Row],[Machine Type]],tblZoneMatch[[#This Row],[Target Platform]],tblZoneMatch[[#This Row],[Target Device Type]],tblZoneMatch[[#This Row],[Target Zone]])</f>
        <v>AnthemMid-Tier / Server / MiddleWare / MQPhysical Appliancevaash-wdc04Serverappseg / anthem / mid-tier / general</v>
      </c>
    </row>
    <row r="1036" spans="1:7" x14ac:dyDescent="0.3">
      <c r="A1036" t="s">
        <v>11061</v>
      </c>
      <c r="B1036" t="s">
        <v>672</v>
      </c>
      <c r="C1036" t="s">
        <v>11064</v>
      </c>
      <c r="D1036" t="s">
        <v>1404</v>
      </c>
      <c r="E1036" t="s">
        <v>19</v>
      </c>
      <c r="F1036" t="s">
        <v>1388</v>
      </c>
      <c r="G1036" t="str">
        <f>CONCATENATE(tblZoneMatch[[#This Row],[Company]],tblZoneMatch[[#This Row],[Current Zone]],tblZoneMatch[[#This Row],[Machine Type]],tblZoneMatch[[#This Row],[Target Platform]],tblZoneMatch[[#This Row],[Target Device Type]],tblZoneMatch[[#This Row],[Target Zone]])</f>
        <v>AnthemMid-Tier / Server / MiddleWare / MQVirtual Appliancevaash-vcsVMappseg / anthem / mid-tier / general</v>
      </c>
    </row>
    <row r="1037" spans="1:7" x14ac:dyDescent="0.3">
      <c r="A1037" t="s">
        <v>11061</v>
      </c>
      <c r="B1037" t="s">
        <v>672</v>
      </c>
      <c r="C1037" t="s">
        <v>11062</v>
      </c>
      <c r="D1037" t="s">
        <v>1108</v>
      </c>
      <c r="E1037" t="s">
        <v>19</v>
      </c>
      <c r="F1037" t="s">
        <v>1388</v>
      </c>
      <c r="G1037" t="str">
        <f>CONCATENATE(tblZoneMatch[[#This Row],[Company]],tblZoneMatch[[#This Row],[Current Zone]],tblZoneMatch[[#This Row],[Machine Type]],tblZoneMatch[[#This Row],[Target Platform]],tblZoneMatch[[#This Row],[Target Device Type]],tblZoneMatch[[#This Row],[Target Zone]])</f>
        <v>AnthemMid-Tier / Server / MiddleWare / MQWindows/Linux/AIXazkyn-eastVMappseg / anthem / mid-tier / general</v>
      </c>
    </row>
    <row r="1038" spans="1:7" x14ac:dyDescent="0.3">
      <c r="A1038" t="s">
        <v>11061</v>
      </c>
      <c r="B1038" t="s">
        <v>672</v>
      </c>
      <c r="C1038" t="s">
        <v>11062</v>
      </c>
      <c r="D1038" t="s">
        <v>1284</v>
      </c>
      <c r="E1038" t="s">
        <v>19</v>
      </c>
      <c r="F1038" t="s">
        <v>1388</v>
      </c>
      <c r="G1038" t="str">
        <f>CONCATENATE(tblZoneMatch[[#This Row],[Company]],tblZoneMatch[[#This Row],[Current Zone]],tblZoneMatch[[#This Row],[Machine Type]],tblZoneMatch[[#This Row],[Target Platform]],tblZoneMatch[[#This Row],[Target Device Type]],tblZoneMatch[[#This Row],[Target Zone]])</f>
        <v>AnthemMid-Tier / Server / MiddleWare / MQWindows/Linux/AIXazkyn-ncVMappseg / anthem / mid-tier / general</v>
      </c>
    </row>
    <row r="1039" spans="1:7" x14ac:dyDescent="0.3">
      <c r="A1039" t="s">
        <v>11061</v>
      </c>
      <c r="B1039" t="s">
        <v>672</v>
      </c>
      <c r="C1039" t="s">
        <v>11062</v>
      </c>
      <c r="D1039" t="s">
        <v>4250</v>
      </c>
      <c r="E1039" t="s">
        <v>18</v>
      </c>
      <c r="F1039" t="s">
        <v>1388</v>
      </c>
      <c r="G1039" t="str">
        <f>CONCATENATE(tblZoneMatch[[#This Row],[Company]],tblZoneMatch[[#This Row],[Current Zone]],tblZoneMatch[[#This Row],[Machine Type]],tblZoneMatch[[#This Row],[Target Platform]],tblZoneMatch[[#This Row],[Target Device Type]],tblZoneMatch[[#This Row],[Target Zone]])</f>
        <v>AnthemMid-Tier / Server / MiddleWare / MQWindows/Linux/AIXilelk-bmaas-drServerappseg / anthem / mid-tier / general</v>
      </c>
    </row>
    <row r="1040" spans="1:7" x14ac:dyDescent="0.3">
      <c r="A1040" s="9" t="s">
        <v>11061</v>
      </c>
      <c r="B1040" s="9" t="s">
        <v>672</v>
      </c>
      <c r="C1040" s="9" t="s">
        <v>11062</v>
      </c>
      <c r="D1040" s="9" t="s">
        <v>1018</v>
      </c>
      <c r="E1040" s="9" t="s">
        <v>16</v>
      </c>
      <c r="F1040" s="9" t="s">
        <v>1388</v>
      </c>
      <c r="G1040" s="188" t="str">
        <f>CONCATENATE(tblZoneMatch[[#This Row],[Company]],tblZoneMatch[[#This Row],[Current Zone]],tblZoneMatch[[#This Row],[Machine Type]],tblZoneMatch[[#This Row],[Target Platform]],tblZoneMatch[[#This Row],[Target Device Type]],tblZoneMatch[[#This Row],[Target Zone]])</f>
        <v>AnthemMid-Tier / Server / MiddleWare / MQWindows/Linux/AIXilelk-ch3AIX-LPARappseg / anthem / mid-tier / general</v>
      </c>
    </row>
    <row r="1041" spans="1:7" x14ac:dyDescent="0.3">
      <c r="A1041" t="s">
        <v>11061</v>
      </c>
      <c r="B1041" t="s">
        <v>672</v>
      </c>
      <c r="C1041" t="s">
        <v>11062</v>
      </c>
      <c r="D1041" t="s">
        <v>1018</v>
      </c>
      <c r="E1041" t="s">
        <v>17</v>
      </c>
      <c r="F1041" t="s">
        <v>1388</v>
      </c>
      <c r="G1041" t="str">
        <f>CONCATENATE(tblZoneMatch[[#This Row],[Company]],tblZoneMatch[[#This Row],[Current Zone]],tblZoneMatch[[#This Row],[Machine Type]],tblZoneMatch[[#This Row],[Target Platform]],tblZoneMatch[[#This Row],[Target Device Type]],tblZoneMatch[[#This Row],[Target Zone]])</f>
        <v>AnthemMid-Tier / Server / MiddleWare / MQWindows/Linux/AIXilelk-ch3Linux-VM-Powerappseg / anthem / mid-tier / general</v>
      </c>
    </row>
    <row r="1042" spans="1:7" x14ac:dyDescent="0.3">
      <c r="A1042" t="s">
        <v>11061</v>
      </c>
      <c r="B1042" t="s">
        <v>672</v>
      </c>
      <c r="C1042" t="s">
        <v>11062</v>
      </c>
      <c r="D1042" t="s">
        <v>1018</v>
      </c>
      <c r="E1042" t="s">
        <v>18</v>
      </c>
      <c r="F1042" t="s">
        <v>1388</v>
      </c>
      <c r="G1042" t="str">
        <f>CONCATENATE(tblZoneMatch[[#This Row],[Company]],tblZoneMatch[[#This Row],[Current Zone]],tblZoneMatch[[#This Row],[Machine Type]],tblZoneMatch[[#This Row],[Target Platform]],tblZoneMatch[[#This Row],[Target Device Type]],tblZoneMatch[[#This Row],[Target Zone]])</f>
        <v>AnthemMid-Tier / Server / MiddleWare / MQWindows/Linux/AIXilelk-ch3Serverappseg / anthem / mid-tier / general</v>
      </c>
    </row>
    <row r="1043" spans="1:7" x14ac:dyDescent="0.3">
      <c r="A1043" t="s">
        <v>11061</v>
      </c>
      <c r="B1043" t="s">
        <v>672</v>
      </c>
      <c r="C1043" t="s">
        <v>11062</v>
      </c>
      <c r="D1043" t="s">
        <v>2088</v>
      </c>
      <c r="E1043" t="s">
        <v>18</v>
      </c>
      <c r="F1043" t="s">
        <v>1388</v>
      </c>
      <c r="G1043" t="str">
        <f>CONCATENATE(tblZoneMatch[[#This Row],[Company]],tblZoneMatch[[#This Row],[Current Zone]],tblZoneMatch[[#This Row],[Machine Type]],tblZoneMatch[[#This Row],[Target Platform]],tblZoneMatch[[#This Row],[Target Device Type]],tblZoneMatch[[#This Row],[Target Zone]])</f>
        <v>AnthemMid-Tier / Server / MiddleWare / MQWindows/Linux/AIXvaash-bmaasServerappseg / anthem / mid-tier / general</v>
      </c>
    </row>
    <row r="1044" spans="1:7" x14ac:dyDescent="0.3">
      <c r="A1044" t="s">
        <v>11061</v>
      </c>
      <c r="B1044" t="s">
        <v>672</v>
      </c>
      <c r="C1044" t="s">
        <v>11062</v>
      </c>
      <c r="D1044" t="s">
        <v>1404</v>
      </c>
      <c r="E1044" t="s">
        <v>19</v>
      </c>
      <c r="F1044" t="s">
        <v>1388</v>
      </c>
      <c r="G1044" t="str">
        <f>CONCATENATE(tblZoneMatch[[#This Row],[Company]],tblZoneMatch[[#This Row],[Current Zone]],tblZoneMatch[[#This Row],[Machine Type]],tblZoneMatch[[#This Row],[Target Platform]],tblZoneMatch[[#This Row],[Target Device Type]],tblZoneMatch[[#This Row],[Target Zone]])</f>
        <v>AnthemMid-Tier / Server / MiddleWare / MQWindows/Linux/AIXvaash-vcsVMappseg / anthem / mid-tier / general</v>
      </c>
    </row>
    <row r="1045" spans="1:7" x14ac:dyDescent="0.3">
      <c r="A1045" t="s">
        <v>11061</v>
      </c>
      <c r="B1045" t="s">
        <v>672</v>
      </c>
      <c r="C1045" t="s">
        <v>11062</v>
      </c>
      <c r="D1045" t="s">
        <v>863</v>
      </c>
      <c r="E1045" t="s">
        <v>16</v>
      </c>
      <c r="F1045" t="s">
        <v>1388</v>
      </c>
      <c r="G1045" t="str">
        <f>CONCATENATE(tblZoneMatch[[#This Row],[Company]],tblZoneMatch[[#This Row],[Current Zone]],tblZoneMatch[[#This Row],[Machine Type]],tblZoneMatch[[#This Row],[Target Platform]],tblZoneMatch[[#This Row],[Target Device Type]],tblZoneMatch[[#This Row],[Target Zone]])</f>
        <v>AnthemMid-Tier / Server / MiddleWare / MQWindows/Linux/AIXvaash-wdc04AIX-LPARappseg / anthem / mid-tier / general</v>
      </c>
    </row>
    <row r="1046" spans="1:7" x14ac:dyDescent="0.3">
      <c r="A1046" t="s">
        <v>11061</v>
      </c>
      <c r="B1046" t="s">
        <v>672</v>
      </c>
      <c r="C1046" t="s">
        <v>11062</v>
      </c>
      <c r="D1046" t="s">
        <v>863</v>
      </c>
      <c r="E1046" t="s">
        <v>17</v>
      </c>
      <c r="F1046" t="s">
        <v>1388</v>
      </c>
      <c r="G1046" t="str">
        <f>CONCATENATE(tblZoneMatch[[#This Row],[Company]],tblZoneMatch[[#This Row],[Current Zone]],tblZoneMatch[[#This Row],[Machine Type]],tblZoneMatch[[#This Row],[Target Platform]],tblZoneMatch[[#This Row],[Target Device Type]],tblZoneMatch[[#This Row],[Target Zone]])</f>
        <v>AnthemMid-Tier / Server / MiddleWare / MQWindows/Linux/AIXvaash-wdc04Linux-VM-Powerappseg / anthem / mid-tier / general</v>
      </c>
    </row>
    <row r="1047" spans="1:7" x14ac:dyDescent="0.3">
      <c r="A1047" t="s">
        <v>11061</v>
      </c>
      <c r="B1047" t="s">
        <v>573</v>
      </c>
      <c r="C1047" t="s">
        <v>11063</v>
      </c>
      <c r="D1047" t="s">
        <v>863</v>
      </c>
      <c r="E1047" t="s">
        <v>18</v>
      </c>
      <c r="F1047" t="s">
        <v>1922</v>
      </c>
      <c r="G1047" t="str">
        <f>CONCATENATE(tblZoneMatch[[#This Row],[Company]],tblZoneMatch[[#This Row],[Current Zone]],tblZoneMatch[[#This Row],[Machine Type]],tblZoneMatch[[#This Row],[Target Platform]],tblZoneMatch[[#This Row],[Target Device Type]],tblZoneMatch[[#This Row],[Target Zone]])</f>
        <v>AnthemMid-Tier / Server / MiddleWare / WebSpherePhysical Appliancevaash-wdc04Servernetworkseg / anthem / mid-tier / general</v>
      </c>
    </row>
    <row r="1048" spans="1:7" x14ac:dyDescent="0.3">
      <c r="A1048" t="s">
        <v>11061</v>
      </c>
      <c r="B1048" t="s">
        <v>573</v>
      </c>
      <c r="C1048" t="s">
        <v>11064</v>
      </c>
      <c r="D1048" t="s">
        <v>1404</v>
      </c>
      <c r="E1048" t="s">
        <v>19</v>
      </c>
      <c r="F1048" t="s">
        <v>1388</v>
      </c>
      <c r="G1048" t="str">
        <f>CONCATENATE(tblZoneMatch[[#This Row],[Company]],tblZoneMatch[[#This Row],[Current Zone]],tblZoneMatch[[#This Row],[Machine Type]],tblZoneMatch[[#This Row],[Target Platform]],tblZoneMatch[[#This Row],[Target Device Type]],tblZoneMatch[[#This Row],[Target Zone]])</f>
        <v>AnthemMid-Tier / Server / MiddleWare / WebSphereVirtual Appliancevaash-vcsVMappseg / anthem / mid-tier / general</v>
      </c>
    </row>
    <row r="1049" spans="1:7" x14ac:dyDescent="0.3">
      <c r="A1049" t="s">
        <v>11061</v>
      </c>
      <c r="B1049" t="s">
        <v>573</v>
      </c>
      <c r="C1049" t="s">
        <v>11062</v>
      </c>
      <c r="D1049" t="s">
        <v>1108</v>
      </c>
      <c r="E1049" t="s">
        <v>19</v>
      </c>
      <c r="F1049" t="s">
        <v>1388</v>
      </c>
      <c r="G1049" t="str">
        <f>CONCATENATE(tblZoneMatch[[#This Row],[Company]],tblZoneMatch[[#This Row],[Current Zone]],tblZoneMatch[[#This Row],[Machine Type]],tblZoneMatch[[#This Row],[Target Platform]],tblZoneMatch[[#This Row],[Target Device Type]],tblZoneMatch[[#This Row],[Target Zone]])</f>
        <v>AnthemMid-Tier / Server / MiddleWare / WebSphereWindows/Linux/AIXazkyn-eastVMappseg / anthem / mid-tier / general</v>
      </c>
    </row>
    <row r="1050" spans="1:7" x14ac:dyDescent="0.3">
      <c r="A1050" t="s">
        <v>11061</v>
      </c>
      <c r="B1050" t="s">
        <v>573</v>
      </c>
      <c r="C1050" t="s">
        <v>11062</v>
      </c>
      <c r="D1050" t="s">
        <v>1284</v>
      </c>
      <c r="E1050" t="s">
        <v>19</v>
      </c>
      <c r="F1050" t="s">
        <v>1388</v>
      </c>
      <c r="G1050" t="str">
        <f>CONCATENATE(tblZoneMatch[[#This Row],[Company]],tblZoneMatch[[#This Row],[Current Zone]],tblZoneMatch[[#This Row],[Machine Type]],tblZoneMatch[[#This Row],[Target Platform]],tblZoneMatch[[#This Row],[Target Device Type]],tblZoneMatch[[#This Row],[Target Zone]])</f>
        <v>AnthemMid-Tier / Server / MiddleWare / WebSphereWindows/Linux/AIXazkyn-ncVMappseg / anthem / mid-tier / general</v>
      </c>
    </row>
    <row r="1051" spans="1:7" x14ac:dyDescent="0.3">
      <c r="A1051" t="s">
        <v>11061</v>
      </c>
      <c r="B1051" t="s">
        <v>573</v>
      </c>
      <c r="C1051" t="s">
        <v>11062</v>
      </c>
      <c r="D1051" t="s">
        <v>4250</v>
      </c>
      <c r="E1051" t="s">
        <v>18</v>
      </c>
      <c r="F1051" t="s">
        <v>1388</v>
      </c>
      <c r="G1051"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WebSphereWindows/Linux/AIXilelk-bmaas-drServerappseg / anthem / mid-tier / general</v>
      </c>
    </row>
    <row r="1052" spans="1:7" x14ac:dyDescent="0.3">
      <c r="A1052" t="s">
        <v>11061</v>
      </c>
      <c r="B1052" t="s">
        <v>573</v>
      </c>
      <c r="C1052" t="s">
        <v>11062</v>
      </c>
      <c r="D1052" t="s">
        <v>1018</v>
      </c>
      <c r="E1052" t="s">
        <v>16</v>
      </c>
      <c r="F1052" t="s">
        <v>1388</v>
      </c>
      <c r="G1052"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WebSphereWindows/Linux/AIXilelk-ch3AIX-LPARappseg / anthem / mid-tier / general</v>
      </c>
    </row>
    <row r="1053" spans="1:7" x14ac:dyDescent="0.3">
      <c r="A1053" t="s">
        <v>11061</v>
      </c>
      <c r="B1053" t="s">
        <v>573</v>
      </c>
      <c r="C1053" t="s">
        <v>11062</v>
      </c>
      <c r="D1053" t="s">
        <v>1018</v>
      </c>
      <c r="E1053" t="s">
        <v>17</v>
      </c>
      <c r="F1053" t="s">
        <v>1388</v>
      </c>
      <c r="G1053"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WebSphereWindows/Linux/AIXilelk-ch3Linux-VM-Powerappseg / anthem / mid-tier / general</v>
      </c>
    </row>
    <row r="1054" spans="1:7" x14ac:dyDescent="0.3">
      <c r="A1054" t="s">
        <v>11061</v>
      </c>
      <c r="B1054" t="s">
        <v>573</v>
      </c>
      <c r="C1054" t="s">
        <v>11062</v>
      </c>
      <c r="D1054" t="s">
        <v>1018</v>
      </c>
      <c r="E1054" t="s">
        <v>18</v>
      </c>
      <c r="F1054" t="s">
        <v>1388</v>
      </c>
      <c r="G1054"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WebSphereWindows/Linux/AIXilelk-ch3Serverappseg / anthem / mid-tier / general</v>
      </c>
    </row>
    <row r="1055" spans="1:7" x14ac:dyDescent="0.3">
      <c r="A1055" t="s">
        <v>11061</v>
      </c>
      <c r="B1055" t="s">
        <v>573</v>
      </c>
      <c r="C1055" t="s">
        <v>11062</v>
      </c>
      <c r="D1055" t="s">
        <v>460</v>
      </c>
      <c r="E1055" t="s">
        <v>16</v>
      </c>
      <c r="F1055" t="s">
        <v>1388</v>
      </c>
      <c r="G1055"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WebSphereWindows/Linux/AIXilelk-drwdc04AIX-LPARappseg / anthem / mid-tier / general</v>
      </c>
    </row>
    <row r="1056" spans="1:7" x14ac:dyDescent="0.3">
      <c r="A1056" t="s">
        <v>11061</v>
      </c>
      <c r="B1056" t="s">
        <v>573</v>
      </c>
      <c r="C1056" t="s">
        <v>11062</v>
      </c>
      <c r="D1056" t="s">
        <v>2088</v>
      </c>
      <c r="E1056" t="s">
        <v>18</v>
      </c>
      <c r="F1056" t="s">
        <v>1388</v>
      </c>
      <c r="G1056"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WebSphereWindows/Linux/AIXvaash-bmaasServerappseg / anthem / mid-tier / general</v>
      </c>
    </row>
    <row r="1057" spans="1:7" x14ac:dyDescent="0.3">
      <c r="A1057" t="s">
        <v>11061</v>
      </c>
      <c r="B1057" t="s">
        <v>573</v>
      </c>
      <c r="C1057" t="s">
        <v>11062</v>
      </c>
      <c r="D1057" t="s">
        <v>1404</v>
      </c>
      <c r="E1057" t="s">
        <v>19</v>
      </c>
      <c r="F1057" t="s">
        <v>1388</v>
      </c>
      <c r="G1057"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WebSphereWindows/Linux/AIXvaash-vcsVMappseg / anthem / mid-tier / general</v>
      </c>
    </row>
    <row r="1058" spans="1:7" x14ac:dyDescent="0.3">
      <c r="A1058" t="s">
        <v>11061</v>
      </c>
      <c r="B1058" t="s">
        <v>573</v>
      </c>
      <c r="C1058" t="s">
        <v>11062</v>
      </c>
      <c r="D1058" t="s">
        <v>863</v>
      </c>
      <c r="E1058" t="s">
        <v>16</v>
      </c>
      <c r="F1058" t="s">
        <v>1388</v>
      </c>
      <c r="G1058"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WebSphereWindows/Linux/AIXvaash-wdc04AIX-LPARappseg / anthem / mid-tier / general</v>
      </c>
    </row>
    <row r="1059" spans="1:7" x14ac:dyDescent="0.3">
      <c r="A1059" t="s">
        <v>11061</v>
      </c>
      <c r="B1059" t="s">
        <v>573</v>
      </c>
      <c r="C1059" t="s">
        <v>11062</v>
      </c>
      <c r="D1059" t="s">
        <v>863</v>
      </c>
      <c r="E1059" t="s">
        <v>17</v>
      </c>
      <c r="F1059" t="s">
        <v>1388</v>
      </c>
      <c r="G1059"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WebSphereWindows/Linux/AIXvaash-wdc04Linux-VM-Powerappseg / anthem / mid-tier / general</v>
      </c>
    </row>
    <row r="1060" spans="1:7" x14ac:dyDescent="0.3">
      <c r="A1060" t="s">
        <v>11061</v>
      </c>
      <c r="B1060" t="s">
        <v>573</v>
      </c>
      <c r="C1060" t="s">
        <v>11062</v>
      </c>
      <c r="D1060" t="s">
        <v>863</v>
      </c>
      <c r="E1060" t="s">
        <v>19</v>
      </c>
      <c r="F1060" t="s">
        <v>1411</v>
      </c>
      <c r="G1060"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WebSphereWindows/Linux/AIXvaash-wdc04VMappseg / anthem / backend / general</v>
      </c>
    </row>
    <row r="1061" spans="1:7" x14ac:dyDescent="0.3">
      <c r="A1061" t="s">
        <v>11061</v>
      </c>
      <c r="B1061" t="s">
        <v>1937</v>
      </c>
      <c r="C1061" t="s">
        <v>11062</v>
      </c>
      <c r="D1061" t="s">
        <v>2088</v>
      </c>
      <c r="E1061" t="s">
        <v>18</v>
      </c>
      <c r="F1061" t="s">
        <v>1937</v>
      </c>
      <c r="G1061" t="str">
        <f>CONCATENATE(tblZoneMatch[[#This Row],[Company]],tblZoneMatch[[#This Row],[Current Zone]],tblZoneMatch[[#This Row],[Machine Type]],tblZoneMatch[[#This Row],[Target Platform]],tblZoneMatch[[#This Row],[Target Device Type]],tblZoneMatch[[#This Row],[Target Zone]])</f>
        <v>Anthemnetworkseg / anthem / backup / generalWindows/Linux/AIXvaash-bmaasServernetworkseg / anthem / backup / general</v>
      </c>
    </row>
    <row r="1062" spans="1:7" x14ac:dyDescent="0.3">
      <c r="A1062" t="s">
        <v>11061</v>
      </c>
      <c r="B1062" t="s">
        <v>1937</v>
      </c>
      <c r="C1062" t="s">
        <v>11062</v>
      </c>
      <c r="D1062" t="s">
        <v>863</v>
      </c>
      <c r="E1062" t="s">
        <v>16</v>
      </c>
      <c r="F1062" t="s">
        <v>1937</v>
      </c>
      <c r="G1062" t="str">
        <f>CONCATENATE(tblZoneMatch[[#This Row],[Company]],tblZoneMatch[[#This Row],[Current Zone]],tblZoneMatch[[#This Row],[Machine Type]],tblZoneMatch[[#This Row],[Target Platform]],tblZoneMatch[[#This Row],[Target Device Type]],tblZoneMatch[[#This Row],[Target Zone]])</f>
        <v>Anthemnetworkseg / anthem / backup / generalWindows/Linux/AIXvaash-wdc04AIX-LPARnetworkseg / anthem / backup / general</v>
      </c>
    </row>
    <row r="1063" spans="1:7" x14ac:dyDescent="0.3">
      <c r="A1063" t="s">
        <v>11061</v>
      </c>
      <c r="B1063" t="s">
        <v>1937</v>
      </c>
      <c r="C1063" t="s">
        <v>11062</v>
      </c>
      <c r="D1063" t="s">
        <v>863</v>
      </c>
      <c r="E1063" t="s">
        <v>18</v>
      </c>
      <c r="F1063" t="s">
        <v>1937</v>
      </c>
      <c r="G1063" t="str">
        <f>CONCATENATE(tblZoneMatch[[#This Row],[Company]],tblZoneMatch[[#This Row],[Current Zone]],tblZoneMatch[[#This Row],[Machine Type]],tblZoneMatch[[#This Row],[Target Platform]],tblZoneMatch[[#This Row],[Target Device Type]],tblZoneMatch[[#This Row],[Target Zone]])</f>
        <v>Anthemnetworkseg / anthem / backup / generalWindows/Linux/AIXvaash-wdc04Servernetworkseg / anthem / backup / general</v>
      </c>
    </row>
    <row r="1064" spans="1:7" x14ac:dyDescent="0.3">
      <c r="A1064" t="s">
        <v>11061</v>
      </c>
      <c r="B1064" t="s">
        <v>1515</v>
      </c>
      <c r="C1064" t="s">
        <v>11062</v>
      </c>
      <c r="D1064" t="s">
        <v>4250</v>
      </c>
      <c r="E1064" t="s">
        <v>18</v>
      </c>
      <c r="F1064" t="s">
        <v>650</v>
      </c>
      <c r="G1064" t="str">
        <f>CONCATENATE(tblZoneMatch[[#This Row],[Company]],tblZoneMatch[[#This Row],[Current Zone]],tblZoneMatch[[#This Row],[Machine Type]],tblZoneMatch[[#This Row],[Target Platform]],tblZoneMatch[[#This Row],[Target Device Type]],tblZoneMatch[[#This Row],[Target Zone]])</f>
        <v>Anthemnetworkseg / anthem / baremetal / storageWindows/Linux/AIXilelk-bmaas-drServernetworkseg / anthem / backend / general</v>
      </c>
    </row>
    <row r="1065" spans="1:7" x14ac:dyDescent="0.3">
      <c r="A1065" t="s">
        <v>11061</v>
      </c>
      <c r="B1065" t="s">
        <v>1515</v>
      </c>
      <c r="C1065" t="s">
        <v>11062</v>
      </c>
      <c r="D1065" t="s">
        <v>2088</v>
      </c>
      <c r="E1065" t="s">
        <v>18</v>
      </c>
      <c r="F1065" t="s">
        <v>650</v>
      </c>
      <c r="G1065" t="str">
        <f>CONCATENATE(tblZoneMatch[[#This Row],[Company]],tblZoneMatch[[#This Row],[Current Zone]],tblZoneMatch[[#This Row],[Machine Type]],tblZoneMatch[[#This Row],[Target Platform]],tblZoneMatch[[#This Row],[Target Device Type]],tblZoneMatch[[#This Row],[Target Zone]])</f>
        <v>Anthemnetworkseg / anthem / baremetal / storageWindows/Linux/AIXvaash-bmaasServernetworkseg / anthem / backend / general</v>
      </c>
    </row>
    <row r="1066" spans="1:7" x14ac:dyDescent="0.3">
      <c r="A1066" t="s">
        <v>11061</v>
      </c>
      <c r="B1066" t="s">
        <v>1862</v>
      </c>
      <c r="C1066" t="s">
        <v>11062</v>
      </c>
      <c r="D1066" t="s">
        <v>863</v>
      </c>
      <c r="E1066" t="s">
        <v>19</v>
      </c>
      <c r="F1066" t="s">
        <v>1862</v>
      </c>
      <c r="G1066" t="str">
        <f>CONCATENATE(tblZoneMatch[[#This Row],[Company]],tblZoneMatch[[#This Row],[Current Zone]],tblZoneMatch[[#This Row],[Machine Type]],tblZoneMatch[[#This Row],[Target Platform]],tblZoneMatch[[#This Row],[Target Device Type]],tblZoneMatch[[#This Row],[Target Zone]])</f>
        <v>Anthemnetworkseg / anthem / dmz / ftpWindows/Linux/AIXvaash-wdc04VMnetworkseg / anthem / dmz / ftp</v>
      </c>
    </row>
    <row r="1067" spans="1:7" x14ac:dyDescent="0.3">
      <c r="A1067" t="s">
        <v>11061</v>
      </c>
      <c r="B1067" t="s">
        <v>1874</v>
      </c>
      <c r="C1067" t="s">
        <v>11062</v>
      </c>
      <c r="D1067" t="s">
        <v>1018</v>
      </c>
      <c r="E1067" t="s">
        <v>16</v>
      </c>
      <c r="F1067" t="s">
        <v>1874</v>
      </c>
      <c r="G1067" t="str">
        <f>CONCATENATE(tblZoneMatch[[#This Row],[Company]],tblZoneMatch[[#This Row],[Current Zone]],tblZoneMatch[[#This Row],[Machine Type]],tblZoneMatch[[#This Row],[Target Platform]],tblZoneMatch[[#This Row],[Target Device Type]],tblZoneMatch[[#This Row],[Target Zone]])</f>
        <v>Anthemnetworkseg / anthem / dmz / webWindows/Linux/AIXilelk-ch3AIX-LPARnetworkseg / anthem / dmz / web</v>
      </c>
    </row>
    <row r="1068" spans="1:7" x14ac:dyDescent="0.3">
      <c r="A1068" t="s">
        <v>11061</v>
      </c>
      <c r="B1068" t="s">
        <v>1874</v>
      </c>
      <c r="C1068" t="s">
        <v>11062</v>
      </c>
      <c r="D1068" t="s">
        <v>1018</v>
      </c>
      <c r="E1068" t="s">
        <v>17</v>
      </c>
      <c r="F1068" t="s">
        <v>1874</v>
      </c>
      <c r="G1068" t="str">
        <f>CONCATENATE(tblZoneMatch[[#This Row],[Company]],tblZoneMatch[[#This Row],[Current Zone]],tblZoneMatch[[#This Row],[Machine Type]],tblZoneMatch[[#This Row],[Target Platform]],tblZoneMatch[[#This Row],[Target Device Type]],tblZoneMatch[[#This Row],[Target Zone]])</f>
        <v>Anthemnetworkseg / anthem / dmz / webWindows/Linux/AIXilelk-ch3Linux-VM-Powernetworkseg / anthem / dmz / web</v>
      </c>
    </row>
    <row r="1069" spans="1:7" x14ac:dyDescent="0.3">
      <c r="A1069" s="9" t="s">
        <v>11061</v>
      </c>
      <c r="B1069" s="9" t="s">
        <v>1874</v>
      </c>
      <c r="C1069" s="9" t="s">
        <v>11062</v>
      </c>
      <c r="D1069" s="9" t="s">
        <v>1018</v>
      </c>
      <c r="E1069" s="9" t="s">
        <v>19</v>
      </c>
      <c r="F1069" s="9" t="s">
        <v>1874</v>
      </c>
      <c r="G1069" s="188" t="str">
        <f>CONCATENATE(tblZoneMatch[[#This Row],[Company]],tblZoneMatch[[#This Row],[Current Zone]],tblZoneMatch[[#This Row],[Machine Type]],tblZoneMatch[[#This Row],[Target Platform]],tblZoneMatch[[#This Row],[Target Device Type]],tblZoneMatch[[#This Row],[Target Zone]])</f>
        <v>Anthemnetworkseg / anthem / dmz / webWindows/Linux/AIXilelk-ch3VMnetworkseg / anthem / dmz / web</v>
      </c>
    </row>
    <row r="1070" spans="1:7" x14ac:dyDescent="0.3">
      <c r="A1070" t="s">
        <v>11061</v>
      </c>
      <c r="B1070" t="s">
        <v>1874</v>
      </c>
      <c r="C1070" t="s">
        <v>11062</v>
      </c>
      <c r="D1070" t="s">
        <v>863</v>
      </c>
      <c r="E1070" t="s">
        <v>16</v>
      </c>
      <c r="F1070" t="s">
        <v>1874</v>
      </c>
      <c r="G1070" t="str">
        <f>CONCATENATE(tblZoneMatch[[#This Row],[Company]],tblZoneMatch[[#This Row],[Current Zone]],tblZoneMatch[[#This Row],[Machine Type]],tblZoneMatch[[#This Row],[Target Platform]],tblZoneMatch[[#This Row],[Target Device Type]],tblZoneMatch[[#This Row],[Target Zone]])</f>
        <v>Anthemnetworkseg / anthem / dmz / webWindows/Linux/AIXvaash-wdc04AIX-LPARnetworkseg / anthem / dmz / web</v>
      </c>
    </row>
    <row r="1071" spans="1:7" x14ac:dyDescent="0.3">
      <c r="A1071" t="s">
        <v>11061</v>
      </c>
      <c r="B1071" t="s">
        <v>1874</v>
      </c>
      <c r="C1071" t="s">
        <v>11062</v>
      </c>
      <c r="D1071" t="s">
        <v>863</v>
      </c>
      <c r="E1071" t="s">
        <v>17</v>
      </c>
      <c r="F1071" t="s">
        <v>1874</v>
      </c>
      <c r="G1071" t="str">
        <f>CONCATENATE(tblZoneMatch[[#This Row],[Company]],tblZoneMatch[[#This Row],[Current Zone]],tblZoneMatch[[#This Row],[Machine Type]],tblZoneMatch[[#This Row],[Target Platform]],tblZoneMatch[[#This Row],[Target Device Type]],tblZoneMatch[[#This Row],[Target Zone]])</f>
        <v>Anthemnetworkseg / anthem / dmz / webWindows/Linux/AIXvaash-wdc04Linux-VM-Powernetworkseg / anthem / dmz / web</v>
      </c>
    </row>
    <row r="1072" spans="1:7" x14ac:dyDescent="0.3">
      <c r="A1072" t="s">
        <v>11061</v>
      </c>
      <c r="B1072" t="s">
        <v>1874</v>
      </c>
      <c r="C1072" t="s">
        <v>11062</v>
      </c>
      <c r="D1072" t="s">
        <v>863</v>
      </c>
      <c r="E1072" t="s">
        <v>19</v>
      </c>
      <c r="F1072" t="s">
        <v>1874</v>
      </c>
      <c r="G1072" t="str">
        <f>CONCATENATE(tblZoneMatch[[#This Row],[Company]],tblZoneMatch[[#This Row],[Current Zone]],tblZoneMatch[[#This Row],[Machine Type]],tblZoneMatch[[#This Row],[Target Platform]],tblZoneMatch[[#This Row],[Target Device Type]],tblZoneMatch[[#This Row],[Target Zone]])</f>
        <v>Anthemnetworkseg / anthem / dmz / webWindows/Linux/AIXvaash-wdc04VMnetworkseg / anthem / dmz / web</v>
      </c>
    </row>
    <row r="1073" spans="1:7" x14ac:dyDescent="0.3">
      <c r="A1073" t="s">
        <v>11061</v>
      </c>
      <c r="B1073" t="s">
        <v>11083</v>
      </c>
      <c r="C1073" t="s">
        <v>11062</v>
      </c>
      <c r="D1073" t="s">
        <v>863</v>
      </c>
      <c r="E1073" t="s">
        <v>19</v>
      </c>
      <c r="F1073" t="s">
        <v>5074</v>
      </c>
      <c r="G1073" t="str">
        <f>CONCATENATE(tblZoneMatch[[#This Row],[Company]],tblZoneMatch[[#This Row],[Current Zone]],tblZoneMatch[[#This Row],[Machine Type]],tblZoneMatch[[#This Row],[Target Platform]],tblZoneMatch[[#This Row],[Target Device Type]],tblZoneMatch[[#This Row],[Target Zone]])</f>
        <v>Anthemnetworkseg / anthem / extranet-dmz / edi Windows/Linux/AIXvaash-wdc04VMnetworkseg / anthem / extranet-dmz / edi</v>
      </c>
    </row>
    <row r="1074" spans="1:7" x14ac:dyDescent="0.3">
      <c r="A1074" t="s">
        <v>11061</v>
      </c>
      <c r="B1074" t="s">
        <v>2260</v>
      </c>
      <c r="C1074" t="s">
        <v>11062</v>
      </c>
      <c r="D1074" t="s">
        <v>1108</v>
      </c>
      <c r="E1074" t="s">
        <v>19</v>
      </c>
      <c r="F1074" t="s">
        <v>2260</v>
      </c>
      <c r="G1074" t="str">
        <f>CONCATENATE(tblZoneMatch[[#This Row],[Company]],tblZoneMatch[[#This Row],[Current Zone]],tblZoneMatch[[#This Row],[Machine Type]],tblZoneMatch[[#This Row],[Target Platform]],tblZoneMatch[[#This Row],[Target Device Type]],tblZoneMatch[[#This Row],[Target Zone]])</f>
        <v>Anthemnetworkseg / anthem / video / cacheWindows/Linux/AIXazkyn-eastVMnetworkseg / anthem / video / cache</v>
      </c>
    </row>
    <row r="1075" spans="1:7" x14ac:dyDescent="0.3">
      <c r="A1075" t="s">
        <v>11061</v>
      </c>
      <c r="B1075" t="s">
        <v>2260</v>
      </c>
      <c r="C1075" t="s">
        <v>11062</v>
      </c>
      <c r="D1075" t="s">
        <v>1284</v>
      </c>
      <c r="E1075" t="s">
        <v>19</v>
      </c>
      <c r="F1075" t="s">
        <v>2260</v>
      </c>
      <c r="G1075" t="str">
        <f>CONCATENATE(tblZoneMatch[[#This Row],[Company]],tblZoneMatch[[#This Row],[Current Zone]],tblZoneMatch[[#This Row],[Machine Type]],tblZoneMatch[[#This Row],[Target Platform]],tblZoneMatch[[#This Row],[Target Device Type]],tblZoneMatch[[#This Row],[Target Zone]])</f>
        <v>Anthemnetworkseg / anthem / video / cacheWindows/Linux/AIXazkyn-ncVMnetworkseg / anthem / video / cache</v>
      </c>
    </row>
    <row r="1076" spans="1:7" x14ac:dyDescent="0.3">
      <c r="A1076" t="s">
        <v>11061</v>
      </c>
      <c r="B1076" t="s">
        <v>2260</v>
      </c>
      <c r="C1076" t="s">
        <v>11062</v>
      </c>
      <c r="D1076" t="s">
        <v>1404</v>
      </c>
      <c r="E1076" t="s">
        <v>19</v>
      </c>
      <c r="F1076" t="s">
        <v>2260</v>
      </c>
      <c r="G1076" t="str">
        <f>CONCATENATE(tblZoneMatch[[#This Row],[Company]],tblZoneMatch[[#This Row],[Current Zone]],tblZoneMatch[[#This Row],[Machine Type]],tblZoneMatch[[#This Row],[Target Platform]],tblZoneMatch[[#This Row],[Target Device Type]],tblZoneMatch[[#This Row],[Target Zone]])</f>
        <v>Anthemnetworkseg / anthem / video / cacheWindows/Linux/AIXvaash-vcsVMnetworkseg / anthem / video / cache</v>
      </c>
    </row>
    <row r="1077" spans="1:7" x14ac:dyDescent="0.3">
      <c r="A1077" t="s">
        <v>11061</v>
      </c>
      <c r="B1077" t="s">
        <v>11084</v>
      </c>
      <c r="C1077" t="s">
        <v>11064</v>
      </c>
      <c r="D1077" t="s">
        <v>1404</v>
      </c>
      <c r="E1077" t="s">
        <v>19</v>
      </c>
      <c r="F1077" t="s">
        <v>612</v>
      </c>
      <c r="G1077" t="str">
        <f>CONCATENATE(tblZoneMatch[[#This Row],[Company]],tblZoneMatch[[#This Row],[Current Zone]],tblZoneMatch[[#This Row],[Machine Type]],tblZoneMatch[[#This Row],[Target Platform]],tblZoneMatch[[#This Row],[Target Device Type]],tblZoneMatch[[#This Row],[Target Zone]])</f>
        <v>AnthemNoneVirtual Appliancevaash-vcsVMappseg / anthem / legacy / non-loadbalancer</v>
      </c>
    </row>
    <row r="1078" spans="1:7" x14ac:dyDescent="0.3">
      <c r="A1078" t="s">
        <v>11061</v>
      </c>
      <c r="B1078" t="s">
        <v>11084</v>
      </c>
      <c r="C1078" t="s">
        <v>11062</v>
      </c>
      <c r="D1078" t="s">
        <v>1108</v>
      </c>
      <c r="E1078" t="s">
        <v>19</v>
      </c>
      <c r="F1078" t="s">
        <v>612</v>
      </c>
      <c r="G1078" t="str">
        <f>CONCATENATE(tblZoneMatch[[#This Row],[Company]],tblZoneMatch[[#This Row],[Current Zone]],tblZoneMatch[[#This Row],[Machine Type]],tblZoneMatch[[#This Row],[Target Platform]],tblZoneMatch[[#This Row],[Target Device Type]],tblZoneMatch[[#This Row],[Target Zone]])</f>
        <v>AnthemNoneWindows/Linux/AIXazkyn-eastVMappseg / anthem / legacy / non-loadbalancer</v>
      </c>
    </row>
    <row r="1079" spans="1:7" x14ac:dyDescent="0.3">
      <c r="A1079" t="s">
        <v>11061</v>
      </c>
      <c r="B1079" t="s">
        <v>11084</v>
      </c>
      <c r="C1079" t="s">
        <v>11062</v>
      </c>
      <c r="D1079" t="s">
        <v>1284</v>
      </c>
      <c r="E1079" t="s">
        <v>19</v>
      </c>
      <c r="F1079" t="s">
        <v>612</v>
      </c>
      <c r="G1079" t="str">
        <f>CONCATENATE(tblZoneMatch[[#This Row],[Company]],tblZoneMatch[[#This Row],[Current Zone]],tblZoneMatch[[#This Row],[Machine Type]],tblZoneMatch[[#This Row],[Target Platform]],tblZoneMatch[[#This Row],[Target Device Type]],tblZoneMatch[[#This Row],[Target Zone]])</f>
        <v>AnthemNoneWindows/Linux/AIXazkyn-ncVMappseg / anthem / legacy / non-loadbalancer</v>
      </c>
    </row>
    <row r="1080" spans="1:7" x14ac:dyDescent="0.3">
      <c r="A1080" t="s">
        <v>11061</v>
      </c>
      <c r="B1080" t="s">
        <v>11084</v>
      </c>
      <c r="C1080" t="s">
        <v>11062</v>
      </c>
      <c r="D1080" t="s">
        <v>4250</v>
      </c>
      <c r="E1080" t="s">
        <v>18</v>
      </c>
      <c r="F1080" t="s">
        <v>612</v>
      </c>
      <c r="G1080" t="str">
        <f>CONCATENATE(tblZoneMatch[[#This Row],[Company]],tblZoneMatch[[#This Row],[Current Zone]],tblZoneMatch[[#This Row],[Machine Type]],tblZoneMatch[[#This Row],[Target Platform]],tblZoneMatch[[#This Row],[Target Device Type]],tblZoneMatch[[#This Row],[Target Zone]])</f>
        <v>AnthemNoneWindows/Linux/AIXilelk-bmaas-drServerappseg / anthem / legacy / non-loadbalancer</v>
      </c>
    </row>
    <row r="1081" spans="1:7" x14ac:dyDescent="0.3">
      <c r="A1081" t="s">
        <v>11061</v>
      </c>
      <c r="B1081" t="s">
        <v>11084</v>
      </c>
      <c r="C1081" t="s">
        <v>11062</v>
      </c>
      <c r="D1081" t="s">
        <v>1018</v>
      </c>
      <c r="E1081" t="s">
        <v>16</v>
      </c>
      <c r="F1081" t="s">
        <v>1384</v>
      </c>
      <c r="G1081" t="str">
        <f>CONCATENATE(tblZoneMatch[[#This Row],[Company]],tblZoneMatch[[#This Row],[Current Zone]],tblZoneMatch[[#This Row],[Machine Type]],tblZoneMatch[[#This Row],[Target Platform]],tblZoneMatch[[#This Row],[Target Device Type]],tblZoneMatch[[#This Row],[Target Zone]])</f>
        <v>AnthemNoneWindows/Linux/AIXilelk-ch3AIX-LPARappseg / anthem / frontend / general</v>
      </c>
    </row>
    <row r="1082" spans="1:7" x14ac:dyDescent="0.3">
      <c r="A1082" t="s">
        <v>11061</v>
      </c>
      <c r="B1082" t="s">
        <v>11084</v>
      </c>
      <c r="C1082" t="s">
        <v>11062</v>
      </c>
      <c r="D1082" t="s">
        <v>1018</v>
      </c>
      <c r="E1082" t="s">
        <v>17</v>
      </c>
      <c r="F1082" t="s">
        <v>1384</v>
      </c>
      <c r="G1082" t="str">
        <f>CONCATENATE(tblZoneMatch[[#This Row],[Company]],tblZoneMatch[[#This Row],[Current Zone]],tblZoneMatch[[#This Row],[Machine Type]],tblZoneMatch[[#This Row],[Target Platform]],tblZoneMatch[[#This Row],[Target Device Type]],tblZoneMatch[[#This Row],[Target Zone]])</f>
        <v>AnthemNoneWindows/Linux/AIXilelk-ch3Linux-VM-Powerappseg / anthem / frontend / general</v>
      </c>
    </row>
    <row r="1083" spans="1:7" x14ac:dyDescent="0.3">
      <c r="A1083" t="s">
        <v>11061</v>
      </c>
      <c r="B1083" t="s">
        <v>11084</v>
      </c>
      <c r="C1083" t="s">
        <v>11062</v>
      </c>
      <c r="D1083" t="s">
        <v>2088</v>
      </c>
      <c r="E1083" t="s">
        <v>18</v>
      </c>
      <c r="F1083" t="s">
        <v>612</v>
      </c>
      <c r="G1083" t="str">
        <f>CONCATENATE(tblZoneMatch[[#This Row],[Company]],tblZoneMatch[[#This Row],[Current Zone]],tblZoneMatch[[#This Row],[Machine Type]],tblZoneMatch[[#This Row],[Target Platform]],tblZoneMatch[[#This Row],[Target Device Type]],tblZoneMatch[[#This Row],[Target Zone]])</f>
        <v>AnthemNoneWindows/Linux/AIXvaash-bmaasServerappseg / anthem / legacy / non-loadbalancer</v>
      </c>
    </row>
    <row r="1084" spans="1:7" x14ac:dyDescent="0.3">
      <c r="A1084" t="s">
        <v>11061</v>
      </c>
      <c r="B1084" t="s">
        <v>11084</v>
      </c>
      <c r="C1084" t="s">
        <v>11062</v>
      </c>
      <c r="D1084" t="s">
        <v>1404</v>
      </c>
      <c r="E1084" t="s">
        <v>19</v>
      </c>
      <c r="F1084" t="s">
        <v>612</v>
      </c>
      <c r="G1084" t="str">
        <f>CONCATENATE(tblZoneMatch[[#This Row],[Company]],tblZoneMatch[[#This Row],[Current Zone]],tblZoneMatch[[#This Row],[Machine Type]],tblZoneMatch[[#This Row],[Target Platform]],tblZoneMatch[[#This Row],[Target Device Type]],tblZoneMatch[[#This Row],[Target Zone]])</f>
        <v>AnthemNoneWindows/Linux/AIXvaash-vcsVMappseg / anthem / legacy / non-loadbalancer</v>
      </c>
    </row>
    <row r="1085" spans="1:7" x14ac:dyDescent="0.3">
      <c r="A1085" t="s">
        <v>11061</v>
      </c>
      <c r="B1085" t="s">
        <v>11084</v>
      </c>
      <c r="C1085" t="s">
        <v>11062</v>
      </c>
      <c r="D1085" t="s">
        <v>863</v>
      </c>
      <c r="E1085" t="s">
        <v>16</v>
      </c>
      <c r="F1085" t="s">
        <v>1384</v>
      </c>
      <c r="G1085" t="str">
        <f>CONCATENATE(tblZoneMatch[[#This Row],[Company]],tblZoneMatch[[#This Row],[Current Zone]],tblZoneMatch[[#This Row],[Machine Type]],tblZoneMatch[[#This Row],[Target Platform]],tblZoneMatch[[#This Row],[Target Device Type]],tblZoneMatch[[#This Row],[Target Zone]])</f>
        <v>AnthemNoneWindows/Linux/AIXvaash-wdc04AIX-LPARappseg / anthem / frontend / general</v>
      </c>
    </row>
    <row r="1086" spans="1:7" x14ac:dyDescent="0.3">
      <c r="A1086" t="s">
        <v>11061</v>
      </c>
      <c r="B1086" t="s">
        <v>11084</v>
      </c>
      <c r="C1086" t="s">
        <v>11062</v>
      </c>
      <c r="D1086" t="s">
        <v>863</v>
      </c>
      <c r="E1086" t="s">
        <v>17</v>
      </c>
      <c r="F1086" t="s">
        <v>1384</v>
      </c>
      <c r="G1086" t="str">
        <f>CONCATENATE(tblZoneMatch[[#This Row],[Company]],tblZoneMatch[[#This Row],[Current Zone]],tblZoneMatch[[#This Row],[Machine Type]],tblZoneMatch[[#This Row],[Target Platform]],tblZoneMatch[[#This Row],[Target Device Type]],tblZoneMatch[[#This Row],[Target Zone]])</f>
        <v>AnthemNoneWindows/Linux/AIXvaash-wdc04Linux-VM-Powerappseg / anthem / frontend / general</v>
      </c>
    </row>
    <row r="1087" spans="1:7" x14ac:dyDescent="0.3">
      <c r="A1087" t="s">
        <v>11061</v>
      </c>
      <c r="B1087" t="s">
        <v>11084</v>
      </c>
      <c r="C1087" t="s">
        <v>11062</v>
      </c>
      <c r="D1087" t="s">
        <v>863</v>
      </c>
      <c r="E1087" t="s">
        <v>19</v>
      </c>
      <c r="F1087" t="s">
        <v>1891</v>
      </c>
      <c r="G1087" t="str">
        <f>CONCATENATE(tblZoneMatch[[#This Row],[Company]],tblZoneMatch[[#This Row],[Current Zone]],tblZoneMatch[[#This Row],[Machine Type]],tblZoneMatch[[#This Row],[Target Platform]],tblZoneMatch[[#This Row],[Target Device Type]],tblZoneMatch[[#This Row],[Target Zone]])</f>
        <v>AnthemNoneWindows/Linux/AIXvaash-wdc04VMnetworkseg / gbd / dmz / web</v>
      </c>
    </row>
    <row r="1088" spans="1:7" x14ac:dyDescent="0.3">
      <c r="A1088" t="s">
        <v>11085</v>
      </c>
      <c r="B1088" t="s">
        <v>859</v>
      </c>
      <c r="C1088" t="s">
        <v>11062</v>
      </c>
      <c r="D1088" t="s">
        <v>4250</v>
      </c>
      <c r="E1088" t="s">
        <v>18</v>
      </c>
      <c r="F1088" t="s">
        <v>859</v>
      </c>
      <c r="G1088" t="str">
        <f>CONCATENATE(tblZoneMatch[[#This Row],[Company]],tblZoneMatch[[#This Row],[Current Zone]],tblZoneMatch[[#This Row],[Machine Type]],tblZoneMatch[[#This Row],[Target Platform]],tblZoneMatch[[#This Row],[Target Device Type]],tblZoneMatch[[#This Row],[Target Zone]])</f>
        <v>Caremoreappseg / caremore / frontend / generalWindows/Linux/AIXilelk-bmaas-drServerappseg / caremore / frontend / general</v>
      </c>
    </row>
    <row r="1089" spans="1:7" x14ac:dyDescent="0.3">
      <c r="A1089" t="s">
        <v>11085</v>
      </c>
      <c r="B1089" t="s">
        <v>859</v>
      </c>
      <c r="C1089" t="s">
        <v>11062</v>
      </c>
      <c r="D1089" t="s">
        <v>2088</v>
      </c>
      <c r="E1089" t="s">
        <v>18</v>
      </c>
      <c r="F1089" t="s">
        <v>859</v>
      </c>
      <c r="G1089" t="str">
        <f>CONCATENATE(tblZoneMatch[[#This Row],[Company]],tblZoneMatch[[#This Row],[Current Zone]],tblZoneMatch[[#This Row],[Machine Type]],tblZoneMatch[[#This Row],[Target Platform]],tblZoneMatch[[#This Row],[Target Device Type]],tblZoneMatch[[#This Row],[Target Zone]])</f>
        <v>Caremoreappseg / caremore / frontend / generalWindows/Linux/AIXvaash-bmaasServerappseg / caremore / frontend / general</v>
      </c>
    </row>
    <row r="1090" spans="1:7" x14ac:dyDescent="0.3">
      <c r="A1090" t="s">
        <v>11085</v>
      </c>
      <c r="B1090" t="s">
        <v>859</v>
      </c>
      <c r="C1090" t="s">
        <v>11062</v>
      </c>
      <c r="D1090" t="s">
        <v>863</v>
      </c>
      <c r="E1090" t="s">
        <v>18</v>
      </c>
      <c r="F1090" t="s">
        <v>859</v>
      </c>
      <c r="G1090" t="str">
        <f>CONCATENATE(tblZoneMatch[[#This Row],[Company]],tblZoneMatch[[#This Row],[Current Zone]],tblZoneMatch[[#This Row],[Machine Type]],tblZoneMatch[[#This Row],[Target Platform]],tblZoneMatch[[#This Row],[Target Device Type]],tblZoneMatch[[#This Row],[Target Zone]])</f>
        <v>Caremoreappseg / caremore / frontend / generalWindows/Linux/AIXvaash-wdc04Serverappseg / caremore / frontend / general</v>
      </c>
    </row>
    <row r="1091" spans="1:7" x14ac:dyDescent="0.3">
      <c r="A1091" t="s">
        <v>11085</v>
      </c>
      <c r="B1091" t="s">
        <v>479</v>
      </c>
      <c r="C1091" t="s">
        <v>11062</v>
      </c>
      <c r="D1091" t="s">
        <v>863</v>
      </c>
      <c r="E1091" t="s">
        <v>19</v>
      </c>
      <c r="F1091" t="s">
        <v>1854</v>
      </c>
      <c r="G1091" t="str">
        <f>CONCATENATE(tblZoneMatch[[#This Row],[Company]],tblZoneMatch[[#This Row],[Current Zone]],tblZoneMatch[[#This Row],[Machine Type]],tblZoneMatch[[#This Row],[Target Platform]],tblZoneMatch[[#This Row],[Target Device Type]],tblZoneMatch[[#This Row],[Target Zone]])</f>
        <v>CaremoreBackend / Server / Database / GeneralWindows/Linux/AIXvaash-wdc04VMappseg / caremore / epic / internal</v>
      </c>
    </row>
    <row r="1092" spans="1:7" x14ac:dyDescent="0.3">
      <c r="A1092" t="s">
        <v>11085</v>
      </c>
      <c r="B1092" t="s">
        <v>6132</v>
      </c>
      <c r="C1092" t="s">
        <v>11062</v>
      </c>
      <c r="D1092" t="s">
        <v>1108</v>
      </c>
      <c r="E1092" t="s">
        <v>19</v>
      </c>
      <c r="F1092" t="s">
        <v>847</v>
      </c>
      <c r="G1092"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MS_SQL_MonitoringWindows/Linux/AIXazkyn-eastVMappseg / caremore / database / general</v>
      </c>
    </row>
    <row r="1093" spans="1:7" x14ac:dyDescent="0.3">
      <c r="A1093" t="s">
        <v>11085</v>
      </c>
      <c r="B1093" t="s">
        <v>6132</v>
      </c>
      <c r="C1093" t="s">
        <v>11062</v>
      </c>
      <c r="D1093" t="s">
        <v>1284</v>
      </c>
      <c r="E1093" t="s">
        <v>19</v>
      </c>
      <c r="F1093" t="s">
        <v>847</v>
      </c>
      <c r="G1093"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MS_SQL_MonitoringWindows/Linux/AIXazkyn-ncVMappseg / caremore / database / general</v>
      </c>
    </row>
    <row r="1094" spans="1:7" x14ac:dyDescent="0.3">
      <c r="A1094" t="s">
        <v>11085</v>
      </c>
      <c r="B1094" t="s">
        <v>6132</v>
      </c>
      <c r="C1094" t="s">
        <v>11062</v>
      </c>
      <c r="D1094" t="s">
        <v>4250</v>
      </c>
      <c r="E1094" t="s">
        <v>18</v>
      </c>
      <c r="F1094" t="s">
        <v>847</v>
      </c>
      <c r="G1094"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MS_SQL_MonitoringWindows/Linux/AIXilelk-bmaas-drServerappseg / caremore / database / general</v>
      </c>
    </row>
    <row r="1095" spans="1:7" x14ac:dyDescent="0.3">
      <c r="A1095" t="s">
        <v>11085</v>
      </c>
      <c r="B1095" t="s">
        <v>6132</v>
      </c>
      <c r="C1095" t="s">
        <v>11062</v>
      </c>
      <c r="D1095" t="s">
        <v>2088</v>
      </c>
      <c r="E1095" t="s">
        <v>18</v>
      </c>
      <c r="F1095" t="s">
        <v>847</v>
      </c>
      <c r="G1095"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MS_SQL_MonitoringWindows/Linux/AIXvaash-bmaasServerappseg / caremore / database / general</v>
      </c>
    </row>
    <row r="1096" spans="1:7" x14ac:dyDescent="0.3">
      <c r="A1096" t="s">
        <v>11085</v>
      </c>
      <c r="B1096" t="s">
        <v>6132</v>
      </c>
      <c r="C1096" t="s">
        <v>11062</v>
      </c>
      <c r="D1096" t="s">
        <v>1404</v>
      </c>
      <c r="E1096" t="s">
        <v>19</v>
      </c>
      <c r="F1096" t="s">
        <v>847</v>
      </c>
      <c r="G1096"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MS_SQL_MonitoringWindows/Linux/AIXvaash-vcsVMappseg / caremore / database / general</v>
      </c>
    </row>
    <row r="1097" spans="1:7" x14ac:dyDescent="0.3">
      <c r="A1097" t="s">
        <v>11085</v>
      </c>
      <c r="B1097" t="s">
        <v>6132</v>
      </c>
      <c r="C1097" t="s">
        <v>11062</v>
      </c>
      <c r="D1097" t="s">
        <v>863</v>
      </c>
      <c r="E1097" t="s">
        <v>18</v>
      </c>
      <c r="F1097" t="s">
        <v>847</v>
      </c>
      <c r="G1097"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MS_SQL_MonitoringWindows/Linux/AIXvaash-wdc04Serverappseg / caremore / database / general</v>
      </c>
    </row>
    <row r="1098" spans="1:7" x14ac:dyDescent="0.3">
      <c r="A1098" t="s">
        <v>11085</v>
      </c>
      <c r="B1098" t="s">
        <v>524</v>
      </c>
      <c r="C1098" t="s">
        <v>11062</v>
      </c>
      <c r="D1098" t="s">
        <v>1108</v>
      </c>
      <c r="E1098" t="s">
        <v>19</v>
      </c>
      <c r="F1098" t="s">
        <v>847</v>
      </c>
      <c r="G1098" t="str">
        <f>CONCATENATE(tblZoneMatch[[#This Row],[Company]],tblZoneMatch[[#This Row],[Current Zone]],tblZoneMatch[[#This Row],[Machine Type]],tblZoneMatch[[#This Row],[Target Platform]],tblZoneMatch[[#This Row],[Target Device Type]],tblZoneMatch[[#This Row],[Target Zone]])</f>
        <v>CaremoreBackend / Server / Database / MS_SQLWindows/Linux/AIXazkyn-eastVMappseg / caremore / database / general</v>
      </c>
    </row>
    <row r="1099" spans="1:7" x14ac:dyDescent="0.3">
      <c r="A1099" t="s">
        <v>11085</v>
      </c>
      <c r="B1099" t="s">
        <v>524</v>
      </c>
      <c r="C1099" t="s">
        <v>11062</v>
      </c>
      <c r="D1099" t="s">
        <v>1284</v>
      </c>
      <c r="E1099" t="s">
        <v>19</v>
      </c>
      <c r="F1099" t="s">
        <v>847</v>
      </c>
      <c r="G1099" t="str">
        <f>CONCATENATE(tblZoneMatch[[#This Row],[Company]],tblZoneMatch[[#This Row],[Current Zone]],tblZoneMatch[[#This Row],[Machine Type]],tblZoneMatch[[#This Row],[Target Platform]],tblZoneMatch[[#This Row],[Target Device Type]],tblZoneMatch[[#This Row],[Target Zone]])</f>
        <v>CaremoreBackend / Server / Database / MS_SQLWindows/Linux/AIXazkyn-ncVMappseg / caremore / database / general</v>
      </c>
    </row>
    <row r="1100" spans="1:7" x14ac:dyDescent="0.3">
      <c r="A1100" t="s">
        <v>11085</v>
      </c>
      <c r="B1100" t="s">
        <v>524</v>
      </c>
      <c r="C1100" t="s">
        <v>11062</v>
      </c>
      <c r="D1100" t="s">
        <v>4250</v>
      </c>
      <c r="E1100" t="s">
        <v>18</v>
      </c>
      <c r="F1100" t="s">
        <v>847</v>
      </c>
      <c r="G1100" t="str">
        <f>CONCATENATE(tblZoneMatch[[#This Row],[Company]],tblZoneMatch[[#This Row],[Current Zone]],tblZoneMatch[[#This Row],[Machine Type]],tblZoneMatch[[#This Row],[Target Platform]],tblZoneMatch[[#This Row],[Target Device Type]],tblZoneMatch[[#This Row],[Target Zone]])</f>
        <v>CaremoreBackend / Server / Database / MS_SQLWindows/Linux/AIXilelk-bmaas-drServerappseg / caremore / database / general</v>
      </c>
    </row>
    <row r="1101" spans="1:7" x14ac:dyDescent="0.3">
      <c r="A1101" t="s">
        <v>11085</v>
      </c>
      <c r="B1101" t="s">
        <v>524</v>
      </c>
      <c r="C1101" t="s">
        <v>11062</v>
      </c>
      <c r="D1101" t="s">
        <v>2088</v>
      </c>
      <c r="E1101" t="s">
        <v>18</v>
      </c>
      <c r="F1101" t="s">
        <v>847</v>
      </c>
      <c r="G1101" t="str">
        <f>CONCATENATE(tblZoneMatch[[#This Row],[Company]],tblZoneMatch[[#This Row],[Current Zone]],tblZoneMatch[[#This Row],[Machine Type]],tblZoneMatch[[#This Row],[Target Platform]],tblZoneMatch[[#This Row],[Target Device Type]],tblZoneMatch[[#This Row],[Target Zone]])</f>
        <v>CaremoreBackend / Server / Database / MS_SQLWindows/Linux/AIXvaash-bmaasServerappseg / caremore / database / general</v>
      </c>
    </row>
    <row r="1102" spans="1:7" x14ac:dyDescent="0.3">
      <c r="A1102" t="s">
        <v>11085</v>
      </c>
      <c r="B1102" t="s">
        <v>524</v>
      </c>
      <c r="C1102" t="s">
        <v>11062</v>
      </c>
      <c r="D1102" t="s">
        <v>1404</v>
      </c>
      <c r="E1102" t="s">
        <v>19</v>
      </c>
      <c r="F1102" t="s">
        <v>847</v>
      </c>
      <c r="G1102" t="str">
        <f>CONCATENATE(tblZoneMatch[[#This Row],[Company]],tblZoneMatch[[#This Row],[Current Zone]],tblZoneMatch[[#This Row],[Machine Type]],tblZoneMatch[[#This Row],[Target Platform]],tblZoneMatch[[#This Row],[Target Device Type]],tblZoneMatch[[#This Row],[Target Zone]])</f>
        <v>CaremoreBackend / Server / Database / MS_SQLWindows/Linux/AIXvaash-vcsVMappseg / caremore / database / general</v>
      </c>
    </row>
    <row r="1103" spans="1:7" x14ac:dyDescent="0.3">
      <c r="A1103" t="s">
        <v>11085</v>
      </c>
      <c r="B1103" t="s">
        <v>524</v>
      </c>
      <c r="C1103" t="s">
        <v>11062</v>
      </c>
      <c r="D1103" t="s">
        <v>863</v>
      </c>
      <c r="E1103" t="s">
        <v>18</v>
      </c>
      <c r="F1103" t="s">
        <v>847</v>
      </c>
      <c r="G1103" t="str">
        <f>CONCATENATE(tblZoneMatch[[#This Row],[Company]],tblZoneMatch[[#This Row],[Current Zone]],tblZoneMatch[[#This Row],[Machine Type]],tblZoneMatch[[#This Row],[Target Platform]],tblZoneMatch[[#This Row],[Target Device Type]],tblZoneMatch[[#This Row],[Target Zone]])</f>
        <v>CaremoreBackend / Server / Database / MS_SQLWindows/Linux/AIXvaash-wdc04Serverappseg / caremore / database / general</v>
      </c>
    </row>
    <row r="1104" spans="1:7" x14ac:dyDescent="0.3">
      <c r="A1104" t="s">
        <v>11085</v>
      </c>
      <c r="B1104" t="s">
        <v>524</v>
      </c>
      <c r="C1104" t="s">
        <v>11062</v>
      </c>
      <c r="D1104" t="s">
        <v>863</v>
      </c>
      <c r="E1104" t="s">
        <v>19</v>
      </c>
      <c r="F1104" t="s">
        <v>1854</v>
      </c>
      <c r="G1104" t="str">
        <f>CONCATENATE(tblZoneMatch[[#This Row],[Company]],tblZoneMatch[[#This Row],[Current Zone]],tblZoneMatch[[#This Row],[Machine Type]],tblZoneMatch[[#This Row],[Target Platform]],tblZoneMatch[[#This Row],[Target Device Type]],tblZoneMatch[[#This Row],[Target Zone]])</f>
        <v>CaremoreBackend / Server / Database / MS_SQLWindows/Linux/AIXvaash-wdc04VMappseg / caremore / epic / internal</v>
      </c>
    </row>
    <row r="1105" spans="1:7" x14ac:dyDescent="0.3">
      <c r="A1105" t="s">
        <v>11085</v>
      </c>
      <c r="B1105" t="s">
        <v>6218</v>
      </c>
      <c r="C1105" t="s">
        <v>11062</v>
      </c>
      <c r="D1105" t="s">
        <v>1108</v>
      </c>
      <c r="E1105" t="s">
        <v>19</v>
      </c>
      <c r="F1105" t="s">
        <v>753</v>
      </c>
      <c r="G1105" t="str">
        <f>CONCATENATE(tblZoneMatch[[#This Row],[Company]],tblZoneMatch[[#This Row],[Current Zone]],tblZoneMatch[[#This Row],[Machine Type]],tblZoneMatch[[#This Row],[Target Platform]],tblZoneMatch[[#This Row],[Target Device Type]],tblZoneMatch[[#This Row],[Target Zone]])</f>
        <v>CaremoreBackend / Server / NAS / AVWindows/Linux/AIXazkyn-eastVMappseg / caremore / backend / general</v>
      </c>
    </row>
    <row r="1106" spans="1:7" x14ac:dyDescent="0.3">
      <c r="A1106" t="s">
        <v>11085</v>
      </c>
      <c r="B1106" t="s">
        <v>6218</v>
      </c>
      <c r="C1106" t="s">
        <v>11062</v>
      </c>
      <c r="D1106" t="s">
        <v>1284</v>
      </c>
      <c r="E1106" t="s">
        <v>19</v>
      </c>
      <c r="F1106" t="s">
        <v>753</v>
      </c>
      <c r="G1106" t="str">
        <f>CONCATENATE(tblZoneMatch[[#This Row],[Company]],tblZoneMatch[[#This Row],[Current Zone]],tblZoneMatch[[#This Row],[Machine Type]],tblZoneMatch[[#This Row],[Target Platform]],tblZoneMatch[[#This Row],[Target Device Type]],tblZoneMatch[[#This Row],[Target Zone]])</f>
        <v>CaremoreBackend / Server / NAS / AVWindows/Linux/AIXazkyn-ncVMappseg / caremore / backend / general</v>
      </c>
    </row>
    <row r="1107" spans="1:7" x14ac:dyDescent="0.3">
      <c r="A1107" t="s">
        <v>11085</v>
      </c>
      <c r="B1107" t="s">
        <v>6218</v>
      </c>
      <c r="C1107" t="s">
        <v>11062</v>
      </c>
      <c r="D1107" t="s">
        <v>4250</v>
      </c>
      <c r="E1107" t="s">
        <v>18</v>
      </c>
      <c r="F1107" t="s">
        <v>787</v>
      </c>
      <c r="G1107" t="str">
        <f>CONCATENATE(tblZoneMatch[[#This Row],[Company]],tblZoneMatch[[#This Row],[Current Zone]],tblZoneMatch[[#This Row],[Machine Type]],tblZoneMatch[[#This Row],[Target Platform]],tblZoneMatch[[#This Row],[Target Device Type]],tblZoneMatch[[#This Row],[Target Zone]])</f>
        <v>CaremoreBackend / Server / NAS / AVWindows/Linux/AIXilelk-bmaas-drServernetworkseg / caremore / security / general</v>
      </c>
    </row>
    <row r="1108" spans="1:7" x14ac:dyDescent="0.3">
      <c r="A1108" t="s">
        <v>11085</v>
      </c>
      <c r="B1108" t="s">
        <v>6218</v>
      </c>
      <c r="C1108" t="s">
        <v>11062</v>
      </c>
      <c r="D1108" t="s">
        <v>2088</v>
      </c>
      <c r="E1108" t="s">
        <v>18</v>
      </c>
      <c r="F1108" t="s">
        <v>787</v>
      </c>
      <c r="G1108" t="str">
        <f>CONCATENATE(tblZoneMatch[[#This Row],[Company]],tblZoneMatch[[#This Row],[Current Zone]],tblZoneMatch[[#This Row],[Machine Type]],tblZoneMatch[[#This Row],[Target Platform]],tblZoneMatch[[#This Row],[Target Device Type]],tblZoneMatch[[#This Row],[Target Zone]])</f>
        <v>CaremoreBackend / Server / NAS / AVWindows/Linux/AIXvaash-bmaasServernetworkseg / caremore / security / general</v>
      </c>
    </row>
    <row r="1109" spans="1:7" x14ac:dyDescent="0.3">
      <c r="A1109" t="s">
        <v>11085</v>
      </c>
      <c r="B1109" t="s">
        <v>6218</v>
      </c>
      <c r="C1109" t="s">
        <v>11062</v>
      </c>
      <c r="D1109" t="s">
        <v>1404</v>
      </c>
      <c r="E1109" t="s">
        <v>19</v>
      </c>
      <c r="F1109" t="s">
        <v>753</v>
      </c>
      <c r="G1109" t="str">
        <f>CONCATENATE(tblZoneMatch[[#This Row],[Company]],tblZoneMatch[[#This Row],[Current Zone]],tblZoneMatch[[#This Row],[Machine Type]],tblZoneMatch[[#This Row],[Target Platform]],tblZoneMatch[[#This Row],[Target Device Type]],tblZoneMatch[[#This Row],[Target Zone]])</f>
        <v>CaremoreBackend / Server / NAS / AVWindows/Linux/AIXvaash-vcsVMappseg / caremore / backend / general</v>
      </c>
    </row>
    <row r="1110" spans="1:7" x14ac:dyDescent="0.3">
      <c r="A1110" t="s">
        <v>11085</v>
      </c>
      <c r="B1110" t="s">
        <v>6218</v>
      </c>
      <c r="C1110" t="s">
        <v>11062</v>
      </c>
      <c r="D1110" t="s">
        <v>863</v>
      </c>
      <c r="E1110" t="s">
        <v>18</v>
      </c>
      <c r="F1110" t="s">
        <v>787</v>
      </c>
      <c r="G1110" t="str">
        <f>CONCATENATE(tblZoneMatch[[#This Row],[Company]],tblZoneMatch[[#This Row],[Current Zone]],tblZoneMatch[[#This Row],[Machine Type]],tblZoneMatch[[#This Row],[Target Platform]],tblZoneMatch[[#This Row],[Target Device Type]],tblZoneMatch[[#This Row],[Target Zone]])</f>
        <v>CaremoreBackend / Server / NAS / AVWindows/Linux/AIXvaash-wdc04Servernetworkseg / caremore / security / general</v>
      </c>
    </row>
    <row r="1111" spans="1:7" x14ac:dyDescent="0.3">
      <c r="A1111" t="s">
        <v>11085</v>
      </c>
      <c r="B1111" t="s">
        <v>7396</v>
      </c>
      <c r="C1111" t="s">
        <v>11062</v>
      </c>
      <c r="D1111" t="s">
        <v>1108</v>
      </c>
      <c r="E1111" t="s">
        <v>19</v>
      </c>
      <c r="F1111" t="s">
        <v>753</v>
      </c>
      <c r="G1111" t="str">
        <f>CONCATENATE(tblZoneMatch[[#This Row],[Company]],tblZoneMatch[[#This Row],[Current Zone]],tblZoneMatch[[#This Row],[Machine Type]],tblZoneMatch[[#This Row],[Target Platform]],tblZoneMatch[[#This Row],[Target Device Type]],tblZoneMatch[[#This Row],[Target Zone]])</f>
        <v>CaremoreBackend / Server / NAS / CareMoreWindows/Linux/AIXazkyn-eastVMappseg / caremore / backend / general</v>
      </c>
    </row>
    <row r="1112" spans="1:7" x14ac:dyDescent="0.3">
      <c r="A1112" t="s">
        <v>11085</v>
      </c>
      <c r="B1112" t="s">
        <v>7396</v>
      </c>
      <c r="C1112" t="s">
        <v>11062</v>
      </c>
      <c r="D1112" t="s">
        <v>1284</v>
      </c>
      <c r="E1112" t="s">
        <v>19</v>
      </c>
      <c r="F1112" t="s">
        <v>753</v>
      </c>
      <c r="G1112" t="str">
        <f>CONCATENATE(tblZoneMatch[[#This Row],[Company]],tblZoneMatch[[#This Row],[Current Zone]],tblZoneMatch[[#This Row],[Machine Type]],tblZoneMatch[[#This Row],[Target Platform]],tblZoneMatch[[#This Row],[Target Device Type]],tblZoneMatch[[#This Row],[Target Zone]])</f>
        <v>CaremoreBackend / Server / NAS / CareMoreWindows/Linux/AIXazkyn-ncVMappseg / caremore / backend / general</v>
      </c>
    </row>
    <row r="1113" spans="1:7" x14ac:dyDescent="0.3">
      <c r="A1113" t="s">
        <v>11085</v>
      </c>
      <c r="B1113" t="s">
        <v>7396</v>
      </c>
      <c r="C1113" t="s">
        <v>11062</v>
      </c>
      <c r="D1113" t="s">
        <v>1404</v>
      </c>
      <c r="E1113" t="s">
        <v>19</v>
      </c>
      <c r="F1113" t="s">
        <v>753</v>
      </c>
      <c r="G1113" t="str">
        <f>CONCATENATE(tblZoneMatch[[#This Row],[Company]],tblZoneMatch[[#This Row],[Current Zone]],tblZoneMatch[[#This Row],[Machine Type]],tblZoneMatch[[#This Row],[Target Platform]],tblZoneMatch[[#This Row],[Target Device Type]],tblZoneMatch[[#This Row],[Target Zone]])</f>
        <v>CaremoreBackend / Server / NAS / CareMoreWindows/Linux/AIXvaash-vcsVMappseg / caremore / backend / general</v>
      </c>
    </row>
    <row r="1114" spans="1:7" x14ac:dyDescent="0.3">
      <c r="A1114" t="s">
        <v>11085</v>
      </c>
      <c r="B1114" t="s">
        <v>507</v>
      </c>
      <c r="C1114" t="s">
        <v>11062</v>
      </c>
      <c r="D1114" t="s">
        <v>1108</v>
      </c>
      <c r="E1114" t="s">
        <v>19</v>
      </c>
      <c r="F1114" t="s">
        <v>753</v>
      </c>
      <c r="G1114" t="str">
        <f>CONCATENATE(tblZoneMatch[[#This Row],[Company]],tblZoneMatch[[#This Row],[Current Zone]],tblZoneMatch[[#This Row],[Machine Type]],tblZoneMatch[[#This Row],[Target Platform]],tblZoneMatch[[#This Row],[Target Device Type]],tblZoneMatch[[#This Row],[Target Zone]])</f>
        <v>CaremoreBackend / Server / NAS / GBDWindows/Linux/AIXazkyn-eastVMappseg / caremore / backend / general</v>
      </c>
    </row>
    <row r="1115" spans="1:7" x14ac:dyDescent="0.3">
      <c r="A1115" t="s">
        <v>11085</v>
      </c>
      <c r="B1115" t="s">
        <v>507</v>
      </c>
      <c r="C1115" t="s">
        <v>11062</v>
      </c>
      <c r="D1115" t="s">
        <v>1284</v>
      </c>
      <c r="E1115" t="s">
        <v>19</v>
      </c>
      <c r="F1115" t="s">
        <v>753</v>
      </c>
      <c r="G1115" t="str">
        <f>CONCATENATE(tblZoneMatch[[#This Row],[Company]],tblZoneMatch[[#This Row],[Current Zone]],tblZoneMatch[[#This Row],[Machine Type]],tblZoneMatch[[#This Row],[Target Platform]],tblZoneMatch[[#This Row],[Target Device Type]],tblZoneMatch[[#This Row],[Target Zone]])</f>
        <v>CaremoreBackend / Server / NAS / GBDWindows/Linux/AIXazkyn-ncVMappseg / caremore / backend / general</v>
      </c>
    </row>
    <row r="1116" spans="1:7" x14ac:dyDescent="0.3">
      <c r="A1116" t="s">
        <v>11085</v>
      </c>
      <c r="B1116" t="s">
        <v>507</v>
      </c>
      <c r="C1116" t="s">
        <v>11062</v>
      </c>
      <c r="D1116" t="s">
        <v>1404</v>
      </c>
      <c r="E1116" t="s">
        <v>19</v>
      </c>
      <c r="F1116" t="s">
        <v>753</v>
      </c>
      <c r="G1116" t="str">
        <f>CONCATENATE(tblZoneMatch[[#This Row],[Company]],tblZoneMatch[[#This Row],[Current Zone]],tblZoneMatch[[#This Row],[Machine Type]],tblZoneMatch[[#This Row],[Target Platform]],tblZoneMatch[[#This Row],[Target Device Type]],tblZoneMatch[[#This Row],[Target Zone]])</f>
        <v>CaremoreBackend / Server / NAS / GBDWindows/Linux/AIXvaash-vcsVMappseg / caremore / backend / general</v>
      </c>
    </row>
    <row r="1117" spans="1:7" ht="46.8" x14ac:dyDescent="0.3">
      <c r="A1117" s="192" t="s">
        <v>11085</v>
      </c>
      <c r="B1117" s="192" t="s">
        <v>6222</v>
      </c>
      <c r="C1117" s="192" t="s">
        <v>11062</v>
      </c>
      <c r="D1117" s="192" t="s">
        <v>1108</v>
      </c>
      <c r="E1117" s="192" t="s">
        <v>19</v>
      </c>
      <c r="F1117" s="192" t="s">
        <v>753</v>
      </c>
      <c r="G1117" s="192" t="str">
        <f>CONCATENATE(tblZoneMatch[[#This Row],[Company]],tblZoneMatch[[#This Row],[Current Zone]],tblZoneMatch[[#This Row],[Machine Type]],tblZoneMatch[[#This Row],[Target Platform]],tblZoneMatch[[#This Row],[Target Device Type]],tblZoneMatch[[#This Row],[Target Zone]])</f>
        <v>CaremoreBackend / Server / NAS / GeneralWindows/Linux/AIXazkyn-eastVMappseg / caremore / backend / general</v>
      </c>
    </row>
    <row r="1118" spans="1:7" ht="46.8" x14ac:dyDescent="0.3">
      <c r="A1118" s="192" t="s">
        <v>11085</v>
      </c>
      <c r="B1118" s="192" t="s">
        <v>6222</v>
      </c>
      <c r="C1118" s="192" t="s">
        <v>11062</v>
      </c>
      <c r="D1118" s="192" t="s">
        <v>1404</v>
      </c>
      <c r="E1118" s="192" t="s">
        <v>19</v>
      </c>
      <c r="F1118" s="192" t="s">
        <v>753</v>
      </c>
      <c r="G1118" s="192" t="str">
        <f>CONCATENATE(tblZoneMatch[[#This Row],[Company]],tblZoneMatch[[#This Row],[Current Zone]],tblZoneMatch[[#This Row],[Machine Type]],tblZoneMatch[[#This Row],[Target Platform]],tblZoneMatch[[#This Row],[Target Device Type]],tblZoneMatch[[#This Row],[Target Zone]])</f>
        <v>CaremoreBackend / Server / NAS / GeneralWindows/Linux/AIXvaash-vcsVMappseg / caremore / backend / general</v>
      </c>
    </row>
    <row r="1119" spans="1:7" x14ac:dyDescent="0.3">
      <c r="A1119" t="s">
        <v>11085</v>
      </c>
      <c r="B1119" t="s">
        <v>593</v>
      </c>
      <c r="C1119" t="s">
        <v>11062</v>
      </c>
      <c r="D1119" t="s">
        <v>1108</v>
      </c>
      <c r="E1119" t="s">
        <v>19</v>
      </c>
      <c r="F1119" t="s">
        <v>753</v>
      </c>
      <c r="G1119" t="str">
        <f>CONCATENATE(tblZoneMatch[[#This Row],[Company]],tblZoneMatch[[#This Row],[Current Zone]],tblZoneMatch[[#This Row],[Machine Type]],tblZoneMatch[[#This Row],[Target Platform]],tblZoneMatch[[#This Row],[Target Device Type]],tblZoneMatch[[#This Row],[Target Zone]])</f>
        <v>CaremoreBackend / Server / Security / MiscWindows/Linux/AIXazkyn-eastVMappseg / caremore / backend / general</v>
      </c>
    </row>
    <row r="1120" spans="1:7" x14ac:dyDescent="0.3">
      <c r="A1120" t="s">
        <v>11085</v>
      </c>
      <c r="B1120" t="s">
        <v>593</v>
      </c>
      <c r="C1120" t="s">
        <v>11062</v>
      </c>
      <c r="D1120" t="s">
        <v>1284</v>
      </c>
      <c r="E1120" t="s">
        <v>19</v>
      </c>
      <c r="F1120" t="s">
        <v>753</v>
      </c>
      <c r="G1120" t="str">
        <f>CONCATENATE(tblZoneMatch[[#This Row],[Company]],tblZoneMatch[[#This Row],[Current Zone]],tblZoneMatch[[#This Row],[Machine Type]],tblZoneMatch[[#This Row],[Target Platform]],tblZoneMatch[[#This Row],[Target Device Type]],tblZoneMatch[[#This Row],[Target Zone]])</f>
        <v>CaremoreBackend / Server / Security / MiscWindows/Linux/AIXazkyn-ncVMappseg / caremore / backend / general</v>
      </c>
    </row>
    <row r="1121" spans="1:7" x14ac:dyDescent="0.3">
      <c r="A1121" t="s">
        <v>11085</v>
      </c>
      <c r="B1121" t="s">
        <v>593</v>
      </c>
      <c r="C1121" t="s">
        <v>11062</v>
      </c>
      <c r="D1121" t="s">
        <v>4250</v>
      </c>
      <c r="E1121" t="s">
        <v>18</v>
      </c>
      <c r="F1121" t="s">
        <v>787</v>
      </c>
      <c r="G1121" t="str">
        <f>CONCATENATE(tblZoneMatch[[#This Row],[Company]],tblZoneMatch[[#This Row],[Current Zone]],tblZoneMatch[[#This Row],[Machine Type]],tblZoneMatch[[#This Row],[Target Platform]],tblZoneMatch[[#This Row],[Target Device Type]],tblZoneMatch[[#This Row],[Target Zone]])</f>
        <v>CaremoreBackend / Server / Security / MiscWindows/Linux/AIXilelk-bmaas-drServernetworkseg / caremore / security / general</v>
      </c>
    </row>
    <row r="1122" spans="1:7" x14ac:dyDescent="0.3">
      <c r="A1122" t="s">
        <v>11085</v>
      </c>
      <c r="B1122" t="s">
        <v>593</v>
      </c>
      <c r="C1122" t="s">
        <v>11062</v>
      </c>
      <c r="D1122" t="s">
        <v>2088</v>
      </c>
      <c r="E1122" t="s">
        <v>18</v>
      </c>
      <c r="F1122" t="s">
        <v>787</v>
      </c>
      <c r="G1122" t="str">
        <f>CONCATENATE(tblZoneMatch[[#This Row],[Company]],tblZoneMatch[[#This Row],[Current Zone]],tblZoneMatch[[#This Row],[Machine Type]],tblZoneMatch[[#This Row],[Target Platform]],tblZoneMatch[[#This Row],[Target Device Type]],tblZoneMatch[[#This Row],[Target Zone]])</f>
        <v>CaremoreBackend / Server / Security / MiscWindows/Linux/AIXvaash-bmaasServernetworkseg / caremore / security / general</v>
      </c>
    </row>
    <row r="1123" spans="1:7" x14ac:dyDescent="0.3">
      <c r="A1123" t="s">
        <v>11085</v>
      </c>
      <c r="B1123" t="s">
        <v>593</v>
      </c>
      <c r="C1123" t="s">
        <v>11062</v>
      </c>
      <c r="D1123" t="s">
        <v>1404</v>
      </c>
      <c r="E1123" t="s">
        <v>19</v>
      </c>
      <c r="F1123" t="s">
        <v>753</v>
      </c>
      <c r="G1123" t="str">
        <f>CONCATENATE(tblZoneMatch[[#This Row],[Company]],tblZoneMatch[[#This Row],[Current Zone]],tblZoneMatch[[#This Row],[Machine Type]],tblZoneMatch[[#This Row],[Target Platform]],tblZoneMatch[[#This Row],[Target Device Type]],tblZoneMatch[[#This Row],[Target Zone]])</f>
        <v>CaremoreBackend / Server / Security / MiscWindows/Linux/AIXvaash-vcsVMappseg / caremore / backend / general</v>
      </c>
    </row>
    <row r="1124" spans="1:7" x14ac:dyDescent="0.3">
      <c r="A1124" t="s">
        <v>11085</v>
      </c>
      <c r="B1124" t="s">
        <v>593</v>
      </c>
      <c r="C1124" t="s">
        <v>11062</v>
      </c>
      <c r="D1124" t="s">
        <v>863</v>
      </c>
      <c r="E1124" t="s">
        <v>18</v>
      </c>
      <c r="F1124" t="s">
        <v>787</v>
      </c>
      <c r="G1124" t="str">
        <f>CONCATENATE(tblZoneMatch[[#This Row],[Company]],tblZoneMatch[[#This Row],[Current Zone]],tblZoneMatch[[#This Row],[Machine Type]],tblZoneMatch[[#This Row],[Target Platform]],tblZoneMatch[[#This Row],[Target Device Type]],tblZoneMatch[[#This Row],[Target Zone]])</f>
        <v>CaremoreBackend / Server / Security / MiscWindows/Linux/AIXvaash-wdc04Servernetworkseg / caremore / security / general</v>
      </c>
    </row>
    <row r="1125" spans="1:7" x14ac:dyDescent="0.3">
      <c r="A1125" t="s">
        <v>11085</v>
      </c>
      <c r="B1125" t="s">
        <v>733</v>
      </c>
      <c r="C1125" t="s">
        <v>11062</v>
      </c>
      <c r="D1125" t="s">
        <v>863</v>
      </c>
      <c r="E1125" t="s">
        <v>18</v>
      </c>
      <c r="F1125" t="s">
        <v>835</v>
      </c>
      <c r="G1125" t="str">
        <f>CONCATENATE(tblZoneMatch[[#This Row],[Company]],tblZoneMatch[[#This Row],[Current Zone]],tblZoneMatch[[#This Row],[Machine Type]],tblZoneMatch[[#This Row],[Target Platform]],tblZoneMatch[[#This Row],[Target Device Type]],tblZoneMatch[[#This Row],[Target Zone]])</f>
        <v>CaremoreBackend / Storage / Backup / TSMWindows/Linux/AIXvaash-wdc04Servernetworkseg / caremore / backup / general</v>
      </c>
    </row>
    <row r="1126" spans="1:7" x14ac:dyDescent="0.3">
      <c r="A1126" t="s">
        <v>11085</v>
      </c>
      <c r="B1126" t="s">
        <v>6222</v>
      </c>
      <c r="C1126" t="s">
        <v>11062</v>
      </c>
      <c r="D1126" t="s">
        <v>1284</v>
      </c>
      <c r="E1126" t="s">
        <v>19</v>
      </c>
      <c r="F1126" t="s">
        <v>753</v>
      </c>
      <c r="G1126" t="s">
        <v>11086</v>
      </c>
    </row>
    <row r="1127" spans="1:7" x14ac:dyDescent="0.3">
      <c r="A1127" t="s">
        <v>11085</v>
      </c>
      <c r="B1127" t="s">
        <v>4137</v>
      </c>
      <c r="C1127" t="s">
        <v>11062</v>
      </c>
      <c r="D1127" t="s">
        <v>1018</v>
      </c>
      <c r="E1127" t="s">
        <v>19</v>
      </c>
      <c r="F1127" t="s">
        <v>832</v>
      </c>
      <c r="G1127" t="str">
        <f>CONCATENATE(tblZoneMatch[[#This Row],[Company]],tblZoneMatch[[#This Row],[Current Zone]],tblZoneMatch[[#This Row],[Machine Type]],tblZoneMatch[[#This Row],[Target Platform]],tblZoneMatch[[#This Row],[Target Device Type]],tblZoneMatch[[#This Row],[Target Zone]])</f>
        <v>CaremoreFrontEnd / DMZ / General / MiscWindows/Linux/AIXilelk-ch3VMnetworkseg / caremore / dmz / web</v>
      </c>
    </row>
    <row r="1128" spans="1:7" x14ac:dyDescent="0.3">
      <c r="A1128" t="s">
        <v>11085</v>
      </c>
      <c r="B1128" t="s">
        <v>4137</v>
      </c>
      <c r="C1128" t="s">
        <v>11062</v>
      </c>
      <c r="D1128" t="s">
        <v>863</v>
      </c>
      <c r="E1128" t="s">
        <v>19</v>
      </c>
      <c r="F1128" t="s">
        <v>1882</v>
      </c>
      <c r="G1128" t="str">
        <f>CONCATENATE(tblZoneMatch[[#This Row],[Company]],tblZoneMatch[[#This Row],[Current Zone]],tblZoneMatch[[#This Row],[Machine Type]],tblZoneMatch[[#This Row],[Target Platform]],tblZoneMatch[[#This Row],[Target Device Type]],tblZoneMatch[[#This Row],[Target Zone]])</f>
        <v>CaremoreFrontEnd / DMZ / General / MiscWindows/Linux/AIXvaash-wdc04VMappseg / caremore / dmz / epic</v>
      </c>
    </row>
    <row r="1129" spans="1:7" x14ac:dyDescent="0.3">
      <c r="A1129" t="s">
        <v>11085</v>
      </c>
      <c r="B1129" t="s">
        <v>4137</v>
      </c>
      <c r="C1129" t="s">
        <v>11062</v>
      </c>
      <c r="D1129" t="s">
        <v>863</v>
      </c>
      <c r="E1129" t="s">
        <v>19</v>
      </c>
      <c r="F1129" t="s">
        <v>832</v>
      </c>
      <c r="G1129" t="str">
        <f>CONCATENATE(tblZoneMatch[[#This Row],[Company]],tblZoneMatch[[#This Row],[Current Zone]],tblZoneMatch[[#This Row],[Machine Type]],tblZoneMatch[[#This Row],[Target Platform]],tblZoneMatch[[#This Row],[Target Device Type]],tblZoneMatch[[#This Row],[Target Zone]])</f>
        <v>CaremoreFrontEnd / DMZ / General / MiscWindows/Linux/AIXvaash-wdc04VMnetworkseg / caremore / dmz / web</v>
      </c>
    </row>
    <row r="1130" spans="1:7" x14ac:dyDescent="0.3">
      <c r="A1130" t="s">
        <v>11085</v>
      </c>
      <c r="B1130" t="s">
        <v>5450</v>
      </c>
      <c r="C1130" t="s">
        <v>11062</v>
      </c>
      <c r="D1130" t="s">
        <v>1108</v>
      </c>
      <c r="E1130" t="s">
        <v>19</v>
      </c>
      <c r="F1130" t="s">
        <v>1157</v>
      </c>
      <c r="G1130" t="str">
        <f>CONCATENATE(tblZoneMatch[[#This Row],[Company]],tblZoneMatch[[#This Row],[Current Zone]],tblZoneMatch[[#This Row],[Machine Type]],tblZoneMatch[[#This Row],[Target Platform]],tblZoneMatch[[#This Row],[Target Device Type]],tblZoneMatch[[#This Row],[Target Zone]])</f>
        <v>CaremoreFrontEnd / Egress / Citrix / ApplicationWindows/Linux/AIXazkyn-eastVMappseg / caremore / citrix / general</v>
      </c>
    </row>
    <row r="1131" spans="1:7" x14ac:dyDescent="0.3">
      <c r="A1131" t="s">
        <v>11085</v>
      </c>
      <c r="B1131" t="s">
        <v>5450</v>
      </c>
      <c r="C1131" t="s">
        <v>11062</v>
      </c>
      <c r="D1131" t="s">
        <v>1284</v>
      </c>
      <c r="E1131" t="s">
        <v>19</v>
      </c>
      <c r="F1131" t="s">
        <v>1157</v>
      </c>
      <c r="G1131" t="str">
        <f>CONCATENATE(tblZoneMatch[[#This Row],[Company]],tblZoneMatch[[#This Row],[Current Zone]],tblZoneMatch[[#This Row],[Machine Type]],tblZoneMatch[[#This Row],[Target Platform]],tblZoneMatch[[#This Row],[Target Device Type]],tblZoneMatch[[#This Row],[Target Zone]])</f>
        <v>CaremoreFrontEnd / Egress / Citrix / ApplicationWindows/Linux/AIXazkyn-ncVMappseg / caremore / citrix / general</v>
      </c>
    </row>
    <row r="1132" spans="1:7" x14ac:dyDescent="0.3">
      <c r="A1132" t="s">
        <v>11085</v>
      </c>
      <c r="B1132" t="s">
        <v>5444</v>
      </c>
      <c r="C1132" t="s">
        <v>11062</v>
      </c>
      <c r="D1132" t="s">
        <v>1108</v>
      </c>
      <c r="E1132" t="s">
        <v>19</v>
      </c>
      <c r="F1132" t="s">
        <v>1157</v>
      </c>
      <c r="G1132" t="str">
        <f>CONCATENATE(tblZoneMatch[[#This Row],[Company]],tblZoneMatch[[#This Row],[Current Zone]],tblZoneMatch[[#This Row],[Machine Type]],tblZoneMatch[[#This Row],[Target Platform]],tblZoneMatch[[#This Row],[Target Device Type]],tblZoneMatch[[#This Row],[Target Zone]])</f>
        <v>CaremoreFrontEnd / Egress / Citrix / PVSWindows/Linux/AIXazkyn-eastVMappseg / caremore / citrix / general</v>
      </c>
    </row>
    <row r="1133" spans="1:7" x14ac:dyDescent="0.3">
      <c r="A1133" t="s">
        <v>11085</v>
      </c>
      <c r="B1133" t="s">
        <v>7035</v>
      </c>
      <c r="C1133" t="s">
        <v>11062</v>
      </c>
      <c r="D1133" t="s">
        <v>1108</v>
      </c>
      <c r="E1133" t="s">
        <v>19</v>
      </c>
      <c r="F1133" t="s">
        <v>859</v>
      </c>
      <c r="G1133" t="str">
        <f>CONCATENATE(tblZoneMatch[[#This Row],[Company]],tblZoneMatch[[#This Row],[Current Zone]],tblZoneMatch[[#This Row],[Machine Type]],tblZoneMatch[[#This Row],[Target Platform]],tblZoneMatch[[#This Row],[Target Device Type]],tblZoneMatch[[#This Row],[Target Zone]])</f>
        <v>CaremoreFrontEnd / Egress / General / VideoWindows/Linux/AIXazkyn-eastVMappseg / caremore / frontend / general</v>
      </c>
    </row>
    <row r="1134" spans="1:7" x14ac:dyDescent="0.3">
      <c r="A1134" t="s">
        <v>11085</v>
      </c>
      <c r="B1134" t="s">
        <v>7035</v>
      </c>
      <c r="C1134" t="s">
        <v>11062</v>
      </c>
      <c r="D1134" t="s">
        <v>1284</v>
      </c>
      <c r="E1134" t="s">
        <v>19</v>
      </c>
      <c r="F1134" t="s">
        <v>859</v>
      </c>
      <c r="G1134" t="str">
        <f>CONCATENATE(tblZoneMatch[[#This Row],[Company]],tblZoneMatch[[#This Row],[Current Zone]],tblZoneMatch[[#This Row],[Machine Type]],tblZoneMatch[[#This Row],[Target Platform]],tblZoneMatch[[#This Row],[Target Device Type]],tblZoneMatch[[#This Row],[Target Zone]])</f>
        <v>CaremoreFrontEnd / Egress / General / VideoWindows/Linux/AIXazkyn-ncVMappseg / caremore / frontend / general</v>
      </c>
    </row>
    <row r="1135" spans="1:7" x14ac:dyDescent="0.3">
      <c r="A1135" t="s">
        <v>11085</v>
      </c>
      <c r="B1135" t="s">
        <v>7035</v>
      </c>
      <c r="C1135" t="s">
        <v>11062</v>
      </c>
      <c r="D1135" t="s">
        <v>1404</v>
      </c>
      <c r="E1135" t="s">
        <v>19</v>
      </c>
      <c r="F1135" t="s">
        <v>859</v>
      </c>
      <c r="G1135" t="str">
        <f>CONCATENATE(tblZoneMatch[[#This Row],[Company]],tblZoneMatch[[#This Row],[Current Zone]],tblZoneMatch[[#This Row],[Machine Type]],tblZoneMatch[[#This Row],[Target Platform]],tblZoneMatch[[#This Row],[Target Device Type]],tblZoneMatch[[#This Row],[Target Zone]])</f>
        <v>CaremoreFrontEnd / Egress / General / VideoWindows/Linux/AIXvaash-vcsVMappseg / caremore / frontend / general</v>
      </c>
    </row>
    <row r="1136" spans="1:7" x14ac:dyDescent="0.3">
      <c r="A1136" t="s">
        <v>11085</v>
      </c>
      <c r="B1136" t="s">
        <v>6277</v>
      </c>
      <c r="C1136" t="s">
        <v>11062</v>
      </c>
      <c r="D1136" t="s">
        <v>1108</v>
      </c>
      <c r="E1136" t="s">
        <v>19</v>
      </c>
      <c r="F1136" t="s">
        <v>859</v>
      </c>
      <c r="G1136" t="str">
        <f>CONCATENATE(tblZoneMatch[[#This Row],[Company]],tblZoneMatch[[#This Row],[Current Zone]],tblZoneMatch[[#This Row],[Machine Type]],tblZoneMatch[[#This Row],[Target Platform]],tblZoneMatch[[#This Row],[Target Device Type]],tblZoneMatch[[#This Row],[Target Zone]])</f>
        <v>CaremoreFrontEnd / Egress / Load Testing / MiscWindows/Linux/AIXazkyn-eastVMappseg / caremore / frontend / general</v>
      </c>
    </row>
    <row r="1137" spans="1:7" x14ac:dyDescent="0.3">
      <c r="A1137" t="s">
        <v>11085</v>
      </c>
      <c r="B1137" t="s">
        <v>6277</v>
      </c>
      <c r="C1137" t="s">
        <v>11062</v>
      </c>
      <c r="D1137" t="s">
        <v>1284</v>
      </c>
      <c r="E1137" t="s">
        <v>19</v>
      </c>
      <c r="F1137" t="s">
        <v>859</v>
      </c>
      <c r="G1137" t="str">
        <f>CONCATENATE(tblZoneMatch[[#This Row],[Company]],tblZoneMatch[[#This Row],[Current Zone]],tblZoneMatch[[#This Row],[Machine Type]],tblZoneMatch[[#This Row],[Target Platform]],tblZoneMatch[[#This Row],[Target Device Type]],tblZoneMatch[[#This Row],[Target Zone]])</f>
        <v>CaremoreFrontEnd / Egress / Load Testing / MiscWindows/Linux/AIXazkyn-ncVMappseg / caremore / frontend / general</v>
      </c>
    </row>
    <row r="1138" spans="1:7" x14ac:dyDescent="0.3">
      <c r="A1138" t="s">
        <v>11085</v>
      </c>
      <c r="B1138" t="s">
        <v>6277</v>
      </c>
      <c r="C1138" t="s">
        <v>11062</v>
      </c>
      <c r="D1138" t="s">
        <v>1404</v>
      </c>
      <c r="E1138" t="s">
        <v>19</v>
      </c>
      <c r="F1138" t="s">
        <v>859</v>
      </c>
      <c r="G1138" t="str">
        <f>CONCATENATE(tblZoneMatch[[#This Row],[Company]],tblZoneMatch[[#This Row],[Current Zone]],tblZoneMatch[[#This Row],[Machine Type]],tblZoneMatch[[#This Row],[Target Platform]],tblZoneMatch[[#This Row],[Target Device Type]],tblZoneMatch[[#This Row],[Target Zone]])</f>
        <v>CaremoreFrontEnd / Egress / Load Testing / MiscWindows/Linux/AIXvaash-vcsVMappseg / caremore / frontend / general</v>
      </c>
    </row>
    <row r="1139" spans="1:7" x14ac:dyDescent="0.3">
      <c r="A1139" t="s">
        <v>11085</v>
      </c>
      <c r="B1139" t="s">
        <v>555</v>
      </c>
      <c r="C1139" t="s">
        <v>11062</v>
      </c>
      <c r="D1139" t="s">
        <v>1108</v>
      </c>
      <c r="E1139" t="s">
        <v>19</v>
      </c>
      <c r="F1139" t="s">
        <v>784</v>
      </c>
      <c r="G1139" t="str">
        <f>CONCATENATE(tblZoneMatch[[#This Row],[Company]],tblZoneMatch[[#This Row],[Current Zone]],tblZoneMatch[[#This Row],[Machine Type]],tblZoneMatch[[#This Row],[Target Platform]],tblZoneMatch[[#This Row],[Target Device Type]],tblZoneMatch[[#This Row],[Target Zone]])</f>
        <v>CaremoreFrontEnd / Internal / DevOps / MiscWindows/Linux/AIXazkyn-eastVMnetworkseg / caremore / security / devops</v>
      </c>
    </row>
    <row r="1140" spans="1:7" x14ac:dyDescent="0.3">
      <c r="A1140" t="s">
        <v>11085</v>
      </c>
      <c r="B1140" t="s">
        <v>555</v>
      </c>
      <c r="C1140" t="s">
        <v>11062</v>
      </c>
      <c r="D1140" t="s">
        <v>1284</v>
      </c>
      <c r="E1140" t="s">
        <v>19</v>
      </c>
      <c r="F1140" t="s">
        <v>784</v>
      </c>
      <c r="G1140" t="str">
        <f>CONCATENATE(tblZoneMatch[[#This Row],[Company]],tblZoneMatch[[#This Row],[Current Zone]],tblZoneMatch[[#This Row],[Machine Type]],tblZoneMatch[[#This Row],[Target Platform]],tblZoneMatch[[#This Row],[Target Device Type]],tblZoneMatch[[#This Row],[Target Zone]])</f>
        <v>CaremoreFrontEnd / Internal / DevOps / MiscWindows/Linux/AIXazkyn-ncVMnetworkseg / caremore / security / devops</v>
      </c>
    </row>
    <row r="1141" spans="1:7" x14ac:dyDescent="0.3">
      <c r="A1141" t="s">
        <v>11085</v>
      </c>
      <c r="B1141" t="s">
        <v>555</v>
      </c>
      <c r="C1141" t="s">
        <v>11062</v>
      </c>
      <c r="D1141" t="s">
        <v>1404</v>
      </c>
      <c r="E1141" t="s">
        <v>19</v>
      </c>
      <c r="F1141" t="s">
        <v>784</v>
      </c>
      <c r="G1141" t="str">
        <f>CONCATENATE(tblZoneMatch[[#This Row],[Company]],tblZoneMatch[[#This Row],[Current Zone]],tblZoneMatch[[#This Row],[Machine Type]],tblZoneMatch[[#This Row],[Target Platform]],tblZoneMatch[[#This Row],[Target Device Type]],tblZoneMatch[[#This Row],[Target Zone]])</f>
        <v>CaremoreFrontEnd / Internal / DevOps / MiscWindows/Linux/AIXvaash-vcsVMnetworkseg / caremore / security / devops</v>
      </c>
    </row>
    <row r="1142" spans="1:7" x14ac:dyDescent="0.3">
      <c r="A1142" t="s">
        <v>11085</v>
      </c>
      <c r="B1142" t="s">
        <v>686</v>
      </c>
      <c r="C1142" t="s">
        <v>11062</v>
      </c>
      <c r="D1142" t="s">
        <v>1108</v>
      </c>
      <c r="E1142" t="s">
        <v>19</v>
      </c>
      <c r="F1142" t="s">
        <v>784</v>
      </c>
      <c r="G1142" t="str">
        <f>CONCATENATE(tblZoneMatch[[#This Row],[Company]],tblZoneMatch[[#This Row],[Current Zone]],tblZoneMatch[[#This Row],[Machine Type]],tblZoneMatch[[#This Row],[Target Platform]],tblZoneMatch[[#This Row],[Target Device Type]],tblZoneMatch[[#This Row],[Target Zone]])</f>
        <v>CaremoreFrontEnd / Internal / DevOps / UdeployWindows/Linux/AIXazkyn-eastVMnetworkseg / caremore / security / devops</v>
      </c>
    </row>
    <row r="1143" spans="1:7" x14ac:dyDescent="0.3">
      <c r="A1143" t="s">
        <v>11085</v>
      </c>
      <c r="B1143" t="s">
        <v>686</v>
      </c>
      <c r="C1143" t="s">
        <v>11062</v>
      </c>
      <c r="D1143" t="s">
        <v>1284</v>
      </c>
      <c r="E1143" t="s">
        <v>19</v>
      </c>
      <c r="F1143" t="s">
        <v>784</v>
      </c>
      <c r="G1143" t="str">
        <f>CONCATENATE(tblZoneMatch[[#This Row],[Company]],tblZoneMatch[[#This Row],[Current Zone]],tblZoneMatch[[#This Row],[Machine Type]],tblZoneMatch[[#This Row],[Target Platform]],tblZoneMatch[[#This Row],[Target Device Type]],tblZoneMatch[[#This Row],[Target Zone]])</f>
        <v>CaremoreFrontEnd / Internal / DevOps / UdeployWindows/Linux/AIXazkyn-ncVMnetworkseg / caremore / security / devops</v>
      </c>
    </row>
    <row r="1144" spans="1:7" x14ac:dyDescent="0.3">
      <c r="A1144" t="s">
        <v>11085</v>
      </c>
      <c r="B1144" t="s">
        <v>686</v>
      </c>
      <c r="C1144" t="s">
        <v>11062</v>
      </c>
      <c r="D1144" t="s">
        <v>1404</v>
      </c>
      <c r="E1144" t="s">
        <v>19</v>
      </c>
      <c r="F1144" t="s">
        <v>784</v>
      </c>
      <c r="G1144" t="str">
        <f>CONCATENATE(tblZoneMatch[[#This Row],[Company]],tblZoneMatch[[#This Row],[Current Zone]],tblZoneMatch[[#This Row],[Machine Type]],tblZoneMatch[[#This Row],[Target Platform]],tblZoneMatch[[#This Row],[Target Device Type]],tblZoneMatch[[#This Row],[Target Zone]])</f>
        <v>CaremoreFrontEnd / Internal / DevOps / UdeployWindows/Linux/AIXvaash-vcsVMnetworkseg / caremore / security / devops</v>
      </c>
    </row>
    <row r="1145" spans="1:7" x14ac:dyDescent="0.3">
      <c r="A1145" t="s">
        <v>11085</v>
      </c>
      <c r="B1145" t="s">
        <v>690</v>
      </c>
      <c r="C1145" t="s">
        <v>11062</v>
      </c>
      <c r="D1145" t="s">
        <v>1108</v>
      </c>
      <c r="E1145" t="s">
        <v>19</v>
      </c>
      <c r="F1145" t="s">
        <v>859</v>
      </c>
      <c r="G1145"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ServersWindows/Linux/AIXazkyn-eastVMappseg / caremore / frontend / general</v>
      </c>
    </row>
    <row r="1146" spans="1:7" x14ac:dyDescent="0.3">
      <c r="A1146" t="s">
        <v>11085</v>
      </c>
      <c r="B1146" t="s">
        <v>690</v>
      </c>
      <c r="C1146" t="s">
        <v>11062</v>
      </c>
      <c r="D1146" t="s">
        <v>1284</v>
      </c>
      <c r="E1146" t="s">
        <v>19</v>
      </c>
      <c r="F1146" t="s">
        <v>859</v>
      </c>
      <c r="G1146"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ServersWindows/Linux/AIXazkyn-ncVMappseg / caremore / frontend / general</v>
      </c>
    </row>
    <row r="1147" spans="1:7" x14ac:dyDescent="0.3">
      <c r="A1147" t="s">
        <v>11085</v>
      </c>
      <c r="B1147" t="s">
        <v>690</v>
      </c>
      <c r="C1147" t="s">
        <v>11062</v>
      </c>
      <c r="D1147" t="s">
        <v>1404</v>
      </c>
      <c r="E1147" t="s">
        <v>19</v>
      </c>
      <c r="F1147" t="s">
        <v>859</v>
      </c>
      <c r="G1147"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ServersWindows/Linux/AIXvaash-vcsVMappseg / caremore / frontend / general</v>
      </c>
    </row>
    <row r="1148" spans="1:7" x14ac:dyDescent="0.3">
      <c r="A1148" t="s">
        <v>11085</v>
      </c>
      <c r="B1148" t="s">
        <v>470</v>
      </c>
      <c r="C1148" t="s">
        <v>11062</v>
      </c>
      <c r="D1148" t="s">
        <v>1108</v>
      </c>
      <c r="E1148" t="s">
        <v>19</v>
      </c>
      <c r="F1148" t="s">
        <v>859</v>
      </c>
      <c r="G1148" t="str">
        <f>CONCATENATE(tblZoneMatch[[#This Row],[Company]],tblZoneMatch[[#This Row],[Current Zone]],tblZoneMatch[[#This Row],[Machine Type]],tblZoneMatch[[#This Row],[Target Platform]],tblZoneMatch[[#This Row],[Target Device Type]],tblZoneMatch[[#This Row],[Target Zone]])</f>
        <v>CaremoreFrontEnd / Internal / General / MiscWindows/Linux/AIXazkyn-eastVMappseg / caremore / frontend / general</v>
      </c>
    </row>
    <row r="1149" spans="1:7" x14ac:dyDescent="0.3">
      <c r="A1149" t="s">
        <v>11085</v>
      </c>
      <c r="B1149" t="s">
        <v>470</v>
      </c>
      <c r="C1149" t="s">
        <v>11062</v>
      </c>
      <c r="D1149" t="s">
        <v>1284</v>
      </c>
      <c r="E1149" t="s">
        <v>19</v>
      </c>
      <c r="F1149" t="s">
        <v>859</v>
      </c>
      <c r="G1149" t="str">
        <f>CONCATENATE(tblZoneMatch[[#This Row],[Company]],tblZoneMatch[[#This Row],[Current Zone]],tblZoneMatch[[#This Row],[Machine Type]],tblZoneMatch[[#This Row],[Target Platform]],tblZoneMatch[[#This Row],[Target Device Type]],tblZoneMatch[[#This Row],[Target Zone]])</f>
        <v>CaremoreFrontEnd / Internal / General / MiscWindows/Linux/AIXazkyn-ncVMappseg / caremore / frontend / general</v>
      </c>
    </row>
    <row r="1150" spans="1:7" x14ac:dyDescent="0.3">
      <c r="A1150" t="s">
        <v>11085</v>
      </c>
      <c r="B1150" t="s">
        <v>470</v>
      </c>
      <c r="C1150" t="s">
        <v>11062</v>
      </c>
      <c r="D1150" t="s">
        <v>4250</v>
      </c>
      <c r="E1150" t="s">
        <v>18</v>
      </c>
      <c r="F1150" t="s">
        <v>859</v>
      </c>
      <c r="G1150" t="str">
        <f>CONCATENATE(tblZoneMatch[[#This Row],[Company]],tblZoneMatch[[#This Row],[Current Zone]],tblZoneMatch[[#This Row],[Machine Type]],tblZoneMatch[[#This Row],[Target Platform]],tblZoneMatch[[#This Row],[Target Device Type]],tblZoneMatch[[#This Row],[Target Zone]])</f>
        <v>CaremoreFrontEnd / Internal / General / MiscWindows/Linux/AIXilelk-bmaas-drServerappseg / caremore / frontend / general</v>
      </c>
    </row>
    <row r="1151" spans="1:7" x14ac:dyDescent="0.3">
      <c r="A1151" t="s">
        <v>11085</v>
      </c>
      <c r="B1151" t="s">
        <v>470</v>
      </c>
      <c r="C1151" t="s">
        <v>11062</v>
      </c>
      <c r="D1151" t="s">
        <v>2088</v>
      </c>
      <c r="E1151" t="s">
        <v>18</v>
      </c>
      <c r="F1151" t="s">
        <v>859</v>
      </c>
      <c r="G1151" t="str">
        <f>CONCATENATE(tblZoneMatch[[#This Row],[Company]],tblZoneMatch[[#This Row],[Current Zone]],tblZoneMatch[[#This Row],[Machine Type]],tblZoneMatch[[#This Row],[Target Platform]],tblZoneMatch[[#This Row],[Target Device Type]],tblZoneMatch[[#This Row],[Target Zone]])</f>
        <v>CaremoreFrontEnd / Internal / General / MiscWindows/Linux/AIXvaash-bmaasServerappseg / caremore / frontend / general</v>
      </c>
    </row>
    <row r="1152" spans="1:7" x14ac:dyDescent="0.3">
      <c r="A1152" t="s">
        <v>11085</v>
      </c>
      <c r="B1152" t="s">
        <v>470</v>
      </c>
      <c r="C1152" t="s">
        <v>11062</v>
      </c>
      <c r="D1152" t="s">
        <v>1404</v>
      </c>
      <c r="E1152" t="s">
        <v>19</v>
      </c>
      <c r="F1152" t="s">
        <v>859</v>
      </c>
      <c r="G1152" t="str">
        <f>CONCATENATE(tblZoneMatch[[#This Row],[Company]],tblZoneMatch[[#This Row],[Current Zone]],tblZoneMatch[[#This Row],[Machine Type]],tblZoneMatch[[#This Row],[Target Platform]],tblZoneMatch[[#This Row],[Target Device Type]],tblZoneMatch[[#This Row],[Target Zone]])</f>
        <v>CaremoreFrontEnd / Internal / General / MiscWindows/Linux/AIXvaash-vcsVMappseg / caremore / frontend / general</v>
      </c>
    </row>
    <row r="1153" spans="1:7" x14ac:dyDescent="0.3">
      <c r="A1153" t="s">
        <v>11085</v>
      </c>
      <c r="B1153" t="s">
        <v>470</v>
      </c>
      <c r="C1153" t="s">
        <v>11062</v>
      </c>
      <c r="D1153" t="s">
        <v>863</v>
      </c>
      <c r="E1153" t="s">
        <v>18</v>
      </c>
      <c r="F1153" t="s">
        <v>859</v>
      </c>
      <c r="G1153" t="str">
        <f>CONCATENATE(tblZoneMatch[[#This Row],[Company]],tblZoneMatch[[#This Row],[Current Zone]],tblZoneMatch[[#This Row],[Machine Type]],tblZoneMatch[[#This Row],[Target Platform]],tblZoneMatch[[#This Row],[Target Device Type]],tblZoneMatch[[#This Row],[Target Zone]])</f>
        <v>CaremoreFrontEnd / Internal / General / MiscWindows/Linux/AIXvaash-wdc04Serverappseg / caremore / frontend / general</v>
      </c>
    </row>
    <row r="1154" spans="1:7" x14ac:dyDescent="0.3">
      <c r="A1154" t="s">
        <v>11085</v>
      </c>
      <c r="B1154" t="s">
        <v>470</v>
      </c>
      <c r="C1154" t="s">
        <v>11062</v>
      </c>
      <c r="D1154" t="s">
        <v>863</v>
      </c>
      <c r="E1154" t="s">
        <v>19</v>
      </c>
      <c r="F1154" t="s">
        <v>1854</v>
      </c>
      <c r="G1154" t="str">
        <f>CONCATENATE(tblZoneMatch[[#This Row],[Company]],tblZoneMatch[[#This Row],[Current Zone]],tblZoneMatch[[#This Row],[Machine Type]],tblZoneMatch[[#This Row],[Target Platform]],tblZoneMatch[[#This Row],[Target Device Type]],tblZoneMatch[[#This Row],[Target Zone]])</f>
        <v>CaremoreFrontEnd / Internal / General / MiscWindows/Linux/AIXvaash-wdc04VMappseg / caremore / epic / internal</v>
      </c>
    </row>
    <row r="1155" spans="1:7" x14ac:dyDescent="0.3">
      <c r="A1155" t="s">
        <v>11085</v>
      </c>
      <c r="B1155" t="s">
        <v>6006</v>
      </c>
      <c r="C1155" t="s">
        <v>11062</v>
      </c>
      <c r="D1155" t="s">
        <v>1108</v>
      </c>
      <c r="E1155" t="s">
        <v>19</v>
      </c>
      <c r="F1155" t="s">
        <v>859</v>
      </c>
      <c r="G1155"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ServersWindows/Linux/AIXazkyn-eastVMappseg / caremore / frontend / general</v>
      </c>
    </row>
    <row r="1156" spans="1:7" x14ac:dyDescent="0.3">
      <c r="A1156" t="s">
        <v>11085</v>
      </c>
      <c r="B1156" t="s">
        <v>6006</v>
      </c>
      <c r="C1156" t="s">
        <v>11062</v>
      </c>
      <c r="D1156" t="s">
        <v>1284</v>
      </c>
      <c r="E1156" t="s">
        <v>19</v>
      </c>
      <c r="F1156" t="s">
        <v>859</v>
      </c>
      <c r="G1156"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ServersWindows/Linux/AIXazkyn-ncVMappseg / caremore / frontend / general</v>
      </c>
    </row>
    <row r="1157" spans="1:7" x14ac:dyDescent="0.3">
      <c r="A1157" t="s">
        <v>11085</v>
      </c>
      <c r="B1157" t="s">
        <v>6006</v>
      </c>
      <c r="C1157" t="s">
        <v>11062</v>
      </c>
      <c r="D1157" t="s">
        <v>1404</v>
      </c>
      <c r="E1157" t="s">
        <v>19</v>
      </c>
      <c r="F1157" t="s">
        <v>859</v>
      </c>
      <c r="G1157"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ServersWindows/Linux/AIXvaash-vcsVMappseg / caremore / frontend / general</v>
      </c>
    </row>
    <row r="1158" spans="1:7" x14ac:dyDescent="0.3">
      <c r="A1158" t="s">
        <v>11085</v>
      </c>
      <c r="B1158" t="s">
        <v>6232</v>
      </c>
      <c r="C1158" t="s">
        <v>11062</v>
      </c>
      <c r="D1158" t="s">
        <v>1108</v>
      </c>
      <c r="E1158" t="s">
        <v>19</v>
      </c>
      <c r="F1158" t="s">
        <v>859</v>
      </c>
      <c r="G1158" t="str">
        <f>CONCATENATE(tblZoneMatch[[#This Row],[Company]],tblZoneMatch[[#This Row],[Current Zone]],tblZoneMatch[[#This Row],[Machine Type]],tblZoneMatch[[#This Row],[Target Platform]],tblZoneMatch[[#This Row],[Target Device Type]],tblZoneMatch[[#This Row],[Target Zone]])</f>
        <v>CaremoreFrontEnd / Internal / IAAS / MiscWindows/Linux/AIXazkyn-eastVMappseg / caremore / frontend / general</v>
      </c>
    </row>
    <row r="1159" spans="1:7" x14ac:dyDescent="0.3">
      <c r="A1159" t="s">
        <v>11085</v>
      </c>
      <c r="B1159" t="s">
        <v>6232</v>
      </c>
      <c r="C1159" t="s">
        <v>11062</v>
      </c>
      <c r="D1159" t="s">
        <v>1284</v>
      </c>
      <c r="E1159" t="s">
        <v>19</v>
      </c>
      <c r="F1159" t="s">
        <v>859</v>
      </c>
      <c r="G1159" t="str">
        <f>CONCATENATE(tblZoneMatch[[#This Row],[Company]],tblZoneMatch[[#This Row],[Current Zone]],tblZoneMatch[[#This Row],[Machine Type]],tblZoneMatch[[#This Row],[Target Platform]],tblZoneMatch[[#This Row],[Target Device Type]],tblZoneMatch[[#This Row],[Target Zone]])</f>
        <v>CaremoreFrontEnd / Internal / IAAS / MiscWindows/Linux/AIXazkyn-ncVMappseg / caremore / frontend / general</v>
      </c>
    </row>
    <row r="1160" spans="1:7" x14ac:dyDescent="0.3">
      <c r="A1160" t="s">
        <v>11085</v>
      </c>
      <c r="B1160" t="s">
        <v>6232</v>
      </c>
      <c r="C1160" t="s">
        <v>11062</v>
      </c>
      <c r="D1160" t="s">
        <v>1404</v>
      </c>
      <c r="E1160" t="s">
        <v>19</v>
      </c>
      <c r="F1160" t="s">
        <v>859</v>
      </c>
      <c r="G1160" t="str">
        <f>CONCATENATE(tblZoneMatch[[#This Row],[Company]],tblZoneMatch[[#This Row],[Current Zone]],tblZoneMatch[[#This Row],[Machine Type]],tblZoneMatch[[#This Row],[Target Platform]],tblZoneMatch[[#This Row],[Target Device Type]],tblZoneMatch[[#This Row],[Target Zone]])</f>
        <v>CaremoreFrontEnd / Internal / IAAS / MiscWindows/Linux/AIXvaash-vcsVMappseg / caremore / frontend / general</v>
      </c>
    </row>
    <row r="1161" spans="1:7" x14ac:dyDescent="0.3">
      <c r="A1161" t="s">
        <v>11085</v>
      </c>
      <c r="B1161" t="s">
        <v>3958</v>
      </c>
      <c r="C1161" t="s">
        <v>11062</v>
      </c>
      <c r="D1161" t="s">
        <v>1108</v>
      </c>
      <c r="E1161" t="s">
        <v>19</v>
      </c>
      <c r="F1161" t="s">
        <v>859</v>
      </c>
      <c r="G1161" t="str">
        <f>CONCATENATE(tblZoneMatch[[#This Row],[Company]],tblZoneMatch[[#This Row],[Current Zone]],tblZoneMatch[[#This Row],[Machine Type]],tblZoneMatch[[#This Row],[Target Platform]],tblZoneMatch[[#This Row],[Target Device Type]],tblZoneMatch[[#This Row],[Target Zone]])</f>
        <v>CaremoreFrontEnd / Internal / ITN / DesktopsWindows/Linux/AIXazkyn-eastVMappseg / caremore / frontend / general</v>
      </c>
    </row>
    <row r="1162" spans="1:7" x14ac:dyDescent="0.3">
      <c r="A1162" t="s">
        <v>11085</v>
      </c>
      <c r="B1162" t="s">
        <v>3958</v>
      </c>
      <c r="C1162" t="s">
        <v>11062</v>
      </c>
      <c r="D1162" t="s">
        <v>1284</v>
      </c>
      <c r="E1162" t="s">
        <v>19</v>
      </c>
      <c r="F1162" t="s">
        <v>859</v>
      </c>
      <c r="G1162" t="str">
        <f>CONCATENATE(tblZoneMatch[[#This Row],[Company]],tblZoneMatch[[#This Row],[Current Zone]],tblZoneMatch[[#This Row],[Machine Type]],tblZoneMatch[[#This Row],[Target Platform]],tblZoneMatch[[#This Row],[Target Device Type]],tblZoneMatch[[#This Row],[Target Zone]])</f>
        <v>CaremoreFrontEnd / Internal / ITN / DesktopsWindows/Linux/AIXazkyn-ncVMappseg / caremore / frontend / general</v>
      </c>
    </row>
    <row r="1163" spans="1:7" x14ac:dyDescent="0.3">
      <c r="A1163" t="s">
        <v>11085</v>
      </c>
      <c r="B1163" t="s">
        <v>3958</v>
      </c>
      <c r="C1163" t="s">
        <v>11062</v>
      </c>
      <c r="D1163" t="s">
        <v>1404</v>
      </c>
      <c r="E1163" t="s">
        <v>19</v>
      </c>
      <c r="F1163" t="s">
        <v>859</v>
      </c>
      <c r="G1163" t="str">
        <f>CONCATENATE(tblZoneMatch[[#This Row],[Company]],tblZoneMatch[[#This Row],[Current Zone]],tblZoneMatch[[#This Row],[Machine Type]],tblZoneMatch[[#This Row],[Target Platform]],tblZoneMatch[[#This Row],[Target Device Type]],tblZoneMatch[[#This Row],[Target Zone]])</f>
        <v>CaremoreFrontEnd / Internal / ITN / DesktopsWindows/Linux/AIXvaash-vcsVMappseg / caremore / frontend / general</v>
      </c>
    </row>
    <row r="1164" spans="1:7" x14ac:dyDescent="0.3">
      <c r="A1164" t="s">
        <v>11085</v>
      </c>
      <c r="B1164" t="s">
        <v>465</v>
      </c>
      <c r="C1164" t="s">
        <v>11062</v>
      </c>
      <c r="D1164" t="s">
        <v>1108</v>
      </c>
      <c r="E1164" t="s">
        <v>19</v>
      </c>
      <c r="F1164" t="s">
        <v>775</v>
      </c>
      <c r="G1164"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NonLoadBalancerWindows/Linux/AIXazkyn-eastVMnetworkseg / caremore / legacy / non-loadbalancer</v>
      </c>
    </row>
    <row r="1165" spans="1:7" x14ac:dyDescent="0.3">
      <c r="A1165" t="s">
        <v>11085</v>
      </c>
      <c r="B1165" t="s">
        <v>465</v>
      </c>
      <c r="C1165" t="s">
        <v>11062</v>
      </c>
      <c r="D1165" t="s">
        <v>1284</v>
      </c>
      <c r="E1165" t="s">
        <v>19</v>
      </c>
      <c r="F1165" t="s">
        <v>775</v>
      </c>
      <c r="G1165"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NonLoadBalancerWindows/Linux/AIXazkyn-ncVMnetworkseg / caremore / legacy / non-loadbalancer</v>
      </c>
    </row>
    <row r="1166" spans="1:7" x14ac:dyDescent="0.3">
      <c r="A1166" t="s">
        <v>11085</v>
      </c>
      <c r="B1166" t="s">
        <v>465</v>
      </c>
      <c r="C1166" t="s">
        <v>11062</v>
      </c>
      <c r="D1166" t="s">
        <v>4250</v>
      </c>
      <c r="E1166" t="s">
        <v>18</v>
      </c>
      <c r="F1166" t="s">
        <v>775</v>
      </c>
      <c r="G1166"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NonLoadBalancerWindows/Linux/AIXilelk-bmaas-drServernetworkseg / caremore / legacy / non-loadbalancer</v>
      </c>
    </row>
    <row r="1167" spans="1:7" x14ac:dyDescent="0.3">
      <c r="A1167" t="s">
        <v>11085</v>
      </c>
      <c r="B1167" t="s">
        <v>465</v>
      </c>
      <c r="C1167" t="s">
        <v>11062</v>
      </c>
      <c r="D1167" t="s">
        <v>2088</v>
      </c>
      <c r="E1167" t="s">
        <v>18</v>
      </c>
      <c r="F1167" t="s">
        <v>775</v>
      </c>
      <c r="G1167"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NonLoadBalancerWindows/Linux/AIXvaash-bmaasServernetworkseg / caremore / legacy / non-loadbalancer</v>
      </c>
    </row>
    <row r="1168" spans="1:7" x14ac:dyDescent="0.3">
      <c r="A1168" t="s">
        <v>11085</v>
      </c>
      <c r="B1168" t="s">
        <v>465</v>
      </c>
      <c r="C1168" t="s">
        <v>11062</v>
      </c>
      <c r="D1168" t="s">
        <v>1404</v>
      </c>
      <c r="E1168" t="s">
        <v>19</v>
      </c>
      <c r="F1168" t="s">
        <v>775</v>
      </c>
      <c r="G1168"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NonLoadBalancerWindows/Linux/AIXvaash-vcsVMnetworkseg / caremore / legacy / non-loadbalancer</v>
      </c>
    </row>
    <row r="1169" spans="1:7" x14ac:dyDescent="0.3">
      <c r="A1169" t="s">
        <v>11085</v>
      </c>
      <c r="B1169" t="s">
        <v>465</v>
      </c>
      <c r="C1169" t="s">
        <v>11062</v>
      </c>
      <c r="D1169" t="s">
        <v>863</v>
      </c>
      <c r="E1169" t="s">
        <v>18</v>
      </c>
      <c r="F1169" t="s">
        <v>775</v>
      </c>
      <c r="G1169"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NonLoadBalancerWindows/Linux/AIXvaash-wdc04Servernetworkseg / caremore / legacy / non-loadbalancer</v>
      </c>
    </row>
    <row r="1170" spans="1:7" x14ac:dyDescent="0.3">
      <c r="A1170" t="s">
        <v>11085</v>
      </c>
      <c r="B1170" t="s">
        <v>664</v>
      </c>
      <c r="C1170" t="s">
        <v>11062</v>
      </c>
      <c r="D1170" t="s">
        <v>1108</v>
      </c>
      <c r="E1170" t="s">
        <v>19</v>
      </c>
      <c r="F1170" t="s">
        <v>775</v>
      </c>
      <c r="G1170" t="str">
        <f>CONCATENATE(tblZoneMatch[[#This Row],[Company]],tblZoneMatch[[#This Row],[Current Zone]],tblZoneMatch[[#This Row],[Machine Type]],tblZoneMatch[[#This Row],[Target Platform]],tblZoneMatch[[#This Row],[Target Device Type]],tblZoneMatch[[#This Row],[Target Zone]])</f>
        <v>CaremoreFrontEnd / Internal / NAS / GeneralWindows/Linux/AIXazkyn-eastVMnetworkseg / caremore / legacy / non-loadbalancer</v>
      </c>
    </row>
    <row r="1171" spans="1:7" x14ac:dyDescent="0.3">
      <c r="A1171" t="s">
        <v>11085</v>
      </c>
      <c r="B1171" t="s">
        <v>664</v>
      </c>
      <c r="C1171" t="s">
        <v>11062</v>
      </c>
      <c r="D1171" t="s">
        <v>1284</v>
      </c>
      <c r="E1171" t="s">
        <v>19</v>
      </c>
      <c r="F1171" t="s">
        <v>775</v>
      </c>
      <c r="G1171" t="str">
        <f>CONCATENATE(tblZoneMatch[[#This Row],[Company]],tblZoneMatch[[#This Row],[Current Zone]],tblZoneMatch[[#This Row],[Machine Type]],tblZoneMatch[[#This Row],[Target Platform]],tblZoneMatch[[#This Row],[Target Device Type]],tblZoneMatch[[#This Row],[Target Zone]])</f>
        <v>CaremoreFrontEnd / Internal / NAS / GeneralWindows/Linux/AIXazkyn-ncVMnetworkseg / caremore / legacy / non-loadbalancer</v>
      </c>
    </row>
    <row r="1172" spans="1:7" x14ac:dyDescent="0.3">
      <c r="A1172" t="s">
        <v>11085</v>
      </c>
      <c r="B1172" t="s">
        <v>664</v>
      </c>
      <c r="C1172" t="s">
        <v>11062</v>
      </c>
      <c r="D1172" t="s">
        <v>4250</v>
      </c>
      <c r="E1172" t="s">
        <v>18</v>
      </c>
      <c r="F1172" t="s">
        <v>859</v>
      </c>
      <c r="G1172" t="str">
        <f>CONCATENATE(tblZoneMatch[[#This Row],[Company]],tblZoneMatch[[#This Row],[Current Zone]],tblZoneMatch[[#This Row],[Machine Type]],tblZoneMatch[[#This Row],[Target Platform]],tblZoneMatch[[#This Row],[Target Device Type]],tblZoneMatch[[#This Row],[Target Zone]])</f>
        <v>CaremoreFrontEnd / Internal / NAS / GeneralWindows/Linux/AIXilelk-bmaas-drServerappseg / caremore / frontend / general</v>
      </c>
    </row>
    <row r="1173" spans="1:7" x14ac:dyDescent="0.3">
      <c r="A1173" t="s">
        <v>11085</v>
      </c>
      <c r="B1173" t="s">
        <v>664</v>
      </c>
      <c r="C1173" t="s">
        <v>11062</v>
      </c>
      <c r="D1173" t="s">
        <v>2088</v>
      </c>
      <c r="E1173" t="s">
        <v>18</v>
      </c>
      <c r="F1173" t="s">
        <v>859</v>
      </c>
      <c r="G1173" t="str">
        <f>CONCATENATE(tblZoneMatch[[#This Row],[Company]],tblZoneMatch[[#This Row],[Current Zone]],tblZoneMatch[[#This Row],[Machine Type]],tblZoneMatch[[#This Row],[Target Platform]],tblZoneMatch[[#This Row],[Target Device Type]],tblZoneMatch[[#This Row],[Target Zone]])</f>
        <v>CaremoreFrontEnd / Internal / NAS / GeneralWindows/Linux/AIXvaash-bmaasServerappseg / caremore / frontend / general</v>
      </c>
    </row>
    <row r="1174" spans="1:7" x14ac:dyDescent="0.3">
      <c r="A1174" t="s">
        <v>11085</v>
      </c>
      <c r="B1174" t="s">
        <v>664</v>
      </c>
      <c r="C1174" t="s">
        <v>11062</v>
      </c>
      <c r="D1174" t="s">
        <v>1404</v>
      </c>
      <c r="E1174" t="s">
        <v>19</v>
      </c>
      <c r="F1174" t="s">
        <v>775</v>
      </c>
      <c r="G1174" t="str">
        <f>CONCATENATE(tblZoneMatch[[#This Row],[Company]],tblZoneMatch[[#This Row],[Current Zone]],tblZoneMatch[[#This Row],[Machine Type]],tblZoneMatch[[#This Row],[Target Platform]],tblZoneMatch[[#This Row],[Target Device Type]],tblZoneMatch[[#This Row],[Target Zone]])</f>
        <v>CaremoreFrontEnd / Internal / NAS / GeneralWindows/Linux/AIXvaash-vcsVMnetworkseg / caremore / legacy / non-loadbalancer</v>
      </c>
    </row>
    <row r="1175" spans="1:7" x14ac:dyDescent="0.3">
      <c r="A1175" t="s">
        <v>11085</v>
      </c>
      <c r="B1175" t="s">
        <v>664</v>
      </c>
      <c r="C1175" t="s">
        <v>11062</v>
      </c>
      <c r="D1175" t="s">
        <v>863</v>
      </c>
      <c r="E1175" t="s">
        <v>18</v>
      </c>
      <c r="F1175" t="s">
        <v>859</v>
      </c>
      <c r="G1175" t="str">
        <f>CONCATENATE(tblZoneMatch[[#This Row],[Company]],tblZoneMatch[[#This Row],[Current Zone]],tblZoneMatch[[#This Row],[Machine Type]],tblZoneMatch[[#This Row],[Target Platform]],tblZoneMatch[[#This Row],[Target Device Type]],tblZoneMatch[[#This Row],[Target Zone]])</f>
        <v>CaremoreFrontEnd / Internal / NAS / GeneralWindows/Linux/AIXvaash-wdc04Serverappseg / caremore / frontend / general</v>
      </c>
    </row>
    <row r="1176" spans="1:7" x14ac:dyDescent="0.3">
      <c r="A1176" t="s">
        <v>11085</v>
      </c>
      <c r="B1176" t="s">
        <v>6273</v>
      </c>
      <c r="C1176" t="s">
        <v>11062</v>
      </c>
      <c r="D1176" t="s">
        <v>1108</v>
      </c>
      <c r="E1176" t="s">
        <v>19</v>
      </c>
      <c r="F1176" t="s">
        <v>856</v>
      </c>
      <c r="G1176" t="str">
        <f>CONCATENATE(tblZoneMatch[[#This Row],[Company]],tblZoneMatch[[#This Row],[Current Zone]],tblZoneMatch[[#This Row],[Machine Type]],tblZoneMatch[[#This Row],[Target Platform]],tblZoneMatch[[#This Row],[Target Device Type]],tblZoneMatch[[#This Row],[Target Zone]])</f>
        <v>CaremoreFrontEnd / Internal / Network / DDIWindows/Linux/AIXazkyn-eastVMnetworkseg / caremore / ddi / internal</v>
      </c>
    </row>
    <row r="1177" spans="1:7" x14ac:dyDescent="0.3">
      <c r="A1177" t="s">
        <v>11085</v>
      </c>
      <c r="B1177" t="s">
        <v>6273</v>
      </c>
      <c r="C1177" t="s">
        <v>11062</v>
      </c>
      <c r="D1177" t="s">
        <v>1284</v>
      </c>
      <c r="E1177" t="s">
        <v>19</v>
      </c>
      <c r="F1177" t="s">
        <v>856</v>
      </c>
      <c r="G1177" t="str">
        <f>CONCATENATE(tblZoneMatch[[#This Row],[Company]],tblZoneMatch[[#This Row],[Current Zone]],tblZoneMatch[[#This Row],[Machine Type]],tblZoneMatch[[#This Row],[Target Platform]],tblZoneMatch[[#This Row],[Target Device Type]],tblZoneMatch[[#This Row],[Target Zone]])</f>
        <v>CaremoreFrontEnd / Internal / Network / DDIWindows/Linux/AIXazkyn-ncVMnetworkseg / caremore / ddi / internal</v>
      </c>
    </row>
    <row r="1178" spans="1:7" x14ac:dyDescent="0.3">
      <c r="A1178" t="s">
        <v>11085</v>
      </c>
      <c r="B1178" t="s">
        <v>6273</v>
      </c>
      <c r="C1178" t="s">
        <v>11062</v>
      </c>
      <c r="D1178" t="s">
        <v>1404</v>
      </c>
      <c r="E1178" t="s">
        <v>19</v>
      </c>
      <c r="F1178" t="s">
        <v>856</v>
      </c>
      <c r="G1178" t="str">
        <f>CONCATENATE(tblZoneMatch[[#This Row],[Company]],tblZoneMatch[[#This Row],[Current Zone]],tblZoneMatch[[#This Row],[Machine Type]],tblZoneMatch[[#This Row],[Target Platform]],tblZoneMatch[[#This Row],[Target Device Type]],tblZoneMatch[[#This Row],[Target Zone]])</f>
        <v>CaremoreFrontEnd / Internal / Network / DDIWindows/Linux/AIXvaash-vcsVMnetworkseg / caremore / ddi / internal</v>
      </c>
    </row>
    <row r="1179" spans="1:7" x14ac:dyDescent="0.3">
      <c r="A1179" t="s">
        <v>11085</v>
      </c>
      <c r="B1179" t="s">
        <v>8298</v>
      </c>
      <c r="C1179" t="s">
        <v>11062</v>
      </c>
      <c r="D1179" t="s">
        <v>1108</v>
      </c>
      <c r="E1179" t="s">
        <v>19</v>
      </c>
      <c r="F1179" t="s">
        <v>859</v>
      </c>
      <c r="G1179" t="str">
        <f>CONCATENATE(tblZoneMatch[[#This Row],[Company]],tblZoneMatch[[#This Row],[Current Zone]],tblZoneMatch[[#This Row],[Machine Type]],tblZoneMatch[[#This Row],[Target Platform]],tblZoneMatch[[#This Row],[Target Device Type]],tblZoneMatch[[#This Row],[Target Zone]])</f>
        <v>CaremoreFrontEnd / Internal / Network / NTPWindows/Linux/AIXazkyn-eastVMappseg / caremore / frontend / general</v>
      </c>
    </row>
    <row r="1180" spans="1:7" x14ac:dyDescent="0.3">
      <c r="A1180" t="s">
        <v>11085</v>
      </c>
      <c r="B1180" t="s">
        <v>8298</v>
      </c>
      <c r="C1180" t="s">
        <v>11062</v>
      </c>
      <c r="D1180" t="s">
        <v>1284</v>
      </c>
      <c r="E1180" t="s">
        <v>19</v>
      </c>
      <c r="F1180" t="s">
        <v>859</v>
      </c>
      <c r="G1180" t="str">
        <f>CONCATENATE(tblZoneMatch[[#This Row],[Company]],tblZoneMatch[[#This Row],[Current Zone]],tblZoneMatch[[#This Row],[Machine Type]],tblZoneMatch[[#This Row],[Target Platform]],tblZoneMatch[[#This Row],[Target Device Type]],tblZoneMatch[[#This Row],[Target Zone]])</f>
        <v>CaremoreFrontEnd / Internal / Network / NTPWindows/Linux/AIXazkyn-ncVMappseg / caremore / frontend / general</v>
      </c>
    </row>
    <row r="1181" spans="1:7" x14ac:dyDescent="0.3">
      <c r="A1181" t="s">
        <v>11085</v>
      </c>
      <c r="B1181" t="s">
        <v>8298</v>
      </c>
      <c r="C1181" t="s">
        <v>11062</v>
      </c>
      <c r="D1181" t="s">
        <v>1404</v>
      </c>
      <c r="E1181" t="s">
        <v>19</v>
      </c>
      <c r="F1181" t="s">
        <v>859</v>
      </c>
      <c r="G1181" t="str">
        <f>CONCATENATE(tblZoneMatch[[#This Row],[Company]],tblZoneMatch[[#This Row],[Current Zone]],tblZoneMatch[[#This Row],[Machine Type]],tblZoneMatch[[#This Row],[Target Platform]],tblZoneMatch[[#This Row],[Target Device Type]],tblZoneMatch[[#This Row],[Target Zone]])</f>
        <v>CaremoreFrontEnd / Internal / Network / NTPWindows/Linux/AIXvaash-vcsVMappseg / caremore / frontend / general</v>
      </c>
    </row>
    <row r="1182" spans="1:7" x14ac:dyDescent="0.3">
      <c r="A1182" t="s">
        <v>11085</v>
      </c>
      <c r="B1182" t="s">
        <v>6251</v>
      </c>
      <c r="C1182" t="s">
        <v>11062</v>
      </c>
      <c r="D1182" t="s">
        <v>1108</v>
      </c>
      <c r="E1182" t="s">
        <v>19</v>
      </c>
      <c r="F1182" t="s">
        <v>859</v>
      </c>
      <c r="G1182" t="str">
        <f>CONCATENATE(tblZoneMatch[[#This Row],[Company]],tblZoneMatch[[#This Row],[Current Zone]],tblZoneMatch[[#This Row],[Machine Type]],tblZoneMatch[[#This Row],[Target Platform]],tblZoneMatch[[#This Row],[Target Device Type]],tblZoneMatch[[#This Row],[Target Zone]])</f>
        <v>CaremoreFrontEnd / Internal / PAAS / MiscWindows/Linux/AIXazkyn-eastVMappseg / caremore / frontend / general</v>
      </c>
    </row>
    <row r="1183" spans="1:7" x14ac:dyDescent="0.3">
      <c r="A1183" t="s">
        <v>11085</v>
      </c>
      <c r="B1183" t="s">
        <v>6251</v>
      </c>
      <c r="C1183" t="s">
        <v>11062</v>
      </c>
      <c r="D1183" t="s">
        <v>1284</v>
      </c>
      <c r="E1183" t="s">
        <v>19</v>
      </c>
      <c r="F1183" t="s">
        <v>859</v>
      </c>
      <c r="G1183" t="str">
        <f>CONCATENATE(tblZoneMatch[[#This Row],[Company]],tblZoneMatch[[#This Row],[Current Zone]],tblZoneMatch[[#This Row],[Machine Type]],tblZoneMatch[[#This Row],[Target Platform]],tblZoneMatch[[#This Row],[Target Device Type]],tblZoneMatch[[#This Row],[Target Zone]])</f>
        <v>CaremoreFrontEnd / Internal / PAAS / MiscWindows/Linux/AIXazkyn-ncVMappseg / caremore / frontend / general</v>
      </c>
    </row>
    <row r="1184" spans="1:7" x14ac:dyDescent="0.3">
      <c r="A1184" t="s">
        <v>11085</v>
      </c>
      <c r="B1184" t="s">
        <v>6251</v>
      </c>
      <c r="C1184" t="s">
        <v>11062</v>
      </c>
      <c r="D1184" t="s">
        <v>1404</v>
      </c>
      <c r="E1184" t="s">
        <v>19</v>
      </c>
      <c r="F1184" t="s">
        <v>859</v>
      </c>
      <c r="G1184" t="str">
        <f>CONCATENATE(tblZoneMatch[[#This Row],[Company]],tblZoneMatch[[#This Row],[Current Zone]],tblZoneMatch[[#This Row],[Machine Type]],tblZoneMatch[[#This Row],[Target Platform]],tblZoneMatch[[#This Row],[Target Device Type]],tblZoneMatch[[#This Row],[Target Zone]])</f>
        <v>CaremoreFrontEnd / Internal / PAAS / MiscWindows/Linux/AIXvaash-vcsVMappseg / caremore / frontend / general</v>
      </c>
    </row>
    <row r="1185" spans="1:7" x14ac:dyDescent="0.3">
      <c r="A1185" t="s">
        <v>11085</v>
      </c>
      <c r="B1185" t="s">
        <v>620</v>
      </c>
      <c r="C1185" t="s">
        <v>11062</v>
      </c>
      <c r="D1185" t="s">
        <v>1108</v>
      </c>
      <c r="E1185" t="s">
        <v>19</v>
      </c>
      <c r="F1185" t="s">
        <v>778</v>
      </c>
      <c r="G1185"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ControllersWindows/Linux/AIXazkyn-eastVMnetworkseg / caremore / security / activedirectory</v>
      </c>
    </row>
    <row r="1186" spans="1:7" x14ac:dyDescent="0.3">
      <c r="A1186" t="s">
        <v>11085</v>
      </c>
      <c r="B1186" t="s">
        <v>620</v>
      </c>
      <c r="C1186" t="s">
        <v>11062</v>
      </c>
      <c r="D1186" t="s">
        <v>1284</v>
      </c>
      <c r="E1186" t="s">
        <v>19</v>
      </c>
      <c r="F1186" t="s">
        <v>778</v>
      </c>
      <c r="G1186"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ControllersWindows/Linux/AIXazkyn-ncVMnetworkseg / caremore / security / activedirectory</v>
      </c>
    </row>
    <row r="1187" spans="1:7" x14ac:dyDescent="0.3">
      <c r="A1187" t="s">
        <v>11085</v>
      </c>
      <c r="B1187" t="s">
        <v>620</v>
      </c>
      <c r="C1187" t="s">
        <v>11062</v>
      </c>
      <c r="D1187" t="s">
        <v>1404</v>
      </c>
      <c r="E1187" t="s">
        <v>19</v>
      </c>
      <c r="F1187" t="s">
        <v>778</v>
      </c>
      <c r="G1187"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ControllersWindows/Linux/AIXvaash-vcsVMnetworkseg / caremore / security / activedirectory</v>
      </c>
    </row>
    <row r="1188" spans="1:7" x14ac:dyDescent="0.3">
      <c r="A1188" t="s">
        <v>11085</v>
      </c>
      <c r="B1188" t="s">
        <v>620</v>
      </c>
      <c r="C1188" t="s">
        <v>11062</v>
      </c>
      <c r="D1188" t="s">
        <v>863</v>
      </c>
      <c r="E1188" t="s">
        <v>18</v>
      </c>
      <c r="F1188" t="s">
        <v>778</v>
      </c>
      <c r="G1188"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ControllersWindows/Linux/AIXvaash-wdc04Servernetworkseg / caremore / security / activedirectory</v>
      </c>
    </row>
    <row r="1189" spans="1:7" x14ac:dyDescent="0.3">
      <c r="A1189" t="s">
        <v>11085</v>
      </c>
      <c r="B1189" t="s">
        <v>5905</v>
      </c>
      <c r="C1189" t="s">
        <v>11062</v>
      </c>
      <c r="D1189" t="s">
        <v>1108</v>
      </c>
      <c r="E1189" t="s">
        <v>19</v>
      </c>
      <c r="F1189" t="s">
        <v>781</v>
      </c>
      <c r="G1189" t="str">
        <f>CONCATENATE(tblZoneMatch[[#This Row],[Company]],tblZoneMatch[[#This Row],[Current Zone]],tblZoneMatch[[#This Row],[Machine Type]],tblZoneMatch[[#This Row],[Target Platform]],tblZoneMatch[[#This Row],[Target Device Type]],tblZoneMatch[[#This Row],[Target Zone]])</f>
        <v>CaremoreFrontEnd / Internal / Security / CyberArcWindows/Linux/AIXazkyn-eastVMnetworkseg / caremore / security / cyberark</v>
      </c>
    </row>
    <row r="1190" spans="1:7" x14ac:dyDescent="0.3">
      <c r="A1190" t="s">
        <v>11085</v>
      </c>
      <c r="B1190" t="s">
        <v>5905</v>
      </c>
      <c r="C1190" t="s">
        <v>11062</v>
      </c>
      <c r="D1190" t="s">
        <v>1284</v>
      </c>
      <c r="E1190" t="s">
        <v>19</v>
      </c>
      <c r="F1190" t="s">
        <v>781</v>
      </c>
      <c r="G1190" t="str">
        <f>CONCATENATE(tblZoneMatch[[#This Row],[Company]],tblZoneMatch[[#This Row],[Current Zone]],tblZoneMatch[[#This Row],[Machine Type]],tblZoneMatch[[#This Row],[Target Platform]],tblZoneMatch[[#This Row],[Target Device Type]],tblZoneMatch[[#This Row],[Target Zone]])</f>
        <v>CaremoreFrontEnd / Internal / Security / CyberArcWindows/Linux/AIXazkyn-ncVMnetworkseg / caremore / security / cyberark</v>
      </c>
    </row>
    <row r="1191" spans="1:7" x14ac:dyDescent="0.3">
      <c r="A1191" t="s">
        <v>11085</v>
      </c>
      <c r="B1191" t="s">
        <v>5905</v>
      </c>
      <c r="C1191" t="s">
        <v>11062</v>
      </c>
      <c r="D1191" t="s">
        <v>1404</v>
      </c>
      <c r="E1191" t="s">
        <v>19</v>
      </c>
      <c r="F1191" t="s">
        <v>781</v>
      </c>
      <c r="G1191" t="str">
        <f>CONCATENATE(tblZoneMatch[[#This Row],[Company]],tblZoneMatch[[#This Row],[Current Zone]],tblZoneMatch[[#This Row],[Machine Type]],tblZoneMatch[[#This Row],[Target Platform]],tblZoneMatch[[#This Row],[Target Device Type]],tblZoneMatch[[#This Row],[Target Zone]])</f>
        <v>CaremoreFrontEnd / Internal / Security / CyberArcWindows/Linux/AIXvaash-vcsVMnetworkseg / caremore / security / cyberark</v>
      </c>
    </row>
    <row r="1192" spans="1:7" x14ac:dyDescent="0.3">
      <c r="A1192" t="s">
        <v>11085</v>
      </c>
      <c r="B1192" t="s">
        <v>668</v>
      </c>
      <c r="C1192" t="s">
        <v>11062</v>
      </c>
      <c r="D1192" t="s">
        <v>1108</v>
      </c>
      <c r="E1192" t="s">
        <v>19</v>
      </c>
      <c r="F1192" t="s">
        <v>778</v>
      </c>
      <c r="G1192"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DomainController-SupportWindows/Linux/AIXazkyn-eastVMnetworkseg / caremore / security / activedirectory</v>
      </c>
    </row>
    <row r="1193" spans="1:7" x14ac:dyDescent="0.3">
      <c r="A1193" t="s">
        <v>11085</v>
      </c>
      <c r="B1193" t="s">
        <v>668</v>
      </c>
      <c r="C1193" t="s">
        <v>11062</v>
      </c>
      <c r="D1193" t="s">
        <v>1284</v>
      </c>
      <c r="E1193" t="s">
        <v>19</v>
      </c>
      <c r="F1193" t="s">
        <v>778</v>
      </c>
      <c r="G1193"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DomainController-SupportWindows/Linux/AIXazkyn-ncVMnetworkseg / caremore / security / activedirectory</v>
      </c>
    </row>
    <row r="1194" spans="1:7" x14ac:dyDescent="0.3">
      <c r="A1194" t="s">
        <v>11085</v>
      </c>
      <c r="B1194" t="s">
        <v>668</v>
      </c>
      <c r="C1194" t="s">
        <v>11062</v>
      </c>
      <c r="D1194" t="s">
        <v>1404</v>
      </c>
      <c r="E1194" t="s">
        <v>19</v>
      </c>
      <c r="F1194" t="s">
        <v>778</v>
      </c>
      <c r="G1194"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DomainController-SupportWindows/Linux/AIXvaash-vcsVMnetworkseg / caremore / security / activedirectory</v>
      </c>
    </row>
    <row r="1195" spans="1:7" x14ac:dyDescent="0.3">
      <c r="A1195" t="s">
        <v>11085</v>
      </c>
      <c r="B1195" t="s">
        <v>719</v>
      </c>
      <c r="C1195" t="s">
        <v>11062</v>
      </c>
      <c r="D1195" t="s">
        <v>1108</v>
      </c>
      <c r="E1195" t="s">
        <v>19</v>
      </c>
      <c r="F1195" t="s">
        <v>787</v>
      </c>
      <c r="G1195" t="str">
        <f>CONCATENATE(tblZoneMatch[[#This Row],[Company]],tblZoneMatch[[#This Row],[Current Zone]],tblZoneMatch[[#This Row],[Machine Type]],tblZoneMatch[[#This Row],[Target Platform]],tblZoneMatch[[#This Row],[Target Device Type]],tblZoneMatch[[#This Row],[Target Zone]])</f>
        <v>CaremoreFrontEnd / Internal / Security / MiscWindows/Linux/AIXazkyn-eastVMnetworkseg / caremore / security / general</v>
      </c>
    </row>
    <row r="1196" spans="1:7" x14ac:dyDescent="0.3">
      <c r="A1196" t="s">
        <v>11085</v>
      </c>
      <c r="B1196" t="s">
        <v>719</v>
      </c>
      <c r="C1196" t="s">
        <v>11062</v>
      </c>
      <c r="D1196" t="s">
        <v>1284</v>
      </c>
      <c r="E1196" t="s">
        <v>19</v>
      </c>
      <c r="F1196" t="s">
        <v>787</v>
      </c>
      <c r="G1196" t="str">
        <f>CONCATENATE(tblZoneMatch[[#This Row],[Company]],tblZoneMatch[[#This Row],[Current Zone]],tblZoneMatch[[#This Row],[Machine Type]],tblZoneMatch[[#This Row],[Target Platform]],tblZoneMatch[[#This Row],[Target Device Type]],tblZoneMatch[[#This Row],[Target Zone]])</f>
        <v>CaremoreFrontEnd / Internal / Security / MiscWindows/Linux/AIXazkyn-ncVMnetworkseg / caremore / security / general</v>
      </c>
    </row>
    <row r="1197" spans="1:7" x14ac:dyDescent="0.3">
      <c r="A1197" t="s">
        <v>11085</v>
      </c>
      <c r="B1197" t="s">
        <v>719</v>
      </c>
      <c r="C1197" t="s">
        <v>11062</v>
      </c>
      <c r="D1197" t="s">
        <v>1404</v>
      </c>
      <c r="E1197" t="s">
        <v>19</v>
      </c>
      <c r="F1197" t="s">
        <v>787</v>
      </c>
      <c r="G1197" t="str">
        <f>CONCATENATE(tblZoneMatch[[#This Row],[Company]],tblZoneMatch[[#This Row],[Current Zone]],tblZoneMatch[[#This Row],[Machine Type]],tblZoneMatch[[#This Row],[Target Platform]],tblZoneMatch[[#This Row],[Target Device Type]],tblZoneMatch[[#This Row],[Target Zone]])</f>
        <v>CaremoreFrontEnd / Internal / Security / MiscWindows/Linux/AIXvaash-vcsVMnetworkseg / caremore / security / general</v>
      </c>
    </row>
    <row r="1198" spans="1:7" x14ac:dyDescent="0.3">
      <c r="A1198" t="s">
        <v>11085</v>
      </c>
      <c r="B1198" t="s">
        <v>7261</v>
      </c>
      <c r="C1198" t="s">
        <v>11062</v>
      </c>
      <c r="D1198" t="s">
        <v>1108</v>
      </c>
      <c r="E1198" t="s">
        <v>19</v>
      </c>
      <c r="F1198" t="s">
        <v>787</v>
      </c>
      <c r="G1198" t="str">
        <f>CONCATENATE(tblZoneMatch[[#This Row],[Company]],tblZoneMatch[[#This Row],[Current Zone]],tblZoneMatch[[#This Row],[Machine Type]],tblZoneMatch[[#This Row],[Target Platform]],tblZoneMatch[[#This Row],[Target Device Type]],tblZoneMatch[[#This Row],[Target Zone]])</f>
        <v>CaremoreFrontEnd / Internal / Security / Red ForestWindows/Linux/AIXazkyn-eastVMnetworkseg / caremore / security / general</v>
      </c>
    </row>
    <row r="1199" spans="1:7" x14ac:dyDescent="0.3">
      <c r="A1199" t="s">
        <v>11085</v>
      </c>
      <c r="B1199" t="s">
        <v>7261</v>
      </c>
      <c r="C1199" t="s">
        <v>11062</v>
      </c>
      <c r="D1199" t="s">
        <v>1284</v>
      </c>
      <c r="E1199" t="s">
        <v>19</v>
      </c>
      <c r="F1199" t="s">
        <v>787</v>
      </c>
      <c r="G1199" t="str">
        <f>CONCATENATE(tblZoneMatch[[#This Row],[Company]],tblZoneMatch[[#This Row],[Current Zone]],tblZoneMatch[[#This Row],[Machine Type]],tblZoneMatch[[#This Row],[Target Platform]],tblZoneMatch[[#This Row],[Target Device Type]],tblZoneMatch[[#This Row],[Target Zone]])</f>
        <v>CaremoreFrontEnd / Internal / Security / Red ForestWindows/Linux/AIXazkyn-ncVMnetworkseg / caremore / security / general</v>
      </c>
    </row>
    <row r="1200" spans="1:7" x14ac:dyDescent="0.3">
      <c r="A1200" t="s">
        <v>11085</v>
      </c>
      <c r="B1200" t="s">
        <v>7261</v>
      </c>
      <c r="C1200" t="s">
        <v>11062</v>
      </c>
      <c r="D1200" t="s">
        <v>1404</v>
      </c>
      <c r="E1200" t="s">
        <v>19</v>
      </c>
      <c r="F1200" t="s">
        <v>787</v>
      </c>
      <c r="G1200" t="str">
        <f>CONCATENATE(tblZoneMatch[[#This Row],[Company]],tblZoneMatch[[#This Row],[Current Zone]],tblZoneMatch[[#This Row],[Machine Type]],tblZoneMatch[[#This Row],[Target Platform]],tblZoneMatch[[#This Row],[Target Device Type]],tblZoneMatch[[#This Row],[Target Zone]])</f>
        <v>CaremoreFrontEnd / Internal / Security / Red ForestWindows/Linux/AIXvaash-vcsVMnetworkseg / caremore / security / general</v>
      </c>
    </row>
    <row r="1201" spans="1:7" x14ac:dyDescent="0.3">
      <c r="A1201" t="s">
        <v>11085</v>
      </c>
      <c r="B1201" t="s">
        <v>528</v>
      </c>
      <c r="C1201" t="s">
        <v>11062</v>
      </c>
      <c r="D1201" t="s">
        <v>1108</v>
      </c>
      <c r="E1201" t="s">
        <v>19</v>
      </c>
      <c r="F1201" t="s">
        <v>787</v>
      </c>
      <c r="G1201" t="str">
        <f>CONCATENATE(tblZoneMatch[[#This Row],[Company]],tblZoneMatch[[#This Row],[Current Zone]],tblZoneMatch[[#This Row],[Machine Type]],tblZoneMatch[[#This Row],[Target Platform]],tblZoneMatch[[#This Row],[Target Device Type]],tblZoneMatch[[#This Row],[Target Zone]])</f>
        <v>CaremoreFrontEnd / Internal / Security / SAWWindows/Linux/AIXazkyn-eastVMnetworkseg / caremore / security / general</v>
      </c>
    </row>
    <row r="1202" spans="1:7" x14ac:dyDescent="0.3">
      <c r="A1202" t="s">
        <v>11085</v>
      </c>
      <c r="B1202" t="s">
        <v>528</v>
      </c>
      <c r="C1202" t="s">
        <v>11062</v>
      </c>
      <c r="D1202" t="s">
        <v>1284</v>
      </c>
      <c r="E1202" t="s">
        <v>19</v>
      </c>
      <c r="F1202" t="s">
        <v>787</v>
      </c>
      <c r="G1202" t="str">
        <f>CONCATENATE(tblZoneMatch[[#This Row],[Company]],tblZoneMatch[[#This Row],[Current Zone]],tblZoneMatch[[#This Row],[Machine Type]],tblZoneMatch[[#This Row],[Target Platform]],tblZoneMatch[[#This Row],[Target Device Type]],tblZoneMatch[[#This Row],[Target Zone]])</f>
        <v>CaremoreFrontEnd / Internal / Security / SAWWindows/Linux/AIXazkyn-ncVMnetworkseg / caremore / security / general</v>
      </c>
    </row>
    <row r="1203" spans="1:7" x14ac:dyDescent="0.3">
      <c r="A1203" t="s">
        <v>11085</v>
      </c>
      <c r="B1203" t="s">
        <v>528</v>
      </c>
      <c r="C1203" t="s">
        <v>11062</v>
      </c>
      <c r="D1203" t="s">
        <v>1404</v>
      </c>
      <c r="E1203" t="s">
        <v>19</v>
      </c>
      <c r="F1203" t="s">
        <v>787</v>
      </c>
      <c r="G1203" t="str">
        <f>CONCATENATE(tblZoneMatch[[#This Row],[Company]],tblZoneMatch[[#This Row],[Current Zone]],tblZoneMatch[[#This Row],[Machine Type]],tblZoneMatch[[#This Row],[Target Platform]],tblZoneMatch[[#This Row],[Target Device Type]],tblZoneMatch[[#This Row],[Target Zone]])</f>
        <v>CaremoreFrontEnd / Internal / Security / SAWWindows/Linux/AIXvaash-vcsVMnetworkseg / caremore / security / general</v>
      </c>
    </row>
    <row r="1204" spans="1:7" x14ac:dyDescent="0.3">
      <c r="A1204" t="s">
        <v>11085</v>
      </c>
      <c r="B1204" t="s">
        <v>624</v>
      </c>
      <c r="C1204" t="s">
        <v>11062</v>
      </c>
      <c r="D1204" t="s">
        <v>1108</v>
      </c>
      <c r="E1204" t="s">
        <v>19</v>
      </c>
      <c r="F1204" t="s">
        <v>787</v>
      </c>
      <c r="G1204" t="str">
        <f>CONCATENATE(tblZoneMatch[[#This Row],[Company]],tblZoneMatch[[#This Row],[Current Zone]],tblZoneMatch[[#This Row],[Machine Type]],tblZoneMatch[[#This Row],[Target Platform]],tblZoneMatch[[#This Row],[Target Device Type]],tblZoneMatch[[#This Row],[Target Zone]])</f>
        <v>CaremoreFrontEnd / Internal / Security / SiteminderWindows/Linux/AIXazkyn-eastVMnetworkseg / caremore / security / general</v>
      </c>
    </row>
    <row r="1205" spans="1:7" x14ac:dyDescent="0.3">
      <c r="A1205" t="s">
        <v>11085</v>
      </c>
      <c r="B1205" t="s">
        <v>624</v>
      </c>
      <c r="C1205" t="s">
        <v>11062</v>
      </c>
      <c r="D1205" t="s">
        <v>1284</v>
      </c>
      <c r="E1205" t="s">
        <v>19</v>
      </c>
      <c r="F1205" t="s">
        <v>787</v>
      </c>
      <c r="G1205" t="str">
        <f>CONCATENATE(tblZoneMatch[[#This Row],[Company]],tblZoneMatch[[#This Row],[Current Zone]],tblZoneMatch[[#This Row],[Machine Type]],tblZoneMatch[[#This Row],[Target Platform]],tblZoneMatch[[#This Row],[Target Device Type]],tblZoneMatch[[#This Row],[Target Zone]])</f>
        <v>CaremoreFrontEnd / Internal / Security / SiteminderWindows/Linux/AIXazkyn-ncVMnetworkseg / caremore / security / general</v>
      </c>
    </row>
    <row r="1206" spans="1:7" x14ac:dyDescent="0.3">
      <c r="A1206" t="s">
        <v>11085</v>
      </c>
      <c r="B1206" t="s">
        <v>624</v>
      </c>
      <c r="C1206" t="s">
        <v>11062</v>
      </c>
      <c r="D1206" t="s">
        <v>1404</v>
      </c>
      <c r="E1206" t="s">
        <v>19</v>
      </c>
      <c r="F1206" t="s">
        <v>787</v>
      </c>
      <c r="G1206" t="str">
        <f>CONCATENATE(tblZoneMatch[[#This Row],[Company]],tblZoneMatch[[#This Row],[Current Zone]],tblZoneMatch[[#This Row],[Machine Type]],tblZoneMatch[[#This Row],[Target Platform]],tblZoneMatch[[#This Row],[Target Device Type]],tblZoneMatch[[#This Row],[Target Zone]])</f>
        <v>CaremoreFrontEnd / Internal / Security / SiteminderWindows/Linux/AIXvaash-vcsVMnetworkseg / caremore / security / general</v>
      </c>
    </row>
    <row r="1207" spans="1:7" x14ac:dyDescent="0.3">
      <c r="A1207" t="s">
        <v>11085</v>
      </c>
      <c r="B1207" t="s">
        <v>532</v>
      </c>
      <c r="C1207" t="s">
        <v>11062</v>
      </c>
      <c r="D1207" t="s">
        <v>1108</v>
      </c>
      <c r="E1207" t="s">
        <v>19</v>
      </c>
      <c r="F1207" t="s">
        <v>859</v>
      </c>
      <c r="G1207" t="str">
        <f>CONCATENATE(tblZoneMatch[[#This Row],[Company]],tblZoneMatch[[#This Row],[Current Zone]],tblZoneMatch[[#This Row],[Machine Type]],tblZoneMatch[[#This Row],[Target Platform]],tblZoneMatch[[#This Row],[Target Device Type]],tblZoneMatch[[#This Row],[Target Zone]])</f>
        <v>CaremoreFrontEnd / Internal / Web Servers / IHSWindows/Linux/AIXazkyn-eastVMappseg / caremore / frontend / general</v>
      </c>
    </row>
    <row r="1208" spans="1:7" x14ac:dyDescent="0.3">
      <c r="A1208" t="s">
        <v>11085</v>
      </c>
      <c r="B1208" t="s">
        <v>532</v>
      </c>
      <c r="C1208" t="s">
        <v>11062</v>
      </c>
      <c r="D1208" t="s">
        <v>1284</v>
      </c>
      <c r="E1208" t="s">
        <v>19</v>
      </c>
      <c r="F1208" t="s">
        <v>859</v>
      </c>
      <c r="G1208" t="str">
        <f>CONCATENATE(tblZoneMatch[[#This Row],[Company]],tblZoneMatch[[#This Row],[Current Zone]],tblZoneMatch[[#This Row],[Machine Type]],tblZoneMatch[[#This Row],[Target Platform]],tblZoneMatch[[#This Row],[Target Device Type]],tblZoneMatch[[#This Row],[Target Zone]])</f>
        <v>CaremoreFrontEnd / Internal / Web Servers / IHSWindows/Linux/AIXazkyn-ncVMappseg / caremore / frontend / general</v>
      </c>
    </row>
    <row r="1209" spans="1:7" x14ac:dyDescent="0.3">
      <c r="A1209" t="s">
        <v>11085</v>
      </c>
      <c r="B1209" t="s">
        <v>532</v>
      </c>
      <c r="C1209" t="s">
        <v>11062</v>
      </c>
      <c r="D1209" t="s">
        <v>1404</v>
      </c>
      <c r="E1209" t="s">
        <v>19</v>
      </c>
      <c r="F1209" t="s">
        <v>859</v>
      </c>
      <c r="G1209" t="str">
        <f>CONCATENATE(tblZoneMatch[[#This Row],[Company]],tblZoneMatch[[#This Row],[Current Zone]],tblZoneMatch[[#This Row],[Machine Type]],tblZoneMatch[[#This Row],[Target Platform]],tblZoneMatch[[#This Row],[Target Device Type]],tblZoneMatch[[#This Row],[Target Zone]])</f>
        <v>CaremoreFrontEnd / Internal / Web Servers / IHSWindows/Linux/AIXvaash-vcsVMappseg / caremore / frontend / general</v>
      </c>
    </row>
    <row r="1210" spans="1:7" x14ac:dyDescent="0.3">
      <c r="A1210" t="s">
        <v>11085</v>
      </c>
      <c r="B1210" t="s">
        <v>536</v>
      </c>
      <c r="C1210" t="s">
        <v>11062</v>
      </c>
      <c r="D1210" t="s">
        <v>1108</v>
      </c>
      <c r="E1210" t="s">
        <v>19</v>
      </c>
      <c r="F1210" t="s">
        <v>859</v>
      </c>
      <c r="G1210" t="str">
        <f>CONCATENATE(tblZoneMatch[[#This Row],[Company]],tblZoneMatch[[#This Row],[Current Zone]],tblZoneMatch[[#This Row],[Machine Type]],tblZoneMatch[[#This Row],[Target Platform]],tblZoneMatch[[#This Row],[Target Device Type]],tblZoneMatch[[#This Row],[Target Zone]])</f>
        <v>CaremoreFrontEnd / Internal / Web Servers / IISWindows/Linux/AIXazkyn-eastVMappseg / caremore / frontend / general</v>
      </c>
    </row>
    <row r="1211" spans="1:7" x14ac:dyDescent="0.3">
      <c r="A1211" t="s">
        <v>11085</v>
      </c>
      <c r="B1211" t="s">
        <v>536</v>
      </c>
      <c r="C1211" t="s">
        <v>11062</v>
      </c>
      <c r="D1211" t="s">
        <v>1284</v>
      </c>
      <c r="E1211" t="s">
        <v>19</v>
      </c>
      <c r="F1211" t="s">
        <v>859</v>
      </c>
      <c r="G1211" t="str">
        <f>CONCATENATE(tblZoneMatch[[#This Row],[Company]],tblZoneMatch[[#This Row],[Current Zone]],tblZoneMatch[[#This Row],[Machine Type]],tblZoneMatch[[#This Row],[Target Platform]],tblZoneMatch[[#This Row],[Target Device Type]],tblZoneMatch[[#This Row],[Target Zone]])</f>
        <v>CaremoreFrontEnd / Internal / Web Servers / IISWindows/Linux/AIXazkyn-ncVMappseg / caremore / frontend / general</v>
      </c>
    </row>
    <row r="1212" spans="1:7" x14ac:dyDescent="0.3">
      <c r="A1212" t="s">
        <v>11085</v>
      </c>
      <c r="B1212" t="s">
        <v>536</v>
      </c>
      <c r="C1212" t="s">
        <v>11062</v>
      </c>
      <c r="D1212" t="s">
        <v>4250</v>
      </c>
      <c r="E1212" t="s">
        <v>18</v>
      </c>
      <c r="F1212" t="s">
        <v>859</v>
      </c>
      <c r="G1212" t="str">
        <f>CONCATENATE(tblZoneMatch[[#This Row],[Company]],tblZoneMatch[[#This Row],[Current Zone]],tblZoneMatch[[#This Row],[Machine Type]],tblZoneMatch[[#This Row],[Target Platform]],tblZoneMatch[[#This Row],[Target Device Type]],tblZoneMatch[[#This Row],[Target Zone]])</f>
        <v>CaremoreFrontEnd / Internal / Web Servers / IISWindows/Linux/AIXilelk-bmaas-drServerappseg / caremore / frontend / general</v>
      </c>
    </row>
    <row r="1213" spans="1:7" x14ac:dyDescent="0.3">
      <c r="A1213" t="s">
        <v>11085</v>
      </c>
      <c r="B1213" t="s">
        <v>536</v>
      </c>
      <c r="C1213" t="s">
        <v>11062</v>
      </c>
      <c r="D1213" t="s">
        <v>2088</v>
      </c>
      <c r="E1213" t="s">
        <v>18</v>
      </c>
      <c r="F1213" t="s">
        <v>859</v>
      </c>
      <c r="G1213"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IISWindows/Linux/AIXvaash-bmaasServerappseg / caremore / frontend / general</v>
      </c>
    </row>
    <row r="1214" spans="1:7" x14ac:dyDescent="0.3">
      <c r="A1214" t="s">
        <v>11085</v>
      </c>
      <c r="B1214" t="s">
        <v>536</v>
      </c>
      <c r="C1214" t="s">
        <v>11062</v>
      </c>
      <c r="D1214" t="s">
        <v>1404</v>
      </c>
      <c r="E1214" t="s">
        <v>19</v>
      </c>
      <c r="F1214" t="s">
        <v>859</v>
      </c>
      <c r="G1214"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IISWindows/Linux/AIXvaash-vcsVMappseg / caremore / frontend / general</v>
      </c>
    </row>
    <row r="1215" spans="1:7" x14ac:dyDescent="0.3">
      <c r="A1215" t="s">
        <v>11085</v>
      </c>
      <c r="B1215" t="s">
        <v>536</v>
      </c>
      <c r="C1215" t="s">
        <v>11062</v>
      </c>
      <c r="D1215" t="s">
        <v>863</v>
      </c>
      <c r="E1215" t="s">
        <v>18</v>
      </c>
      <c r="F1215" t="s">
        <v>859</v>
      </c>
      <c r="G1215"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IISWindows/Linux/AIXvaash-wdc04Serverappseg / caremore / frontend / general</v>
      </c>
    </row>
    <row r="1216" spans="1:7" x14ac:dyDescent="0.3">
      <c r="A1216" t="s">
        <v>11085</v>
      </c>
      <c r="B1216" t="s">
        <v>548</v>
      </c>
      <c r="C1216" t="s">
        <v>11062</v>
      </c>
      <c r="D1216" t="s">
        <v>1108</v>
      </c>
      <c r="E1216" t="s">
        <v>19</v>
      </c>
      <c r="F1216" t="s">
        <v>859</v>
      </c>
      <c r="G1216" t="str">
        <f>CONCATENATE(tblZoneMatch[[#This Row],[Company]],tblZoneMatch[[#This Row],[Current Zone]],tblZoneMatch[[#This Row],[Machine Type]],tblZoneMatch[[#This Row],[Target Platform]],tblZoneMatch[[#This Row],[Target Device Type]],tblZoneMatch[[#This Row],[Target Zone]])</f>
        <v>CaremoreFrontEnd / Internal / Web Servers / MiscWindows/Linux/AIXazkyn-eastVMappseg / caremore / frontend / general</v>
      </c>
    </row>
    <row r="1217" spans="1:7" x14ac:dyDescent="0.3">
      <c r="A1217" t="s">
        <v>11085</v>
      </c>
      <c r="B1217" t="s">
        <v>548</v>
      </c>
      <c r="C1217" t="s">
        <v>11062</v>
      </c>
      <c r="D1217" t="s">
        <v>1284</v>
      </c>
      <c r="E1217" t="s">
        <v>19</v>
      </c>
      <c r="F1217" t="s">
        <v>859</v>
      </c>
      <c r="G1217" t="str">
        <f>CONCATENATE(tblZoneMatch[[#This Row],[Company]],tblZoneMatch[[#This Row],[Current Zone]],tblZoneMatch[[#This Row],[Machine Type]],tblZoneMatch[[#This Row],[Target Platform]],tblZoneMatch[[#This Row],[Target Device Type]],tblZoneMatch[[#This Row],[Target Zone]])</f>
        <v>CaremoreFrontEnd / Internal / Web Servers / MiscWindows/Linux/AIXazkyn-ncVMappseg / caremore / frontend / general</v>
      </c>
    </row>
    <row r="1218" spans="1:7" x14ac:dyDescent="0.3">
      <c r="A1218" t="s">
        <v>11085</v>
      </c>
      <c r="B1218" t="s">
        <v>548</v>
      </c>
      <c r="C1218" t="s">
        <v>11062</v>
      </c>
      <c r="D1218" t="s">
        <v>4250</v>
      </c>
      <c r="E1218" t="s">
        <v>18</v>
      </c>
      <c r="F1218" t="s">
        <v>859</v>
      </c>
      <c r="G1218" t="str">
        <f>CONCATENATE(tblZoneMatch[[#This Row],[Company]],tblZoneMatch[[#This Row],[Current Zone]],tblZoneMatch[[#This Row],[Machine Type]],tblZoneMatch[[#This Row],[Target Platform]],tblZoneMatch[[#This Row],[Target Device Type]],tblZoneMatch[[#This Row],[Target Zone]])</f>
        <v>CaremoreFrontEnd / Internal / Web Servers / MiscWindows/Linux/AIXilelk-bmaas-drServerappseg / caremore / frontend / general</v>
      </c>
    </row>
    <row r="1219" spans="1:7" x14ac:dyDescent="0.3">
      <c r="A1219" t="s">
        <v>11085</v>
      </c>
      <c r="B1219" t="s">
        <v>548</v>
      </c>
      <c r="C1219" t="s">
        <v>11062</v>
      </c>
      <c r="D1219" t="s">
        <v>2088</v>
      </c>
      <c r="E1219" t="s">
        <v>18</v>
      </c>
      <c r="F1219" t="s">
        <v>859</v>
      </c>
      <c r="G1219"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MiscWindows/Linux/AIXvaash-bmaasServerappseg / caremore / frontend / general</v>
      </c>
    </row>
    <row r="1220" spans="1:7" x14ac:dyDescent="0.3">
      <c r="A1220" t="s">
        <v>11085</v>
      </c>
      <c r="B1220" t="s">
        <v>548</v>
      </c>
      <c r="C1220" t="s">
        <v>11062</v>
      </c>
      <c r="D1220" t="s">
        <v>1404</v>
      </c>
      <c r="E1220" t="s">
        <v>19</v>
      </c>
      <c r="F1220" t="s">
        <v>859</v>
      </c>
      <c r="G1220"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MiscWindows/Linux/AIXvaash-vcsVMappseg / caremore / frontend / general</v>
      </c>
    </row>
    <row r="1221" spans="1:7" x14ac:dyDescent="0.3">
      <c r="A1221" t="s">
        <v>11085</v>
      </c>
      <c r="B1221" t="s">
        <v>548</v>
      </c>
      <c r="C1221" t="s">
        <v>11062</v>
      </c>
      <c r="D1221" t="s">
        <v>863</v>
      </c>
      <c r="E1221" t="s">
        <v>18</v>
      </c>
      <c r="F1221" t="s">
        <v>859</v>
      </c>
      <c r="G1221"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MiscWindows/Linux/AIXvaash-wdc04Serverappseg / caremore / frontend / general</v>
      </c>
    </row>
    <row r="1222" spans="1:7" x14ac:dyDescent="0.3">
      <c r="A1222" t="s">
        <v>11085</v>
      </c>
      <c r="B1222" t="s">
        <v>5738</v>
      </c>
      <c r="C1222" t="s">
        <v>11062</v>
      </c>
      <c r="D1222" t="s">
        <v>4250</v>
      </c>
      <c r="E1222" t="s">
        <v>18</v>
      </c>
      <c r="F1222" t="s">
        <v>2804</v>
      </c>
      <c r="G1222" t="str">
        <f>CONCATENATE(tblZoneMatch[[#This Row],[Company]],tblZoneMatch[[#This Row],[Current Zone]],tblZoneMatch[[#This Row],[Machine Type]],tblZoneMatch[[#This Row],[Target Platform]],tblZoneMatch[[#This Row],[Target Device Type]],tblZoneMatch[[#This Row],[Target Zone]])</f>
        <v>CaremoreManagement / Network / Load Balancers / DMZWindows/Linux/AIXilelk-bmaas-drServernetworkseg / anthem / management / loadbalancer</v>
      </c>
    </row>
    <row r="1223" spans="1:7" x14ac:dyDescent="0.3">
      <c r="A1223" t="s">
        <v>11085</v>
      </c>
      <c r="B1223" t="s">
        <v>5738</v>
      </c>
      <c r="C1223" t="s">
        <v>11062</v>
      </c>
      <c r="D1223" t="s">
        <v>2088</v>
      </c>
      <c r="E1223" t="s">
        <v>18</v>
      </c>
      <c r="F1223" t="s">
        <v>2804</v>
      </c>
      <c r="G1223" t="str">
        <f>CONCATENATE(tblZoneMatch[[#This Row],[Company]],tblZoneMatch[[#This Row],[Current Zone]],tblZoneMatch[[#This Row],[Machine Type]],tblZoneMatch[[#This Row],[Target Platform]],tblZoneMatch[[#This Row],[Target Device Type]],tblZoneMatch[[#This Row],[Target Zone]])</f>
        <v>CaremoreManagement / Network / Load Balancers / DMZWindows/Linux/AIXvaash-bmaasServernetworkseg / anthem / management / loadbalancer</v>
      </c>
    </row>
    <row r="1224" spans="1:7" x14ac:dyDescent="0.3">
      <c r="A1224" t="s">
        <v>11085</v>
      </c>
      <c r="B1224" t="s">
        <v>5738</v>
      </c>
      <c r="C1224" t="s">
        <v>11062</v>
      </c>
      <c r="D1224" t="s">
        <v>863</v>
      </c>
      <c r="E1224" t="s">
        <v>18</v>
      </c>
      <c r="F1224" t="s">
        <v>2804</v>
      </c>
      <c r="G1224" t="str">
        <f>CONCATENATE(tblZoneMatch[[#This Row],[Company]],tblZoneMatch[[#This Row],[Current Zone]],tblZoneMatch[[#This Row],[Machine Type]],tblZoneMatch[[#This Row],[Target Platform]],tblZoneMatch[[#This Row],[Target Device Type]],tblZoneMatch[[#This Row],[Target Zone]])</f>
        <v>CaremoreManagement / Network / Load Balancers / DMZWindows/Linux/AIXvaash-wdc04Servernetworkseg / anthem / management / loadbalancer</v>
      </c>
    </row>
    <row r="1225" spans="1:7" x14ac:dyDescent="0.3">
      <c r="A1225" t="s">
        <v>11085</v>
      </c>
      <c r="B1225" t="s">
        <v>5686</v>
      </c>
      <c r="C1225" t="s">
        <v>11062</v>
      </c>
      <c r="D1225" t="s">
        <v>4250</v>
      </c>
      <c r="E1225" t="s">
        <v>18</v>
      </c>
      <c r="F1225" t="s">
        <v>2804</v>
      </c>
      <c r="G1225"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InternalWindows/Linux/AIXilelk-bmaas-drServernetworkseg / anthem / management / loadbalancer</v>
      </c>
    </row>
    <row r="1226" spans="1:7" x14ac:dyDescent="0.3">
      <c r="A1226" t="s">
        <v>11085</v>
      </c>
      <c r="B1226" t="s">
        <v>5686</v>
      </c>
      <c r="C1226" t="s">
        <v>11062</v>
      </c>
      <c r="D1226" t="s">
        <v>2088</v>
      </c>
      <c r="E1226" t="s">
        <v>18</v>
      </c>
      <c r="F1226" t="s">
        <v>2804</v>
      </c>
      <c r="G1226"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InternalWindows/Linux/AIXvaash-bmaasServernetworkseg / anthem / management / loadbalancer</v>
      </c>
    </row>
    <row r="1227" spans="1:7" x14ac:dyDescent="0.3">
      <c r="A1227" t="s">
        <v>11085</v>
      </c>
      <c r="B1227" t="s">
        <v>5686</v>
      </c>
      <c r="C1227" t="s">
        <v>11062</v>
      </c>
      <c r="D1227" t="s">
        <v>863</v>
      </c>
      <c r="E1227" t="s">
        <v>18</v>
      </c>
      <c r="F1227" t="s">
        <v>2804</v>
      </c>
      <c r="G1227"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InternalWindows/Linux/AIXvaash-wdc04Servernetworkseg / anthem / management / loadbalancer</v>
      </c>
    </row>
    <row r="1228" spans="1:7" x14ac:dyDescent="0.3">
      <c r="A1228" t="s">
        <v>11085</v>
      </c>
      <c r="B1228" t="s">
        <v>5692</v>
      </c>
      <c r="C1228" t="s">
        <v>11062</v>
      </c>
      <c r="D1228" t="s">
        <v>1108</v>
      </c>
      <c r="E1228" t="s">
        <v>19</v>
      </c>
      <c r="F1228" t="s">
        <v>11087</v>
      </c>
      <c r="G1228" t="str">
        <f>CONCATENATE(tblZoneMatch[[#This Row],[Company]],tblZoneMatch[[#This Row],[Current Zone]],tblZoneMatch[[#This Row],[Machine Type]],tblZoneMatch[[#This Row],[Target Platform]],tblZoneMatch[[#This Row],[Target Device Type]],tblZoneMatch[[#This Row],[Target Zone]])</f>
        <v>CaremoreManagement / Network / Monitoring / MiscWindows/Linux/AIXazkyn-eastVMnetworkseg / caremore / monitoring / dcnm</v>
      </c>
    </row>
    <row r="1229" spans="1:7" x14ac:dyDescent="0.3">
      <c r="A1229" t="s">
        <v>11085</v>
      </c>
      <c r="B1229" t="s">
        <v>5692</v>
      </c>
      <c r="C1229" t="s">
        <v>11062</v>
      </c>
      <c r="D1229" t="s">
        <v>1284</v>
      </c>
      <c r="E1229" t="s">
        <v>19</v>
      </c>
      <c r="F1229" t="s">
        <v>11087</v>
      </c>
      <c r="G1229" t="str">
        <f>CONCATENATE(tblZoneMatch[[#This Row],[Company]],tblZoneMatch[[#This Row],[Current Zone]],tblZoneMatch[[#This Row],[Machine Type]],tblZoneMatch[[#This Row],[Target Platform]],tblZoneMatch[[#This Row],[Target Device Type]],tblZoneMatch[[#This Row],[Target Zone]])</f>
        <v>CaremoreManagement / Network / Monitoring / MiscWindows/Linux/AIXazkyn-ncVMnetworkseg / caremore / monitoring / dcnm</v>
      </c>
    </row>
    <row r="1230" spans="1:7" x14ac:dyDescent="0.3">
      <c r="A1230" t="s">
        <v>11085</v>
      </c>
      <c r="B1230" t="s">
        <v>5692</v>
      </c>
      <c r="C1230" t="s">
        <v>11062</v>
      </c>
      <c r="D1230" t="s">
        <v>1404</v>
      </c>
      <c r="E1230" t="s">
        <v>19</v>
      </c>
      <c r="F1230" t="s">
        <v>11087</v>
      </c>
      <c r="G1230" t="str">
        <f>CONCATENATE(tblZoneMatch[[#This Row],[Company]],tblZoneMatch[[#This Row],[Current Zone]],tblZoneMatch[[#This Row],[Machine Type]],tblZoneMatch[[#This Row],[Target Platform]],tblZoneMatch[[#This Row],[Target Device Type]],tblZoneMatch[[#This Row],[Target Zone]])</f>
        <v>CaremoreManagement / Network / Monitoring / MiscWindows/Linux/AIXvaash-vcsVMnetworkseg / caremore / monitoring / dcnm</v>
      </c>
    </row>
    <row r="1231" spans="1:7" x14ac:dyDescent="0.3">
      <c r="A1231" t="s">
        <v>11085</v>
      </c>
      <c r="B1231" t="s">
        <v>5726</v>
      </c>
      <c r="C1231" t="s">
        <v>11062</v>
      </c>
      <c r="D1231" t="s">
        <v>4250</v>
      </c>
      <c r="E1231" t="s">
        <v>18</v>
      </c>
      <c r="F1231" t="s">
        <v>775</v>
      </c>
      <c r="G1231" t="str">
        <f>CONCATENATE(tblZoneMatch[[#This Row],[Company]],tblZoneMatch[[#This Row],[Current Zone]],tblZoneMatch[[#This Row],[Machine Type]],tblZoneMatch[[#This Row],[Target Platform]],tblZoneMatch[[#This Row],[Target Device Type]],tblZoneMatch[[#This Row],[Target Zone]])</f>
        <v>CaremoreManagement / Server Mgmt / Storage / MiscWindows/Linux/AIXilelk-bmaas-drServernetworkseg / caremore / legacy / non-loadbalancer</v>
      </c>
    </row>
    <row r="1232" spans="1:7" x14ac:dyDescent="0.3">
      <c r="A1232" t="s">
        <v>11085</v>
      </c>
      <c r="B1232" t="s">
        <v>5726</v>
      </c>
      <c r="C1232" t="s">
        <v>11062</v>
      </c>
      <c r="D1232" t="s">
        <v>2088</v>
      </c>
      <c r="E1232" t="s">
        <v>18</v>
      </c>
      <c r="F1232" t="s">
        <v>775</v>
      </c>
      <c r="G1232" t="str">
        <f>CONCATENATE(tblZoneMatch[[#This Row],[Company]],tblZoneMatch[[#This Row],[Current Zone]],tblZoneMatch[[#This Row],[Machine Type]],tblZoneMatch[[#This Row],[Target Platform]],tblZoneMatch[[#This Row],[Target Device Type]],tblZoneMatch[[#This Row],[Target Zone]])</f>
        <v>CaremoreManagement / Server Mgmt / Storage / MiscWindows/Linux/AIXvaash-bmaasServernetworkseg / caremore / legacy / non-loadbalancer</v>
      </c>
    </row>
    <row r="1233" spans="1:7" x14ac:dyDescent="0.3">
      <c r="A1233" t="s">
        <v>11085</v>
      </c>
      <c r="B1233" t="s">
        <v>5726</v>
      </c>
      <c r="C1233" t="s">
        <v>11062</v>
      </c>
      <c r="D1233" t="s">
        <v>863</v>
      </c>
      <c r="E1233" t="s">
        <v>18</v>
      </c>
      <c r="F1233" t="s">
        <v>775</v>
      </c>
      <c r="G1233" t="str">
        <f>CONCATENATE(tblZoneMatch[[#This Row],[Company]],tblZoneMatch[[#This Row],[Current Zone]],tblZoneMatch[[#This Row],[Machine Type]],tblZoneMatch[[#This Row],[Target Platform]],tblZoneMatch[[#This Row],[Target Device Type]],tblZoneMatch[[#This Row],[Target Zone]])</f>
        <v>CaremoreManagement / Server Mgmt / Storage / MiscWindows/Linux/AIXvaash-wdc04Servernetworkseg / caremore / legacy / non-loadbalancer</v>
      </c>
    </row>
    <row r="1234" spans="1:7" x14ac:dyDescent="0.3">
      <c r="A1234" t="s">
        <v>11085</v>
      </c>
      <c r="B1234" t="s">
        <v>565</v>
      </c>
      <c r="C1234" t="s">
        <v>11062</v>
      </c>
      <c r="D1234" t="s">
        <v>1108</v>
      </c>
      <c r="E1234" t="s">
        <v>19</v>
      </c>
      <c r="F1234" t="s">
        <v>796</v>
      </c>
      <c r="G1234" t="str">
        <f>CONCATENATE(tblZoneMatch[[#This Row],[Company]],tblZoneMatch[[#This Row],[Current Zone]],tblZoneMatch[[#This Row],[Machine Type]],tblZoneMatch[[#This Row],[Target Platform]],tblZoneMatch[[#This Row],[Target Device Type]],tblZoneMatch[[#This Row],[Target Zone]])</f>
        <v>CaremoreMid-Tier / Server / General / MiscWindows/Linux/AIXazkyn-eastVMappseg / caremore / mid-tier / general</v>
      </c>
    </row>
    <row r="1235" spans="1:7" x14ac:dyDescent="0.3">
      <c r="A1235" t="s">
        <v>11085</v>
      </c>
      <c r="B1235" t="s">
        <v>565</v>
      </c>
      <c r="C1235" t="s">
        <v>11062</v>
      </c>
      <c r="D1235" t="s">
        <v>1284</v>
      </c>
      <c r="E1235" t="s">
        <v>19</v>
      </c>
      <c r="F1235" t="s">
        <v>796</v>
      </c>
      <c r="G1235" t="str">
        <f>CONCATENATE(tblZoneMatch[[#This Row],[Company]],tblZoneMatch[[#This Row],[Current Zone]],tblZoneMatch[[#This Row],[Machine Type]],tblZoneMatch[[#This Row],[Target Platform]],tblZoneMatch[[#This Row],[Target Device Type]],tblZoneMatch[[#This Row],[Target Zone]])</f>
        <v>CaremoreMid-Tier / Server / General / MiscWindows/Linux/AIXazkyn-ncVMappseg / caremore / mid-tier / general</v>
      </c>
    </row>
    <row r="1236" spans="1:7" x14ac:dyDescent="0.3">
      <c r="A1236" t="s">
        <v>11085</v>
      </c>
      <c r="B1236" t="s">
        <v>565</v>
      </c>
      <c r="C1236" t="s">
        <v>11062</v>
      </c>
      <c r="D1236" t="s">
        <v>4250</v>
      </c>
      <c r="E1236" t="s">
        <v>18</v>
      </c>
      <c r="F1236" t="s">
        <v>796</v>
      </c>
      <c r="G1236" t="str">
        <f>CONCATENATE(tblZoneMatch[[#This Row],[Company]],tblZoneMatch[[#This Row],[Current Zone]],tblZoneMatch[[#This Row],[Machine Type]],tblZoneMatch[[#This Row],[Target Platform]],tblZoneMatch[[#This Row],[Target Device Type]],tblZoneMatch[[#This Row],[Target Zone]])</f>
        <v>CaremoreMid-Tier / Server / General / MiscWindows/Linux/AIXilelk-bmaas-drServerappseg / caremore / mid-tier / general</v>
      </c>
    </row>
    <row r="1237" spans="1:7" x14ac:dyDescent="0.3">
      <c r="A1237" t="s">
        <v>11085</v>
      </c>
      <c r="B1237" t="s">
        <v>565</v>
      </c>
      <c r="C1237" t="s">
        <v>11062</v>
      </c>
      <c r="D1237" t="s">
        <v>2088</v>
      </c>
      <c r="E1237" t="s">
        <v>18</v>
      </c>
      <c r="F1237" t="s">
        <v>796</v>
      </c>
      <c r="G1237" t="str">
        <f>CONCATENATE(tblZoneMatch[[#This Row],[Company]],tblZoneMatch[[#This Row],[Current Zone]],tblZoneMatch[[#This Row],[Machine Type]],tblZoneMatch[[#This Row],[Target Platform]],tblZoneMatch[[#This Row],[Target Device Type]],tblZoneMatch[[#This Row],[Target Zone]])</f>
        <v>CaremoreMid-Tier / Server / General / MiscWindows/Linux/AIXvaash-bmaasServerappseg / caremore / mid-tier / general</v>
      </c>
    </row>
    <row r="1238" spans="1:7" x14ac:dyDescent="0.3">
      <c r="A1238" t="s">
        <v>11085</v>
      </c>
      <c r="B1238" t="s">
        <v>565</v>
      </c>
      <c r="C1238" t="s">
        <v>11062</v>
      </c>
      <c r="D1238" t="s">
        <v>1404</v>
      </c>
      <c r="E1238" t="s">
        <v>19</v>
      </c>
      <c r="F1238" t="s">
        <v>796</v>
      </c>
      <c r="G1238" t="str">
        <f>CONCATENATE(tblZoneMatch[[#This Row],[Company]],tblZoneMatch[[#This Row],[Current Zone]],tblZoneMatch[[#This Row],[Machine Type]],tblZoneMatch[[#This Row],[Target Platform]],tblZoneMatch[[#This Row],[Target Device Type]],tblZoneMatch[[#This Row],[Target Zone]])</f>
        <v>CaremoreMid-Tier / Server / General / MiscWindows/Linux/AIXvaash-vcsVMappseg / caremore / mid-tier / general</v>
      </c>
    </row>
    <row r="1239" spans="1:7" x14ac:dyDescent="0.3">
      <c r="A1239" t="s">
        <v>11085</v>
      </c>
      <c r="B1239" t="s">
        <v>565</v>
      </c>
      <c r="C1239" t="s">
        <v>11062</v>
      </c>
      <c r="D1239" t="s">
        <v>863</v>
      </c>
      <c r="E1239" t="s">
        <v>18</v>
      </c>
      <c r="F1239" t="s">
        <v>796</v>
      </c>
      <c r="G1239" t="str">
        <f>CONCATENATE(tblZoneMatch[[#This Row],[Company]],tblZoneMatch[[#This Row],[Current Zone]],tblZoneMatch[[#This Row],[Machine Type]],tblZoneMatch[[#This Row],[Target Platform]],tblZoneMatch[[#This Row],[Target Device Type]],tblZoneMatch[[#This Row],[Target Zone]])</f>
        <v>CaremoreMid-Tier / Server / General / MiscWindows/Linux/AIXvaash-wdc04Serverappseg / caremore / mid-tier / general</v>
      </c>
    </row>
    <row r="1240" spans="1:7" x14ac:dyDescent="0.3">
      <c r="A1240" t="s">
        <v>11085</v>
      </c>
      <c r="B1240" t="s">
        <v>7246</v>
      </c>
      <c r="C1240" t="s">
        <v>11062</v>
      </c>
      <c r="D1240" t="s">
        <v>1108</v>
      </c>
      <c r="E1240" t="s">
        <v>19</v>
      </c>
      <c r="F1240" t="s">
        <v>799</v>
      </c>
      <c r="G1240" t="str">
        <f>CONCATENATE(tblZoneMatch[[#This Row],[Company]],tblZoneMatch[[#This Row],[Current Zone]],tblZoneMatch[[#This Row],[Machine Type]],tblZoneMatch[[#This Row],[Target Platform]],tblZoneMatch[[#This Row],[Target Device Type]],tblZoneMatch[[#This Row],[Target Zone]])</f>
        <v>CaremoreMid-Tier / Server / General / PCIWindows/Linux/AIXazkyn-eastVMappseg / caremore / mid-tier / pci</v>
      </c>
    </row>
    <row r="1241" spans="1:7" x14ac:dyDescent="0.3">
      <c r="A1241" t="s">
        <v>11085</v>
      </c>
      <c r="B1241" t="s">
        <v>7246</v>
      </c>
      <c r="C1241" t="s">
        <v>11062</v>
      </c>
      <c r="D1241" t="s">
        <v>1284</v>
      </c>
      <c r="E1241" t="s">
        <v>19</v>
      </c>
      <c r="F1241" t="s">
        <v>799</v>
      </c>
      <c r="G1241" t="str">
        <f>CONCATENATE(tblZoneMatch[[#This Row],[Company]],tblZoneMatch[[#This Row],[Current Zone]],tblZoneMatch[[#This Row],[Machine Type]],tblZoneMatch[[#This Row],[Target Platform]],tblZoneMatch[[#This Row],[Target Device Type]],tblZoneMatch[[#This Row],[Target Zone]])</f>
        <v>CaremoreMid-Tier / Server / General / PCIWindows/Linux/AIXazkyn-ncVMappseg / caremore / mid-tier / pci</v>
      </c>
    </row>
    <row r="1242" spans="1:7" x14ac:dyDescent="0.3">
      <c r="A1242" t="s">
        <v>11085</v>
      </c>
      <c r="B1242" t="s">
        <v>7246</v>
      </c>
      <c r="C1242" t="s">
        <v>11062</v>
      </c>
      <c r="D1242" t="s">
        <v>1404</v>
      </c>
      <c r="E1242" t="s">
        <v>19</v>
      </c>
      <c r="F1242" t="s">
        <v>799</v>
      </c>
      <c r="G1242" t="str">
        <f>CONCATENATE(tblZoneMatch[[#This Row],[Company]],tblZoneMatch[[#This Row],[Current Zone]],tblZoneMatch[[#This Row],[Machine Type]],tblZoneMatch[[#This Row],[Target Platform]],tblZoneMatch[[#This Row],[Target Device Type]],tblZoneMatch[[#This Row],[Target Zone]])</f>
        <v>CaremoreMid-Tier / Server / General / PCIWindows/Linux/AIXvaash-vcsVMappseg / caremore / mid-tier / pci</v>
      </c>
    </row>
    <row r="1243" spans="1:7" x14ac:dyDescent="0.3">
      <c r="A1243" t="s">
        <v>11085</v>
      </c>
      <c r="B1243" t="s">
        <v>6016</v>
      </c>
      <c r="C1243" t="s">
        <v>11062</v>
      </c>
      <c r="D1243" t="s">
        <v>1108</v>
      </c>
      <c r="E1243" t="s">
        <v>19</v>
      </c>
      <c r="F1243" t="s">
        <v>796</v>
      </c>
      <c r="G1243" t="str">
        <f>CONCATENATE(tblZoneMatch[[#This Row],[Company]],tblZoneMatch[[#This Row],[Current Zone]],tblZoneMatch[[#This Row],[Machine Type]],tblZoneMatch[[#This Row],[Target Platform]],tblZoneMatch[[#This Row],[Target Device Type]],tblZoneMatch[[#This Row],[Target Zone]])</f>
        <v>CaremoreMid-Tier / Server / MiddleWare / DataPowerWindows/Linux/AIXazkyn-eastVMappseg / caremore / mid-tier / general</v>
      </c>
    </row>
    <row r="1244" spans="1:7" x14ac:dyDescent="0.3">
      <c r="A1244" t="s">
        <v>11085</v>
      </c>
      <c r="B1244" t="s">
        <v>6016</v>
      </c>
      <c r="C1244" t="s">
        <v>11062</v>
      </c>
      <c r="D1244" t="s">
        <v>1284</v>
      </c>
      <c r="E1244" t="s">
        <v>19</v>
      </c>
      <c r="F1244" t="s">
        <v>796</v>
      </c>
      <c r="G1244" t="str">
        <f>CONCATENATE(tblZoneMatch[[#This Row],[Company]],tblZoneMatch[[#This Row],[Current Zone]],tblZoneMatch[[#This Row],[Machine Type]],tblZoneMatch[[#This Row],[Target Platform]],tblZoneMatch[[#This Row],[Target Device Type]],tblZoneMatch[[#This Row],[Target Zone]])</f>
        <v>CaremoreMid-Tier / Server / MiddleWare / DataPowerWindows/Linux/AIXazkyn-ncVMappseg / caremore / mid-tier / general</v>
      </c>
    </row>
    <row r="1245" spans="1:7" x14ac:dyDescent="0.3">
      <c r="A1245" t="s">
        <v>11085</v>
      </c>
      <c r="B1245" t="s">
        <v>6016</v>
      </c>
      <c r="C1245" t="s">
        <v>11062</v>
      </c>
      <c r="D1245" t="s">
        <v>1404</v>
      </c>
      <c r="E1245" t="s">
        <v>19</v>
      </c>
      <c r="F1245" t="s">
        <v>796</v>
      </c>
      <c r="G1245" t="str">
        <f>CONCATENATE(tblZoneMatch[[#This Row],[Company]],tblZoneMatch[[#This Row],[Current Zone]],tblZoneMatch[[#This Row],[Machine Type]],tblZoneMatch[[#This Row],[Target Platform]],tblZoneMatch[[#This Row],[Target Device Type]],tblZoneMatch[[#This Row],[Target Zone]])</f>
        <v>CaremoreMid-Tier / Server / MiddleWare / DataPowerWindows/Linux/AIXvaash-vcsVMappseg / caremore / mid-tier / general</v>
      </c>
    </row>
    <row r="1246" spans="1:7" x14ac:dyDescent="0.3">
      <c r="A1246" t="s">
        <v>11085</v>
      </c>
      <c r="B1246" t="s">
        <v>569</v>
      </c>
      <c r="C1246" t="s">
        <v>11062</v>
      </c>
      <c r="D1246" t="s">
        <v>1108</v>
      </c>
      <c r="E1246" t="s">
        <v>19</v>
      </c>
      <c r="F1246" t="s">
        <v>796</v>
      </c>
      <c r="G1246" t="str">
        <f>CONCATENATE(tblZoneMatch[[#This Row],[Company]],tblZoneMatch[[#This Row],[Current Zone]],tblZoneMatch[[#This Row],[Machine Type]],tblZoneMatch[[#This Row],[Target Platform]],tblZoneMatch[[#This Row],[Target Device Type]],tblZoneMatch[[#This Row],[Target Zone]])</f>
        <v>CaremoreMid-Tier / Server / MiddleWare / MiscWindows/Linux/AIXazkyn-eastVMappseg / caremore / mid-tier / general</v>
      </c>
    </row>
    <row r="1247" spans="1:7" x14ac:dyDescent="0.3">
      <c r="A1247" t="s">
        <v>11085</v>
      </c>
      <c r="B1247" t="s">
        <v>569</v>
      </c>
      <c r="C1247" t="s">
        <v>11062</v>
      </c>
      <c r="D1247" t="s">
        <v>1284</v>
      </c>
      <c r="E1247" t="s">
        <v>19</v>
      </c>
      <c r="F1247" t="s">
        <v>796</v>
      </c>
      <c r="G1247" t="str">
        <f>CONCATENATE(tblZoneMatch[[#This Row],[Company]],tblZoneMatch[[#This Row],[Current Zone]],tblZoneMatch[[#This Row],[Machine Type]],tblZoneMatch[[#This Row],[Target Platform]],tblZoneMatch[[#This Row],[Target Device Type]],tblZoneMatch[[#This Row],[Target Zone]])</f>
        <v>CaremoreMid-Tier / Server / MiddleWare / MiscWindows/Linux/AIXazkyn-ncVMappseg / caremore / mid-tier / general</v>
      </c>
    </row>
    <row r="1248" spans="1:7" x14ac:dyDescent="0.3">
      <c r="A1248" t="s">
        <v>11085</v>
      </c>
      <c r="B1248" t="s">
        <v>569</v>
      </c>
      <c r="C1248" t="s">
        <v>11062</v>
      </c>
      <c r="D1248" t="s">
        <v>4250</v>
      </c>
      <c r="E1248" t="s">
        <v>18</v>
      </c>
      <c r="F1248" t="s">
        <v>796</v>
      </c>
      <c r="G1248" t="str">
        <f>CONCATENATE(tblZoneMatch[[#This Row],[Company]],tblZoneMatch[[#This Row],[Current Zone]],tblZoneMatch[[#This Row],[Machine Type]],tblZoneMatch[[#This Row],[Target Platform]],tblZoneMatch[[#This Row],[Target Device Type]],tblZoneMatch[[#This Row],[Target Zone]])</f>
        <v>CaremoreMid-Tier / Server / MiddleWare / MiscWindows/Linux/AIXilelk-bmaas-drServerappseg / caremore / mid-tier / general</v>
      </c>
    </row>
    <row r="1249" spans="1:7" x14ac:dyDescent="0.3">
      <c r="A1249" t="s">
        <v>11085</v>
      </c>
      <c r="B1249" t="s">
        <v>569</v>
      </c>
      <c r="C1249" t="s">
        <v>11062</v>
      </c>
      <c r="D1249" t="s">
        <v>2088</v>
      </c>
      <c r="E1249" t="s">
        <v>18</v>
      </c>
      <c r="F1249" t="s">
        <v>796</v>
      </c>
      <c r="G1249" t="str">
        <f>CONCATENATE(tblZoneMatch[[#This Row],[Company]],tblZoneMatch[[#This Row],[Current Zone]],tblZoneMatch[[#This Row],[Machine Type]],tblZoneMatch[[#This Row],[Target Platform]],tblZoneMatch[[#This Row],[Target Device Type]],tblZoneMatch[[#This Row],[Target Zone]])</f>
        <v>CaremoreMid-Tier / Server / MiddleWare / MiscWindows/Linux/AIXvaash-bmaasServerappseg / caremore / mid-tier / general</v>
      </c>
    </row>
    <row r="1250" spans="1:7" x14ac:dyDescent="0.3">
      <c r="A1250" t="s">
        <v>11085</v>
      </c>
      <c r="B1250" t="s">
        <v>569</v>
      </c>
      <c r="C1250" t="s">
        <v>11062</v>
      </c>
      <c r="D1250" t="s">
        <v>1404</v>
      </c>
      <c r="E1250" t="s">
        <v>19</v>
      </c>
      <c r="F1250" t="s">
        <v>796</v>
      </c>
      <c r="G1250" t="str">
        <f>CONCATENATE(tblZoneMatch[[#This Row],[Company]],tblZoneMatch[[#This Row],[Current Zone]],tblZoneMatch[[#This Row],[Machine Type]],tblZoneMatch[[#This Row],[Target Platform]],tblZoneMatch[[#This Row],[Target Device Type]],tblZoneMatch[[#This Row],[Target Zone]])</f>
        <v>CaremoreMid-Tier / Server / MiddleWare / MiscWindows/Linux/AIXvaash-vcsVMappseg / caremore / mid-tier / general</v>
      </c>
    </row>
    <row r="1251" spans="1:7" x14ac:dyDescent="0.3">
      <c r="A1251" t="s">
        <v>11085</v>
      </c>
      <c r="B1251" t="s">
        <v>569</v>
      </c>
      <c r="C1251" t="s">
        <v>11062</v>
      </c>
      <c r="D1251" t="s">
        <v>863</v>
      </c>
      <c r="E1251" t="s">
        <v>18</v>
      </c>
      <c r="F1251" t="s">
        <v>796</v>
      </c>
      <c r="G1251" t="str">
        <f>CONCATENATE(tblZoneMatch[[#This Row],[Company]],tblZoneMatch[[#This Row],[Current Zone]],tblZoneMatch[[#This Row],[Machine Type]],tblZoneMatch[[#This Row],[Target Platform]],tblZoneMatch[[#This Row],[Target Device Type]],tblZoneMatch[[#This Row],[Target Zone]])</f>
        <v>CaremoreMid-Tier / Server / MiddleWare / MiscWindows/Linux/AIXvaash-wdc04Serverappseg / caremore / mid-tier / general</v>
      </c>
    </row>
    <row r="1252" spans="1:7" x14ac:dyDescent="0.3">
      <c r="A1252" t="s">
        <v>11085</v>
      </c>
      <c r="B1252" t="s">
        <v>672</v>
      </c>
      <c r="C1252" t="s">
        <v>11062</v>
      </c>
      <c r="D1252" t="s">
        <v>1108</v>
      </c>
      <c r="E1252" t="s">
        <v>19</v>
      </c>
      <c r="F1252" t="s">
        <v>796</v>
      </c>
      <c r="G1252" t="str">
        <f>CONCATENATE(tblZoneMatch[[#This Row],[Company]],tblZoneMatch[[#This Row],[Current Zone]],tblZoneMatch[[#This Row],[Machine Type]],tblZoneMatch[[#This Row],[Target Platform]],tblZoneMatch[[#This Row],[Target Device Type]],tblZoneMatch[[#This Row],[Target Zone]])</f>
        <v>CaremoreMid-Tier / Server / MiddleWare / MQWindows/Linux/AIXazkyn-eastVMappseg / caremore / mid-tier / general</v>
      </c>
    </row>
    <row r="1253" spans="1:7" x14ac:dyDescent="0.3">
      <c r="A1253" t="s">
        <v>11085</v>
      </c>
      <c r="B1253" t="s">
        <v>672</v>
      </c>
      <c r="C1253" t="s">
        <v>11062</v>
      </c>
      <c r="D1253" t="s">
        <v>1284</v>
      </c>
      <c r="E1253" t="s">
        <v>19</v>
      </c>
      <c r="F1253" t="s">
        <v>796</v>
      </c>
      <c r="G1253" t="str">
        <f>CONCATENATE(tblZoneMatch[[#This Row],[Company]],tblZoneMatch[[#This Row],[Current Zone]],tblZoneMatch[[#This Row],[Machine Type]],tblZoneMatch[[#This Row],[Target Platform]],tblZoneMatch[[#This Row],[Target Device Type]],tblZoneMatch[[#This Row],[Target Zone]])</f>
        <v>CaremoreMid-Tier / Server / MiddleWare / MQWindows/Linux/AIXazkyn-ncVMappseg / caremore / mid-tier / general</v>
      </c>
    </row>
    <row r="1254" spans="1:7" x14ac:dyDescent="0.3">
      <c r="A1254" t="s">
        <v>11085</v>
      </c>
      <c r="B1254" t="s">
        <v>672</v>
      </c>
      <c r="C1254" t="s">
        <v>11062</v>
      </c>
      <c r="D1254" t="s">
        <v>1404</v>
      </c>
      <c r="E1254" t="s">
        <v>19</v>
      </c>
      <c r="F1254" t="s">
        <v>796</v>
      </c>
      <c r="G1254" t="str">
        <f>CONCATENATE(tblZoneMatch[[#This Row],[Company]],tblZoneMatch[[#This Row],[Current Zone]],tblZoneMatch[[#This Row],[Machine Type]],tblZoneMatch[[#This Row],[Target Platform]],tblZoneMatch[[#This Row],[Target Device Type]],tblZoneMatch[[#This Row],[Target Zone]])</f>
        <v>CaremoreMid-Tier / Server / MiddleWare / MQWindows/Linux/AIXvaash-vcsVMappseg / caremore / mid-tier / general</v>
      </c>
    </row>
    <row r="1255" spans="1:7" x14ac:dyDescent="0.3">
      <c r="A1255" t="s">
        <v>11085</v>
      </c>
      <c r="B1255" t="s">
        <v>573</v>
      </c>
      <c r="C1255" t="s">
        <v>11062</v>
      </c>
      <c r="D1255" t="s">
        <v>1108</v>
      </c>
      <c r="E1255" t="s">
        <v>19</v>
      </c>
      <c r="F1255" t="s">
        <v>796</v>
      </c>
      <c r="G1255" t="str">
        <f>CONCATENATE(tblZoneMatch[[#This Row],[Company]],tblZoneMatch[[#This Row],[Current Zone]],tblZoneMatch[[#This Row],[Machine Type]],tblZoneMatch[[#This Row],[Target Platform]],tblZoneMatch[[#This Row],[Target Device Type]],tblZoneMatch[[#This Row],[Target Zone]])</f>
        <v>CaremoreMid-Tier / Server / MiddleWare / WebSphereWindows/Linux/AIXazkyn-eastVMappseg / caremore / mid-tier / general</v>
      </c>
    </row>
    <row r="1256" spans="1:7" x14ac:dyDescent="0.3">
      <c r="A1256" t="s">
        <v>11085</v>
      </c>
      <c r="B1256" t="s">
        <v>573</v>
      </c>
      <c r="C1256" t="s">
        <v>11062</v>
      </c>
      <c r="D1256" t="s">
        <v>1284</v>
      </c>
      <c r="E1256" t="s">
        <v>19</v>
      </c>
      <c r="F1256" t="s">
        <v>796</v>
      </c>
      <c r="G1256" t="str">
        <f>CONCATENATE(tblZoneMatch[[#This Row],[Company]],tblZoneMatch[[#This Row],[Current Zone]],tblZoneMatch[[#This Row],[Machine Type]],tblZoneMatch[[#This Row],[Target Platform]],tblZoneMatch[[#This Row],[Target Device Type]],tblZoneMatch[[#This Row],[Target Zone]])</f>
        <v>CaremoreMid-Tier / Server / MiddleWare / WebSphereWindows/Linux/AIXazkyn-ncVMappseg / caremore / mid-tier / general</v>
      </c>
    </row>
    <row r="1257" spans="1:7" x14ac:dyDescent="0.3">
      <c r="A1257" t="s">
        <v>11085</v>
      </c>
      <c r="B1257" t="s">
        <v>573</v>
      </c>
      <c r="C1257" t="s">
        <v>11062</v>
      </c>
      <c r="D1257" t="s">
        <v>1404</v>
      </c>
      <c r="E1257" t="s">
        <v>19</v>
      </c>
      <c r="F1257" t="s">
        <v>796</v>
      </c>
      <c r="G1257" t="str">
        <f>CONCATENATE(tblZoneMatch[[#This Row],[Company]],tblZoneMatch[[#This Row],[Current Zone]],tblZoneMatch[[#This Row],[Machine Type]],tblZoneMatch[[#This Row],[Target Platform]],tblZoneMatch[[#This Row],[Target Device Type]],tblZoneMatch[[#This Row],[Target Zone]])</f>
        <v>CaremoreMid-Tier / Server / MiddleWare / WebSphereWindows/Linux/AIXvaash-vcsVMappseg / caremore / mid-tier / general</v>
      </c>
    </row>
    <row r="1258" spans="1:7" x14ac:dyDescent="0.3">
      <c r="A1258" t="s">
        <v>11085</v>
      </c>
      <c r="B1258" t="s">
        <v>11084</v>
      </c>
      <c r="C1258" t="s">
        <v>11062</v>
      </c>
      <c r="D1258" t="s">
        <v>1108</v>
      </c>
      <c r="E1258" t="s">
        <v>19</v>
      </c>
      <c r="F1258" t="s">
        <v>775</v>
      </c>
      <c r="G1258" t="str">
        <f>CONCATENATE(tblZoneMatch[[#This Row],[Company]],tblZoneMatch[[#This Row],[Current Zone]],tblZoneMatch[[#This Row],[Machine Type]],tblZoneMatch[[#This Row],[Target Platform]],tblZoneMatch[[#This Row],[Target Device Type]],tblZoneMatch[[#This Row],[Target Zone]])</f>
        <v>CaremoreNoneWindows/Linux/AIXazkyn-eastVMnetworkseg / caremore / legacy / non-loadbalancer</v>
      </c>
    </row>
    <row r="1259" spans="1:7" x14ac:dyDescent="0.3">
      <c r="A1259" t="s">
        <v>11085</v>
      </c>
      <c r="B1259" t="s">
        <v>11084</v>
      </c>
      <c r="C1259" t="s">
        <v>11062</v>
      </c>
      <c r="D1259" t="s">
        <v>4250</v>
      </c>
      <c r="E1259" t="s">
        <v>18</v>
      </c>
      <c r="F1259" t="s">
        <v>775</v>
      </c>
      <c r="G1259" t="str">
        <f>CONCATENATE(tblZoneMatch[[#This Row],[Company]],tblZoneMatch[[#This Row],[Current Zone]],tblZoneMatch[[#This Row],[Machine Type]],tblZoneMatch[[#This Row],[Target Platform]],tblZoneMatch[[#This Row],[Target Device Type]],tblZoneMatch[[#This Row],[Target Zone]])</f>
        <v>CaremoreNoneWindows/Linux/AIXilelk-bmaas-drServernetworkseg / caremore / legacy / non-loadbalancer</v>
      </c>
    </row>
    <row r="1260" spans="1:7" x14ac:dyDescent="0.3">
      <c r="A1260" t="s">
        <v>11085</v>
      </c>
      <c r="B1260" t="s">
        <v>11084</v>
      </c>
      <c r="C1260" t="s">
        <v>11062</v>
      </c>
      <c r="D1260" t="s">
        <v>2088</v>
      </c>
      <c r="E1260" t="s">
        <v>18</v>
      </c>
      <c r="F1260" t="s">
        <v>775</v>
      </c>
      <c r="G1260" t="str">
        <f>CONCATENATE(tblZoneMatch[[#This Row],[Company]],tblZoneMatch[[#This Row],[Current Zone]],tblZoneMatch[[#This Row],[Machine Type]],tblZoneMatch[[#This Row],[Target Platform]],tblZoneMatch[[#This Row],[Target Device Type]],tblZoneMatch[[#This Row],[Target Zone]])</f>
        <v>CaremoreNoneWindows/Linux/AIXvaash-bmaasServernetworkseg / caremore / legacy / non-loadbalancer</v>
      </c>
    </row>
    <row r="1261" spans="1:7" x14ac:dyDescent="0.3">
      <c r="A1261" t="s">
        <v>11085</v>
      </c>
      <c r="B1261" t="s">
        <v>11084</v>
      </c>
      <c r="C1261" t="s">
        <v>11062</v>
      </c>
      <c r="D1261" t="s">
        <v>863</v>
      </c>
      <c r="E1261" t="s">
        <v>18</v>
      </c>
      <c r="F1261" t="s">
        <v>775</v>
      </c>
      <c r="G1261" t="str">
        <f>CONCATENATE(tblZoneMatch[[#This Row],[Company]],tblZoneMatch[[#This Row],[Current Zone]],tblZoneMatch[[#This Row],[Machine Type]],tblZoneMatch[[#This Row],[Target Platform]],tblZoneMatch[[#This Row],[Target Device Type]],tblZoneMatch[[#This Row],[Target Zone]])</f>
        <v>CaremoreNoneWindows/Linux/AIXvaash-wdc04Servernetworkseg / caremore / legacy / non-loadbalancer</v>
      </c>
    </row>
    <row r="1262" spans="1:7" x14ac:dyDescent="0.3">
      <c r="A1262" t="s">
        <v>11088</v>
      </c>
      <c r="B1262" t="s">
        <v>524</v>
      </c>
      <c r="C1262" t="s">
        <v>11062</v>
      </c>
      <c r="D1262" t="s">
        <v>1404</v>
      </c>
      <c r="E1262" t="s">
        <v>19</v>
      </c>
      <c r="F1262" t="s">
        <v>2924</v>
      </c>
      <c r="G1262" t="str">
        <f>CONCATENATE(tblZoneMatch[[#This Row],[Company]],tblZoneMatch[[#This Row],[Current Zone]],tblZoneMatch[[#This Row],[Machine Type]],tblZoneMatch[[#This Row],[Target Platform]],tblZoneMatch[[#This Row],[Target Device Type]],tblZoneMatch[[#This Row],[Target Zone]])</f>
        <v>DBG-MeridianBackend / Server / Database / MS_SQLWindows/Linux/AIXvaash-vcsVMappseg / dbg-meridian / database / general</v>
      </c>
    </row>
    <row r="1263" spans="1:7" x14ac:dyDescent="0.3">
      <c r="A1263" t="s">
        <v>11088</v>
      </c>
      <c r="B1263" t="s">
        <v>465</v>
      </c>
      <c r="C1263" t="s">
        <v>11062</v>
      </c>
      <c r="D1263" t="s">
        <v>1404</v>
      </c>
      <c r="E1263" t="s">
        <v>19</v>
      </c>
      <c r="F1263" t="s">
        <v>2934</v>
      </c>
      <c r="G1263" t="str">
        <f>CONCATENATE(tblZoneMatch[[#This Row],[Company]],tblZoneMatch[[#This Row],[Current Zone]],tblZoneMatch[[#This Row],[Machine Type]],tblZoneMatch[[#This Row],[Target Platform]],tblZoneMatch[[#This Row],[Target Device Type]],tblZoneMatch[[#This Row],[Target Zone]])</f>
        <v>DBG-MeridianFrontEnd / Internal / Legacy / NonLoadBalancerWindows/Linux/AIXvaash-vcsVMappseg / dbg-meridian / frontend / general</v>
      </c>
    </row>
    <row r="1264" spans="1:7" x14ac:dyDescent="0.3">
      <c r="A1264" t="s">
        <v>11088</v>
      </c>
      <c r="B1264" t="s">
        <v>536</v>
      </c>
      <c r="C1264" t="s">
        <v>11062</v>
      </c>
      <c r="D1264" t="s">
        <v>1404</v>
      </c>
      <c r="E1264" t="s">
        <v>19</v>
      </c>
      <c r="F1264" t="s">
        <v>2934</v>
      </c>
      <c r="G1264" t="str">
        <f>CONCATENATE(tblZoneMatch[[#This Row],[Company]],tblZoneMatch[[#This Row],[Current Zone]],tblZoneMatch[[#This Row],[Machine Type]],tblZoneMatch[[#This Row],[Target Platform]],tblZoneMatch[[#This Row],[Target Device Type]],tblZoneMatch[[#This Row],[Target Zone]])</f>
        <v>DBG-MeridianFrontEnd / Internal / Web Servers / IISWindows/Linux/AIXvaash-vcsVMappseg / dbg-meridian / frontend / general</v>
      </c>
    </row>
    <row r="1265" spans="1:7" x14ac:dyDescent="0.3">
      <c r="A1265" t="s">
        <v>11088</v>
      </c>
      <c r="B1265" t="s">
        <v>11084</v>
      </c>
      <c r="C1265" t="s">
        <v>11062</v>
      </c>
      <c r="D1265" t="s">
        <v>1404</v>
      </c>
      <c r="E1265" t="s">
        <v>19</v>
      </c>
      <c r="F1265" t="s">
        <v>2949</v>
      </c>
      <c r="G1265" t="str">
        <f>CONCATENATE(tblZoneMatch[[#This Row],[Company]],tblZoneMatch[[#This Row],[Current Zone]],tblZoneMatch[[#This Row],[Machine Type]],tblZoneMatch[[#This Row],[Target Platform]],tblZoneMatch[[#This Row],[Target Device Type]],tblZoneMatch[[#This Row],[Target Zone]])</f>
        <v>DBG-MeridianNoneWindows/Linux/AIXvaash-vcsVMappseg / dbg-meridian / legacy / non-loadbalancer</v>
      </c>
    </row>
    <row r="1266" spans="1:7" x14ac:dyDescent="0.3">
      <c r="A1266" t="s">
        <v>11089</v>
      </c>
      <c r="B1266" t="s">
        <v>1400</v>
      </c>
      <c r="C1266" t="s">
        <v>11062</v>
      </c>
      <c r="D1266" t="s">
        <v>1108</v>
      </c>
      <c r="E1266" t="s">
        <v>19</v>
      </c>
      <c r="F1266" t="s">
        <v>3199</v>
      </c>
      <c r="G1266" t="str">
        <f>CONCATENATE(tblZoneMatch[[#This Row],[Company]],tblZoneMatch[[#This Row],[Current Zone]],tblZoneMatch[[#This Row],[Machine Type]],tblZoneMatch[[#This Row],[Target Platform]],tblZoneMatch[[#This Row],[Target Device Type]],tblZoneMatch[[#This Row],[Target Zone]])</f>
        <v>GBDappseg / anthem / database / generalWindows/Linux/AIXazkyn-eastVMappseg / gbd / database / general</v>
      </c>
    </row>
    <row r="1267" spans="1:7" x14ac:dyDescent="0.3">
      <c r="A1267" t="s">
        <v>11089</v>
      </c>
      <c r="B1267" t="s">
        <v>1400</v>
      </c>
      <c r="C1267" t="s">
        <v>11062</v>
      </c>
      <c r="D1267" t="s">
        <v>1284</v>
      </c>
      <c r="E1267" t="s">
        <v>19</v>
      </c>
      <c r="F1267" t="s">
        <v>3199</v>
      </c>
      <c r="G1267" t="str">
        <f>CONCATENATE(tblZoneMatch[[#This Row],[Company]],tblZoneMatch[[#This Row],[Current Zone]],tblZoneMatch[[#This Row],[Machine Type]],tblZoneMatch[[#This Row],[Target Platform]],tblZoneMatch[[#This Row],[Target Device Type]],tblZoneMatch[[#This Row],[Target Zone]])</f>
        <v>GBDappseg / anthem / database / generalWindows/Linux/AIXazkyn-ncVMappseg / gbd / database / general</v>
      </c>
    </row>
    <row r="1268" spans="1:7" x14ac:dyDescent="0.3">
      <c r="A1268" t="s">
        <v>11089</v>
      </c>
      <c r="B1268" t="s">
        <v>1384</v>
      </c>
      <c r="C1268" t="s">
        <v>11062</v>
      </c>
      <c r="D1268" t="s">
        <v>1108</v>
      </c>
      <c r="E1268" t="s">
        <v>19</v>
      </c>
      <c r="F1268" t="s">
        <v>4899</v>
      </c>
      <c r="G1268" t="str">
        <f>CONCATENATE(tblZoneMatch[[#This Row],[Company]],tblZoneMatch[[#This Row],[Current Zone]],tblZoneMatch[[#This Row],[Machine Type]],tblZoneMatch[[#This Row],[Target Platform]],tblZoneMatch[[#This Row],[Target Device Type]],tblZoneMatch[[#This Row],[Target Zone]])</f>
        <v>GBDappseg / anthem / frontend / generalWindows/Linux/AIXazkyn-eastVMappseg / gbd / frontend / general</v>
      </c>
    </row>
    <row r="1269" spans="1:7" x14ac:dyDescent="0.3">
      <c r="A1269" t="s">
        <v>11089</v>
      </c>
      <c r="B1269" t="s">
        <v>1384</v>
      </c>
      <c r="C1269" t="s">
        <v>11062</v>
      </c>
      <c r="D1269" t="s">
        <v>1284</v>
      </c>
      <c r="E1269" t="s">
        <v>19</v>
      </c>
      <c r="F1269" t="s">
        <v>4899</v>
      </c>
      <c r="G1269" t="str">
        <f>CONCATENATE(tblZoneMatch[[#This Row],[Company]],tblZoneMatch[[#This Row],[Current Zone]],tblZoneMatch[[#This Row],[Machine Type]],tblZoneMatch[[#This Row],[Target Platform]],tblZoneMatch[[#This Row],[Target Device Type]],tblZoneMatch[[#This Row],[Target Zone]])</f>
        <v>GBDappseg / anthem / frontend / generalWindows/Linux/AIXazkyn-ncVMappseg / gbd / frontend / general</v>
      </c>
    </row>
    <row r="1270" spans="1:7" x14ac:dyDescent="0.3">
      <c r="A1270" t="s">
        <v>11089</v>
      </c>
      <c r="B1270" t="s">
        <v>1388</v>
      </c>
      <c r="C1270" t="s">
        <v>11062</v>
      </c>
      <c r="D1270" t="s">
        <v>1108</v>
      </c>
      <c r="E1270" t="s">
        <v>19</v>
      </c>
      <c r="F1270" t="s">
        <v>4906</v>
      </c>
      <c r="G1270" t="str">
        <f>CONCATENATE(tblZoneMatch[[#This Row],[Company]],tblZoneMatch[[#This Row],[Current Zone]],tblZoneMatch[[#This Row],[Machine Type]],tblZoneMatch[[#This Row],[Target Platform]],tblZoneMatch[[#This Row],[Target Device Type]],tblZoneMatch[[#This Row],[Target Zone]])</f>
        <v>GBDappseg / anthem / mid-tier / generalWindows/Linux/AIXazkyn-eastVMappseg / gbd / mid-tier / general</v>
      </c>
    </row>
    <row r="1271" spans="1:7" x14ac:dyDescent="0.3">
      <c r="A1271" t="s">
        <v>11089</v>
      </c>
      <c r="B1271" t="s">
        <v>1388</v>
      </c>
      <c r="C1271" t="s">
        <v>11062</v>
      </c>
      <c r="D1271" t="s">
        <v>1284</v>
      </c>
      <c r="E1271" t="s">
        <v>19</v>
      </c>
      <c r="F1271" t="s">
        <v>4906</v>
      </c>
      <c r="G1271" t="str">
        <f>CONCATENATE(tblZoneMatch[[#This Row],[Company]],tblZoneMatch[[#This Row],[Current Zone]],tblZoneMatch[[#This Row],[Machine Type]],tblZoneMatch[[#This Row],[Target Platform]],tblZoneMatch[[#This Row],[Target Device Type]],tblZoneMatch[[#This Row],[Target Zone]])</f>
        <v>GBDappseg / anthem / mid-tier / generalWindows/Linux/AIXazkyn-ncVMappseg / gbd / mid-tier / general</v>
      </c>
    </row>
    <row r="1272" spans="1:7" x14ac:dyDescent="0.3">
      <c r="A1272" t="s">
        <v>11089</v>
      </c>
      <c r="B1272" t="s">
        <v>8732</v>
      </c>
      <c r="C1272" t="s">
        <v>11062</v>
      </c>
      <c r="D1272" t="s">
        <v>1108</v>
      </c>
      <c r="E1272" t="s">
        <v>19</v>
      </c>
      <c r="F1272" t="s">
        <v>3199</v>
      </c>
      <c r="G1272" t="str">
        <f>CONCATENATE(tblZoneMatch[[#This Row],[Company]],tblZoneMatch[[#This Row],[Current Zone]],tblZoneMatch[[#This Row],[Machine Type]],tblZoneMatch[[#This Row],[Target Platform]],tblZoneMatch[[#This Row],[Target Device Type]],tblZoneMatch[[#This Row],[Target Zone]])</f>
        <v>GBDBackend / Server / Database / AIWindows/Linux/AIXazkyn-eastVMappseg / gbd / database / general</v>
      </c>
    </row>
    <row r="1273" spans="1:7" x14ac:dyDescent="0.3">
      <c r="A1273" t="s">
        <v>11089</v>
      </c>
      <c r="B1273" t="s">
        <v>8732</v>
      </c>
      <c r="C1273" t="s">
        <v>11062</v>
      </c>
      <c r="D1273" t="s">
        <v>1284</v>
      </c>
      <c r="E1273" t="s">
        <v>19</v>
      </c>
      <c r="F1273" t="s">
        <v>3199</v>
      </c>
      <c r="G1273" t="str">
        <f>CONCATENATE(tblZoneMatch[[#This Row],[Company]],tblZoneMatch[[#This Row],[Current Zone]],tblZoneMatch[[#This Row],[Machine Type]],tblZoneMatch[[#This Row],[Target Platform]],tblZoneMatch[[#This Row],[Target Device Type]],tblZoneMatch[[#This Row],[Target Zone]])</f>
        <v>GBDBackend / Server / Database / AIWindows/Linux/AIXazkyn-ncVMappseg / gbd / database / general</v>
      </c>
    </row>
    <row r="1274" spans="1:7" x14ac:dyDescent="0.3">
      <c r="A1274" t="s">
        <v>11089</v>
      </c>
      <c r="B1274" t="s">
        <v>6158</v>
      </c>
      <c r="C1274" t="s">
        <v>11062</v>
      </c>
      <c r="D1274" t="s">
        <v>1108</v>
      </c>
      <c r="E1274" t="s">
        <v>19</v>
      </c>
      <c r="F1274" t="s">
        <v>3199</v>
      </c>
      <c r="G1274" t="str">
        <f>CONCATENATE(tblZoneMatch[[#This Row],[Company]],tblZoneMatch[[#This Row],[Current Zone]],tblZoneMatch[[#This Row],[Machine Type]],tblZoneMatch[[#This Row],[Target Platform]],tblZoneMatch[[#This Row],[Target Device Type]],tblZoneMatch[[#This Row],[Target Zone]])</f>
        <v>GBDBackend / Server / Database / DB2_MonitoringWindows/Linux/AIXazkyn-eastVMappseg / gbd / database / general</v>
      </c>
    </row>
    <row r="1275" spans="1:7" x14ac:dyDescent="0.3">
      <c r="A1275" t="s">
        <v>11089</v>
      </c>
      <c r="B1275" t="s">
        <v>6158</v>
      </c>
      <c r="C1275" t="s">
        <v>11062</v>
      </c>
      <c r="D1275" t="s">
        <v>1284</v>
      </c>
      <c r="E1275" t="s">
        <v>19</v>
      </c>
      <c r="F1275" t="s">
        <v>3199</v>
      </c>
      <c r="G1275" t="str">
        <f>CONCATENATE(tblZoneMatch[[#This Row],[Company]],tblZoneMatch[[#This Row],[Current Zone]],tblZoneMatch[[#This Row],[Machine Type]],tblZoneMatch[[#This Row],[Target Platform]],tblZoneMatch[[#This Row],[Target Device Type]],tblZoneMatch[[#This Row],[Target Zone]])</f>
        <v>GBDBackend / Server / Database / DB2_MonitoringWindows/Linux/AIXazkyn-ncVMappseg / gbd / database / general</v>
      </c>
    </row>
    <row r="1276" spans="1:7" x14ac:dyDescent="0.3">
      <c r="A1276" t="s">
        <v>11089</v>
      </c>
      <c r="B1276" t="s">
        <v>657</v>
      </c>
      <c r="C1276" t="s">
        <v>11062</v>
      </c>
      <c r="D1276" t="s">
        <v>1108</v>
      </c>
      <c r="E1276" t="s">
        <v>19</v>
      </c>
      <c r="F1276" t="s">
        <v>3199</v>
      </c>
      <c r="G1276" t="str">
        <f>CONCATENATE(tblZoneMatch[[#This Row],[Company]],tblZoneMatch[[#This Row],[Current Zone]],tblZoneMatch[[#This Row],[Machine Type]],tblZoneMatch[[#This Row],[Target Platform]],tblZoneMatch[[#This Row],[Target Device Type]],tblZoneMatch[[#This Row],[Target Zone]])</f>
        <v>GBDBackend / Server / Database / DB2Windows/Linux/AIXazkyn-eastVMappseg / gbd / database / general</v>
      </c>
    </row>
    <row r="1277" spans="1:7" x14ac:dyDescent="0.3">
      <c r="A1277" t="s">
        <v>11089</v>
      </c>
      <c r="B1277" t="s">
        <v>657</v>
      </c>
      <c r="C1277" t="s">
        <v>11062</v>
      </c>
      <c r="D1277" t="s">
        <v>1284</v>
      </c>
      <c r="E1277" t="s">
        <v>19</v>
      </c>
      <c r="F1277" t="s">
        <v>3199</v>
      </c>
      <c r="G1277" t="str">
        <f>CONCATENATE(tblZoneMatch[[#This Row],[Company]],tblZoneMatch[[#This Row],[Current Zone]],tblZoneMatch[[#This Row],[Machine Type]],tblZoneMatch[[#This Row],[Target Platform]],tblZoneMatch[[#This Row],[Target Device Type]],tblZoneMatch[[#This Row],[Target Zone]])</f>
        <v>GBDBackend / Server / Database / DB2Windows/Linux/AIXazkyn-ncVMappseg / gbd / database / general</v>
      </c>
    </row>
    <row r="1278" spans="1:7" x14ac:dyDescent="0.3">
      <c r="A1278" t="s">
        <v>11089</v>
      </c>
      <c r="B1278" t="s">
        <v>6112</v>
      </c>
      <c r="C1278" t="s">
        <v>11062</v>
      </c>
      <c r="D1278" t="s">
        <v>1108</v>
      </c>
      <c r="E1278" t="s">
        <v>19</v>
      </c>
      <c r="F1278" t="s">
        <v>3199</v>
      </c>
      <c r="G1278" t="str">
        <f>CONCATENATE(tblZoneMatch[[#This Row],[Company]],tblZoneMatch[[#This Row],[Current Zone]],tblZoneMatch[[#This Row],[Machine Type]],tblZoneMatch[[#This Row],[Target Platform]],tblZoneMatch[[#This Row],[Target Device Type]],tblZoneMatch[[#This Row],[Target Zone]])</f>
        <v>GBDBackend / Server / Database / General_MonitoringWindows/Linux/AIXazkyn-eastVMappseg / gbd / database / general</v>
      </c>
    </row>
    <row r="1279" spans="1:7" x14ac:dyDescent="0.3">
      <c r="A1279" t="s">
        <v>11089</v>
      </c>
      <c r="B1279" t="s">
        <v>6112</v>
      </c>
      <c r="C1279" t="s">
        <v>11062</v>
      </c>
      <c r="D1279" t="s">
        <v>1284</v>
      </c>
      <c r="E1279" t="s">
        <v>19</v>
      </c>
      <c r="F1279" t="s">
        <v>3199</v>
      </c>
      <c r="G1279" t="str">
        <f>CONCATENATE(tblZoneMatch[[#This Row],[Company]],tblZoneMatch[[#This Row],[Current Zone]],tblZoneMatch[[#This Row],[Machine Type]],tblZoneMatch[[#This Row],[Target Platform]],tblZoneMatch[[#This Row],[Target Device Type]],tblZoneMatch[[#This Row],[Target Zone]])</f>
        <v>GBDBackend / Server / Database / General_MonitoringWindows/Linux/AIXazkyn-ncVMappseg / gbd / database / general</v>
      </c>
    </row>
    <row r="1280" spans="1:7" x14ac:dyDescent="0.3">
      <c r="A1280" t="s">
        <v>11089</v>
      </c>
      <c r="B1280" t="s">
        <v>479</v>
      </c>
      <c r="C1280" t="s">
        <v>11062</v>
      </c>
      <c r="D1280" t="s">
        <v>1108</v>
      </c>
      <c r="E1280" t="s">
        <v>19</v>
      </c>
      <c r="F1280" t="s">
        <v>3199</v>
      </c>
      <c r="G1280" t="str">
        <f>CONCATENATE(tblZoneMatch[[#This Row],[Company]],tblZoneMatch[[#This Row],[Current Zone]],tblZoneMatch[[#This Row],[Machine Type]],tblZoneMatch[[#This Row],[Target Platform]],tblZoneMatch[[#This Row],[Target Device Type]],tblZoneMatch[[#This Row],[Target Zone]])</f>
        <v>GBDBackend / Server / Database / GeneralWindows/Linux/AIXazkyn-eastVMappseg / gbd / database / general</v>
      </c>
    </row>
    <row r="1281" spans="1:7" x14ac:dyDescent="0.3">
      <c r="A1281" t="s">
        <v>11089</v>
      </c>
      <c r="B1281" t="s">
        <v>479</v>
      </c>
      <c r="C1281" t="s">
        <v>11062</v>
      </c>
      <c r="D1281" t="s">
        <v>1284</v>
      </c>
      <c r="E1281" t="s">
        <v>19</v>
      </c>
      <c r="F1281" t="s">
        <v>3199</v>
      </c>
      <c r="G1281" t="str">
        <f>CONCATENATE(tblZoneMatch[[#This Row],[Company]],tblZoneMatch[[#This Row],[Current Zone]],tblZoneMatch[[#This Row],[Machine Type]],tblZoneMatch[[#This Row],[Target Platform]],tblZoneMatch[[#This Row],[Target Device Type]],tblZoneMatch[[#This Row],[Target Zone]])</f>
        <v>GBDBackend / Server / Database / GeneralWindows/Linux/AIXazkyn-ncVMappseg / gbd / database / general</v>
      </c>
    </row>
    <row r="1282" spans="1:7" x14ac:dyDescent="0.3">
      <c r="A1282" t="s">
        <v>11089</v>
      </c>
      <c r="B1282" t="s">
        <v>6083</v>
      </c>
      <c r="C1282" t="s">
        <v>11062</v>
      </c>
      <c r="D1282" t="s">
        <v>1108</v>
      </c>
      <c r="E1282" t="s">
        <v>19</v>
      </c>
      <c r="F1282" t="s">
        <v>3199</v>
      </c>
      <c r="G1282" t="str">
        <f>CONCATENATE(tblZoneMatch[[#This Row],[Company]],tblZoneMatch[[#This Row],[Current Zone]],tblZoneMatch[[#This Row],[Machine Type]],tblZoneMatch[[#This Row],[Target Platform]],tblZoneMatch[[#This Row],[Target Device Type]],tblZoneMatch[[#This Row],[Target Zone]])</f>
        <v>GBDBackend / Server / Database / Hadoop_DiscWindows/Linux/AIXazkyn-eastVMappseg / gbd / database / general</v>
      </c>
    </row>
    <row r="1283" spans="1:7" x14ac:dyDescent="0.3">
      <c r="A1283" t="s">
        <v>11089</v>
      </c>
      <c r="B1283" t="s">
        <v>6083</v>
      </c>
      <c r="C1283" t="s">
        <v>11062</v>
      </c>
      <c r="D1283" t="s">
        <v>1284</v>
      </c>
      <c r="E1283" t="s">
        <v>19</v>
      </c>
      <c r="F1283" t="s">
        <v>3199</v>
      </c>
      <c r="G1283" t="str">
        <f>CONCATENATE(tblZoneMatch[[#This Row],[Company]],tblZoneMatch[[#This Row],[Current Zone]],tblZoneMatch[[#This Row],[Machine Type]],tblZoneMatch[[#This Row],[Target Platform]],tblZoneMatch[[#This Row],[Target Device Type]],tblZoneMatch[[#This Row],[Target Zone]])</f>
        <v>GBDBackend / Server / Database / Hadoop_DiscWindows/Linux/AIXazkyn-ncVMappseg / gbd / database / general</v>
      </c>
    </row>
    <row r="1284" spans="1:7" x14ac:dyDescent="0.3">
      <c r="A1284" t="s">
        <v>11089</v>
      </c>
      <c r="B1284" t="s">
        <v>6193</v>
      </c>
      <c r="C1284" t="s">
        <v>11062</v>
      </c>
      <c r="D1284" t="s">
        <v>1108</v>
      </c>
      <c r="E1284" t="s">
        <v>19</v>
      </c>
      <c r="F1284" t="s">
        <v>3199</v>
      </c>
      <c r="G1284" t="str">
        <f>CONCATENATE(tblZoneMatch[[#This Row],[Company]],tblZoneMatch[[#This Row],[Current Zone]],tblZoneMatch[[#This Row],[Machine Type]],tblZoneMatch[[#This Row],[Target Platform]],tblZoneMatch[[#This Row],[Target Device Type]],tblZoneMatch[[#This Row],[Target Zone]])</f>
        <v>GBDBackend / Server / Database / Hadoop_MonitoringWindows/Linux/AIXazkyn-eastVMappseg / gbd / database / general</v>
      </c>
    </row>
    <row r="1285" spans="1:7" x14ac:dyDescent="0.3">
      <c r="A1285" t="s">
        <v>11089</v>
      </c>
      <c r="B1285" t="s">
        <v>6193</v>
      </c>
      <c r="C1285" t="s">
        <v>11062</v>
      </c>
      <c r="D1285" t="s">
        <v>1284</v>
      </c>
      <c r="E1285" t="s">
        <v>19</v>
      </c>
      <c r="F1285" t="s">
        <v>3199</v>
      </c>
      <c r="G1285" t="str">
        <f>CONCATENATE(tblZoneMatch[[#This Row],[Company]],tblZoneMatch[[#This Row],[Current Zone]],tblZoneMatch[[#This Row],[Machine Type]],tblZoneMatch[[#This Row],[Target Platform]],tblZoneMatch[[#This Row],[Target Device Type]],tblZoneMatch[[#This Row],[Target Zone]])</f>
        <v>GBDBackend / Server / Database / Hadoop_MonitoringWindows/Linux/AIXazkyn-ncVMappseg / gbd / database / general</v>
      </c>
    </row>
    <row r="1286" spans="1:7" x14ac:dyDescent="0.3">
      <c r="A1286" t="s">
        <v>11089</v>
      </c>
      <c r="B1286" t="s">
        <v>6072</v>
      </c>
      <c r="C1286" t="s">
        <v>11062</v>
      </c>
      <c r="D1286" t="s">
        <v>1108</v>
      </c>
      <c r="E1286" t="s">
        <v>19</v>
      </c>
      <c r="F1286" t="s">
        <v>3199</v>
      </c>
      <c r="G1286" t="str">
        <f>CONCATENATE(tblZoneMatch[[#This Row],[Company]],tblZoneMatch[[#This Row],[Current Zone]],tblZoneMatch[[#This Row],[Machine Type]],tblZoneMatch[[#This Row],[Target Platform]],tblZoneMatch[[#This Row],[Target Device Type]],tblZoneMatch[[#This Row],[Target Zone]])</f>
        <v>GBDBackend / Server / Database / Hadoop_Prod1Windows/Linux/AIXazkyn-eastVMappseg / gbd / database / general</v>
      </c>
    </row>
    <row r="1287" spans="1:7" x14ac:dyDescent="0.3">
      <c r="A1287" t="s">
        <v>11089</v>
      </c>
      <c r="B1287" t="s">
        <v>6072</v>
      </c>
      <c r="C1287" t="s">
        <v>11062</v>
      </c>
      <c r="D1287" t="s">
        <v>1284</v>
      </c>
      <c r="E1287" t="s">
        <v>19</v>
      </c>
      <c r="F1287" t="s">
        <v>3199</v>
      </c>
      <c r="G1287" t="str">
        <f>CONCATENATE(tblZoneMatch[[#This Row],[Company]],tblZoneMatch[[#This Row],[Current Zone]],tblZoneMatch[[#This Row],[Machine Type]],tblZoneMatch[[#This Row],[Target Platform]],tblZoneMatch[[#This Row],[Target Device Type]],tblZoneMatch[[#This Row],[Target Zone]])</f>
        <v>GBDBackend / Server / Database / Hadoop_Prod1Windows/Linux/AIXazkyn-ncVMappseg / gbd / database / general</v>
      </c>
    </row>
    <row r="1288" spans="1:7" x14ac:dyDescent="0.3">
      <c r="A1288" t="s">
        <v>11089</v>
      </c>
      <c r="B1288" t="s">
        <v>6068</v>
      </c>
      <c r="C1288" t="s">
        <v>11062</v>
      </c>
      <c r="D1288" t="s">
        <v>1108</v>
      </c>
      <c r="E1288" t="s">
        <v>19</v>
      </c>
      <c r="F1288" t="s">
        <v>3199</v>
      </c>
      <c r="G1288" t="str">
        <f>CONCATENATE(tblZoneMatch[[#This Row],[Company]],tblZoneMatch[[#This Row],[Current Zone]],tblZoneMatch[[#This Row],[Machine Type]],tblZoneMatch[[#This Row],[Target Platform]],tblZoneMatch[[#This Row],[Target Device Type]],tblZoneMatch[[#This Row],[Target Zone]])</f>
        <v>GBDBackend / Server / Database / Hadoop_Prod2Windows/Linux/AIXazkyn-eastVMappseg / gbd / database / general</v>
      </c>
    </row>
    <row r="1289" spans="1:7" x14ac:dyDescent="0.3">
      <c r="A1289" t="s">
        <v>11089</v>
      </c>
      <c r="B1289" t="s">
        <v>6068</v>
      </c>
      <c r="C1289" t="s">
        <v>11062</v>
      </c>
      <c r="D1289" t="s">
        <v>1284</v>
      </c>
      <c r="E1289" t="s">
        <v>19</v>
      </c>
      <c r="F1289" t="s">
        <v>3199</v>
      </c>
      <c r="G1289" t="str">
        <f>CONCATENATE(tblZoneMatch[[#This Row],[Company]],tblZoneMatch[[#This Row],[Current Zone]],tblZoneMatch[[#This Row],[Machine Type]],tblZoneMatch[[#This Row],[Target Platform]],tblZoneMatch[[#This Row],[Target Device Type]],tblZoneMatch[[#This Row],[Target Zone]])</f>
        <v>GBDBackend / Server / Database / Hadoop_Prod2Windows/Linux/AIXazkyn-ncVMappseg / gbd / database / general</v>
      </c>
    </row>
    <row r="1290" spans="1:7" x14ac:dyDescent="0.3">
      <c r="A1290" t="s">
        <v>11089</v>
      </c>
      <c r="B1290" t="s">
        <v>6076</v>
      </c>
      <c r="C1290" t="s">
        <v>11062</v>
      </c>
      <c r="D1290" t="s">
        <v>1108</v>
      </c>
      <c r="E1290" t="s">
        <v>19</v>
      </c>
      <c r="F1290" t="s">
        <v>3199</v>
      </c>
      <c r="G1290" t="str">
        <f>CONCATENATE(tblZoneMatch[[#This Row],[Company]],tblZoneMatch[[#This Row],[Current Zone]],tblZoneMatch[[#This Row],[Machine Type]],tblZoneMatch[[#This Row],[Target Platform]],tblZoneMatch[[#This Row],[Target Device Type]],tblZoneMatch[[#This Row],[Target Zone]])</f>
        <v>GBDBackend / Server / Database / Hadoop_Prod3Windows/Linux/AIXazkyn-eastVMappseg / gbd / database / general</v>
      </c>
    </row>
    <row r="1291" spans="1:7" x14ac:dyDescent="0.3">
      <c r="A1291" t="s">
        <v>11089</v>
      </c>
      <c r="B1291" t="s">
        <v>6076</v>
      </c>
      <c r="C1291" t="s">
        <v>11062</v>
      </c>
      <c r="D1291" t="s">
        <v>1284</v>
      </c>
      <c r="E1291" t="s">
        <v>19</v>
      </c>
      <c r="F1291" t="s">
        <v>3199</v>
      </c>
      <c r="G1291" t="str">
        <f>CONCATENATE(tblZoneMatch[[#This Row],[Company]],tblZoneMatch[[#This Row],[Current Zone]],tblZoneMatch[[#This Row],[Machine Type]],tblZoneMatch[[#This Row],[Target Platform]],tblZoneMatch[[#This Row],[Target Device Type]],tblZoneMatch[[#This Row],[Target Zone]])</f>
        <v>GBDBackend / Server / Database / Hadoop_Prod3Windows/Linux/AIXazkyn-ncVMappseg / gbd / database / general</v>
      </c>
    </row>
    <row r="1292" spans="1:7" x14ac:dyDescent="0.3">
      <c r="A1292" t="s">
        <v>11089</v>
      </c>
      <c r="B1292" t="s">
        <v>6119</v>
      </c>
      <c r="C1292" t="s">
        <v>11062</v>
      </c>
      <c r="D1292" t="s">
        <v>1108</v>
      </c>
      <c r="E1292" t="s">
        <v>19</v>
      </c>
      <c r="F1292" t="s">
        <v>3199</v>
      </c>
      <c r="G1292" t="str">
        <f>CONCATENATE(tblZoneMatch[[#This Row],[Company]],tblZoneMatch[[#This Row],[Current Zone]],tblZoneMatch[[#This Row],[Machine Type]],tblZoneMatch[[#This Row],[Target Platform]],tblZoneMatch[[#This Row],[Target Device Type]],tblZoneMatch[[#This Row],[Target Zone]])</f>
        <v>GBDBackend / Server / Database / Misc_MonitoringWindows/Linux/AIXazkyn-eastVMappseg / gbd / database / general</v>
      </c>
    </row>
    <row r="1293" spans="1:7" x14ac:dyDescent="0.3">
      <c r="A1293" t="s">
        <v>11089</v>
      </c>
      <c r="B1293" t="s">
        <v>6119</v>
      </c>
      <c r="C1293" t="s">
        <v>11062</v>
      </c>
      <c r="D1293" t="s">
        <v>1284</v>
      </c>
      <c r="E1293" t="s">
        <v>19</v>
      </c>
      <c r="F1293" t="s">
        <v>3199</v>
      </c>
      <c r="G1293" t="str">
        <f>CONCATENATE(tblZoneMatch[[#This Row],[Company]],tblZoneMatch[[#This Row],[Current Zone]],tblZoneMatch[[#This Row],[Machine Type]],tblZoneMatch[[#This Row],[Target Platform]],tblZoneMatch[[#This Row],[Target Device Type]],tblZoneMatch[[#This Row],[Target Zone]])</f>
        <v>GBDBackend / Server / Database / Misc_MonitoringWindows/Linux/AIXazkyn-ncVMappseg / gbd / database / general</v>
      </c>
    </row>
    <row r="1294" spans="1:7" x14ac:dyDescent="0.3">
      <c r="A1294" t="s">
        <v>11089</v>
      </c>
      <c r="B1294" t="s">
        <v>540</v>
      </c>
      <c r="C1294" t="s">
        <v>11062</v>
      </c>
      <c r="D1294" t="s">
        <v>1108</v>
      </c>
      <c r="E1294" t="s">
        <v>19</v>
      </c>
      <c r="F1294" t="s">
        <v>3199</v>
      </c>
      <c r="G1294" t="str">
        <f>CONCATENATE(tblZoneMatch[[#This Row],[Company]],tblZoneMatch[[#This Row],[Current Zone]],tblZoneMatch[[#This Row],[Machine Type]],tblZoneMatch[[#This Row],[Target Platform]],tblZoneMatch[[#This Row],[Target Device Type]],tblZoneMatch[[#This Row],[Target Zone]])</f>
        <v>GBDBackend / Server / Database / MiscWindows/Linux/AIXazkyn-eastVMappseg / gbd / database / general</v>
      </c>
    </row>
    <row r="1295" spans="1:7" x14ac:dyDescent="0.3">
      <c r="A1295" t="s">
        <v>11089</v>
      </c>
      <c r="B1295" t="s">
        <v>540</v>
      </c>
      <c r="C1295" t="s">
        <v>11062</v>
      </c>
      <c r="D1295" t="s">
        <v>1284</v>
      </c>
      <c r="E1295" t="s">
        <v>19</v>
      </c>
      <c r="F1295" t="s">
        <v>3199</v>
      </c>
      <c r="G1295" t="str">
        <f>CONCATENATE(tblZoneMatch[[#This Row],[Company]],tblZoneMatch[[#This Row],[Current Zone]],tblZoneMatch[[#This Row],[Machine Type]],tblZoneMatch[[#This Row],[Target Platform]],tblZoneMatch[[#This Row],[Target Device Type]],tblZoneMatch[[#This Row],[Target Zone]])</f>
        <v>GBDBackend / Server / Database / MiscWindows/Linux/AIXazkyn-ncVMappseg / gbd / database / general</v>
      </c>
    </row>
    <row r="1296" spans="1:7" x14ac:dyDescent="0.3">
      <c r="A1296" t="s">
        <v>11089</v>
      </c>
      <c r="B1296" t="s">
        <v>6050</v>
      </c>
      <c r="C1296" t="s">
        <v>11062</v>
      </c>
      <c r="D1296" t="s">
        <v>1108</v>
      </c>
      <c r="E1296" t="s">
        <v>19</v>
      </c>
      <c r="F1296" t="s">
        <v>3199</v>
      </c>
      <c r="G1296" t="str">
        <f>CONCATENATE(tblZoneMatch[[#This Row],[Company]],tblZoneMatch[[#This Row],[Current Zone]],tblZoneMatch[[#This Row],[Machine Type]],tblZoneMatch[[#This Row],[Target Platform]],tblZoneMatch[[#This Row],[Target Device Type]],tblZoneMatch[[#This Row],[Target Zone]])</f>
        <v>GBDBackend / Server / Database / Mongo_MonitoringWindows/Linux/AIXazkyn-eastVMappseg / gbd / database / general</v>
      </c>
    </row>
    <row r="1297" spans="1:7" x14ac:dyDescent="0.3">
      <c r="A1297" t="s">
        <v>11089</v>
      </c>
      <c r="B1297" t="s">
        <v>6050</v>
      </c>
      <c r="C1297" t="s">
        <v>11062</v>
      </c>
      <c r="D1297" t="s">
        <v>1284</v>
      </c>
      <c r="E1297" t="s">
        <v>19</v>
      </c>
      <c r="F1297" t="s">
        <v>3199</v>
      </c>
      <c r="G1297" t="str">
        <f>CONCATENATE(tblZoneMatch[[#This Row],[Company]],tblZoneMatch[[#This Row],[Current Zone]],tblZoneMatch[[#This Row],[Machine Type]],tblZoneMatch[[#This Row],[Target Platform]],tblZoneMatch[[#This Row],[Target Device Type]],tblZoneMatch[[#This Row],[Target Zone]])</f>
        <v>GBDBackend / Server / Database / Mongo_MonitoringWindows/Linux/AIXazkyn-ncVMappseg / gbd / database / general</v>
      </c>
    </row>
    <row r="1298" spans="1:7" x14ac:dyDescent="0.3">
      <c r="A1298" t="s">
        <v>11089</v>
      </c>
      <c r="B1298" t="s">
        <v>519</v>
      </c>
      <c r="C1298" t="s">
        <v>11062</v>
      </c>
      <c r="D1298" t="s">
        <v>1108</v>
      </c>
      <c r="E1298" t="s">
        <v>19</v>
      </c>
      <c r="F1298" t="s">
        <v>3199</v>
      </c>
      <c r="G1298" t="str">
        <f>CONCATENATE(tblZoneMatch[[#This Row],[Company]],tblZoneMatch[[#This Row],[Current Zone]],tblZoneMatch[[#This Row],[Machine Type]],tblZoneMatch[[#This Row],[Target Platform]],tblZoneMatch[[#This Row],[Target Device Type]],tblZoneMatch[[#This Row],[Target Zone]])</f>
        <v>GBDBackend / Server / Database / MongoWindows/Linux/AIXazkyn-eastVMappseg / gbd / database / general</v>
      </c>
    </row>
    <row r="1299" spans="1:7" x14ac:dyDescent="0.3">
      <c r="A1299" t="s">
        <v>11089</v>
      </c>
      <c r="B1299" t="s">
        <v>519</v>
      </c>
      <c r="C1299" t="s">
        <v>11062</v>
      </c>
      <c r="D1299" t="s">
        <v>1284</v>
      </c>
      <c r="E1299" t="s">
        <v>19</v>
      </c>
      <c r="F1299" t="s">
        <v>3199</v>
      </c>
      <c r="G1299" t="str">
        <f>CONCATENATE(tblZoneMatch[[#This Row],[Company]],tblZoneMatch[[#This Row],[Current Zone]],tblZoneMatch[[#This Row],[Machine Type]],tblZoneMatch[[#This Row],[Target Platform]],tblZoneMatch[[#This Row],[Target Device Type]],tblZoneMatch[[#This Row],[Target Zone]])</f>
        <v>GBDBackend / Server / Database / MongoWindows/Linux/AIXazkyn-ncVMappseg / gbd / database / general</v>
      </c>
    </row>
    <row r="1300" spans="1:7" x14ac:dyDescent="0.3">
      <c r="A1300" t="s">
        <v>11089</v>
      </c>
      <c r="B1300" t="s">
        <v>729</v>
      </c>
      <c r="C1300" t="s">
        <v>11062</v>
      </c>
      <c r="D1300" t="s">
        <v>1108</v>
      </c>
      <c r="E1300" t="s">
        <v>19</v>
      </c>
      <c r="F1300" t="s">
        <v>3199</v>
      </c>
      <c r="G1300" t="str">
        <f>CONCATENATE(tblZoneMatch[[#This Row],[Company]],tblZoneMatch[[#This Row],[Current Zone]],tblZoneMatch[[#This Row],[Machine Type]],tblZoneMatch[[#This Row],[Target Platform]],tblZoneMatch[[#This Row],[Target Device Type]],tblZoneMatch[[#This Row],[Target Zone]])</f>
        <v>GBDBackend / Server / Database / MS_SQL_GBDWindows/Linux/AIXazkyn-eastVMappseg / gbd / database / general</v>
      </c>
    </row>
    <row r="1301" spans="1:7" x14ac:dyDescent="0.3">
      <c r="A1301" t="s">
        <v>11089</v>
      </c>
      <c r="B1301" t="s">
        <v>729</v>
      </c>
      <c r="C1301" t="s">
        <v>11062</v>
      </c>
      <c r="D1301" t="s">
        <v>1284</v>
      </c>
      <c r="E1301" t="s">
        <v>19</v>
      </c>
      <c r="F1301" t="s">
        <v>3199</v>
      </c>
      <c r="G1301" t="str">
        <f>CONCATENATE(tblZoneMatch[[#This Row],[Company]],tblZoneMatch[[#This Row],[Current Zone]],tblZoneMatch[[#This Row],[Machine Type]],tblZoneMatch[[#This Row],[Target Platform]],tblZoneMatch[[#This Row],[Target Device Type]],tblZoneMatch[[#This Row],[Target Zone]])</f>
        <v>GBDBackend / Server / Database / MS_SQL_GBDWindows/Linux/AIXazkyn-ncVMappseg / gbd / database / general</v>
      </c>
    </row>
    <row r="1302" spans="1:7" x14ac:dyDescent="0.3">
      <c r="A1302" t="s">
        <v>11089</v>
      </c>
      <c r="B1302" t="s">
        <v>6132</v>
      </c>
      <c r="C1302" t="s">
        <v>11062</v>
      </c>
      <c r="D1302" t="s">
        <v>1108</v>
      </c>
      <c r="E1302" t="s">
        <v>19</v>
      </c>
      <c r="F1302" t="s">
        <v>3199</v>
      </c>
      <c r="G1302" t="str">
        <f>CONCATENATE(tblZoneMatch[[#This Row],[Company]],tblZoneMatch[[#This Row],[Current Zone]],tblZoneMatch[[#This Row],[Machine Type]],tblZoneMatch[[#This Row],[Target Platform]],tblZoneMatch[[#This Row],[Target Device Type]],tblZoneMatch[[#This Row],[Target Zone]])</f>
        <v>GBDBackend / Server / Database / MS_SQL_MonitoringWindows/Linux/AIXazkyn-eastVMappseg / gbd / database / general</v>
      </c>
    </row>
    <row r="1303" spans="1:7" x14ac:dyDescent="0.3">
      <c r="A1303" t="s">
        <v>11089</v>
      </c>
      <c r="B1303" t="s">
        <v>6132</v>
      </c>
      <c r="C1303" t="s">
        <v>11062</v>
      </c>
      <c r="D1303" t="s">
        <v>1284</v>
      </c>
      <c r="E1303" t="s">
        <v>19</v>
      </c>
      <c r="F1303" t="s">
        <v>3199</v>
      </c>
      <c r="G1303" t="str">
        <f>CONCATENATE(tblZoneMatch[[#This Row],[Company]],tblZoneMatch[[#This Row],[Current Zone]],tblZoneMatch[[#This Row],[Machine Type]],tblZoneMatch[[#This Row],[Target Platform]],tblZoneMatch[[#This Row],[Target Device Type]],tblZoneMatch[[#This Row],[Target Zone]])</f>
        <v>GBDBackend / Server / Database / MS_SQL_MonitoringWindows/Linux/AIXazkyn-ncVMappseg / gbd / database / general</v>
      </c>
    </row>
    <row r="1304" spans="1:7" x14ac:dyDescent="0.3">
      <c r="A1304" t="s">
        <v>11089</v>
      </c>
      <c r="B1304" t="s">
        <v>524</v>
      </c>
      <c r="C1304" t="s">
        <v>11062</v>
      </c>
      <c r="D1304" t="s">
        <v>1108</v>
      </c>
      <c r="E1304" t="s">
        <v>19</v>
      </c>
      <c r="F1304" t="s">
        <v>3199</v>
      </c>
      <c r="G1304" t="str">
        <f>CONCATENATE(tblZoneMatch[[#This Row],[Company]],tblZoneMatch[[#This Row],[Current Zone]],tblZoneMatch[[#This Row],[Machine Type]],tblZoneMatch[[#This Row],[Target Platform]],tblZoneMatch[[#This Row],[Target Device Type]],tblZoneMatch[[#This Row],[Target Zone]])</f>
        <v>GBDBackend / Server / Database / MS_SQLWindows/Linux/AIXazkyn-eastVMappseg / gbd / database / general</v>
      </c>
    </row>
    <row r="1305" spans="1:7" x14ac:dyDescent="0.3">
      <c r="A1305" t="s">
        <v>11089</v>
      </c>
      <c r="B1305" t="s">
        <v>524</v>
      </c>
      <c r="C1305" t="s">
        <v>11062</v>
      </c>
      <c r="D1305" t="s">
        <v>1284</v>
      </c>
      <c r="E1305" t="s">
        <v>19</v>
      </c>
      <c r="F1305" t="s">
        <v>3199</v>
      </c>
      <c r="G1305" t="str">
        <f>CONCATENATE(tblZoneMatch[[#This Row],[Company]],tblZoneMatch[[#This Row],[Current Zone]],tblZoneMatch[[#This Row],[Machine Type]],tblZoneMatch[[#This Row],[Target Platform]],tblZoneMatch[[#This Row],[Target Device Type]],tblZoneMatch[[#This Row],[Target Zone]])</f>
        <v>GBDBackend / Server / Database / MS_SQLWindows/Linux/AIXazkyn-ncVMappseg / gbd / database / general</v>
      </c>
    </row>
    <row r="1306" spans="1:7" x14ac:dyDescent="0.3">
      <c r="A1306" t="s">
        <v>11089</v>
      </c>
      <c r="B1306" t="s">
        <v>524</v>
      </c>
      <c r="C1306" t="s">
        <v>11062</v>
      </c>
      <c r="D1306" t="s">
        <v>4250</v>
      </c>
      <c r="E1306" t="s">
        <v>18</v>
      </c>
      <c r="F1306" t="s">
        <v>3199</v>
      </c>
      <c r="G1306" t="str">
        <f>CONCATENATE(tblZoneMatch[[#This Row],[Company]],tblZoneMatch[[#This Row],[Current Zone]],tblZoneMatch[[#This Row],[Machine Type]],tblZoneMatch[[#This Row],[Target Platform]],tblZoneMatch[[#This Row],[Target Device Type]],tblZoneMatch[[#This Row],[Target Zone]])</f>
        <v>GBDBackend / Server / Database / MS_SQLWindows/Linux/AIXilelk-bmaas-drServerappseg / gbd / database / general</v>
      </c>
    </row>
    <row r="1307" spans="1:7" x14ac:dyDescent="0.3">
      <c r="A1307" t="s">
        <v>11089</v>
      </c>
      <c r="B1307" t="s">
        <v>524</v>
      </c>
      <c r="C1307" t="s">
        <v>11062</v>
      </c>
      <c r="D1307" t="s">
        <v>2088</v>
      </c>
      <c r="E1307" t="s">
        <v>18</v>
      </c>
      <c r="F1307" t="s">
        <v>3199</v>
      </c>
      <c r="G1307" t="str">
        <f>CONCATENATE(tblZoneMatch[[#This Row],[Company]],tblZoneMatch[[#This Row],[Current Zone]],tblZoneMatch[[#This Row],[Machine Type]],tblZoneMatch[[#This Row],[Target Platform]],tblZoneMatch[[#This Row],[Target Device Type]],tblZoneMatch[[#This Row],[Target Zone]])</f>
        <v>GBDBackend / Server / Database / MS_SQLWindows/Linux/AIXvaash-bmaasServerappseg / gbd / database / general</v>
      </c>
    </row>
    <row r="1308" spans="1:7" x14ac:dyDescent="0.3">
      <c r="A1308" t="s">
        <v>11089</v>
      </c>
      <c r="B1308" t="s">
        <v>6187</v>
      </c>
      <c r="C1308" t="s">
        <v>11062</v>
      </c>
      <c r="D1308" t="s">
        <v>1108</v>
      </c>
      <c r="E1308" t="s">
        <v>19</v>
      </c>
      <c r="F1308" t="s">
        <v>3199</v>
      </c>
      <c r="G1308" t="str">
        <f>CONCATENATE(tblZoneMatch[[#This Row],[Company]],tblZoneMatch[[#This Row],[Current Zone]],tblZoneMatch[[#This Row],[Machine Type]],tblZoneMatch[[#This Row],[Target Platform]],tblZoneMatch[[#This Row],[Target Device Type]],tblZoneMatch[[#This Row],[Target Zone]])</f>
        <v>GBDBackend / Server / Database / Netezza_Pure_Data_MonitoringWindows/Linux/AIXazkyn-eastVMappseg / gbd / database / general</v>
      </c>
    </row>
    <row r="1309" spans="1:7" x14ac:dyDescent="0.3">
      <c r="A1309" t="s">
        <v>11089</v>
      </c>
      <c r="B1309" t="s">
        <v>6187</v>
      </c>
      <c r="C1309" t="s">
        <v>11062</v>
      </c>
      <c r="D1309" t="s">
        <v>1284</v>
      </c>
      <c r="E1309" t="s">
        <v>19</v>
      </c>
      <c r="F1309" t="s">
        <v>3199</v>
      </c>
      <c r="G1309" t="str">
        <f>CONCATENATE(tblZoneMatch[[#This Row],[Company]],tblZoneMatch[[#This Row],[Current Zone]],tblZoneMatch[[#This Row],[Machine Type]],tblZoneMatch[[#This Row],[Target Platform]],tblZoneMatch[[#This Row],[Target Device Type]],tblZoneMatch[[#This Row],[Target Zone]])</f>
        <v>GBDBackend / Server / Database / Netezza_Pure_Data_MonitoringWindows/Linux/AIXazkyn-ncVMappseg / gbd / database / general</v>
      </c>
    </row>
    <row r="1310" spans="1:7" x14ac:dyDescent="0.3">
      <c r="A1310" t="s">
        <v>11089</v>
      </c>
      <c r="B1310" t="s">
        <v>6183</v>
      </c>
      <c r="C1310" t="s">
        <v>11062</v>
      </c>
      <c r="D1310" t="s">
        <v>1108</v>
      </c>
      <c r="E1310" t="s">
        <v>19</v>
      </c>
      <c r="F1310" t="s">
        <v>3199</v>
      </c>
      <c r="G1310" t="str">
        <f>CONCATENATE(tblZoneMatch[[#This Row],[Company]],tblZoneMatch[[#This Row],[Current Zone]],tblZoneMatch[[#This Row],[Machine Type]],tblZoneMatch[[#This Row],[Target Platform]],tblZoneMatch[[#This Row],[Target Device Type]],tblZoneMatch[[#This Row],[Target Zone]])</f>
        <v>GBDBackend / Server / Database / Netezza_Pure_DataWindows/Linux/AIXazkyn-eastVMappseg / gbd / database / general</v>
      </c>
    </row>
    <row r="1311" spans="1:7" x14ac:dyDescent="0.3">
      <c r="A1311" t="s">
        <v>11089</v>
      </c>
      <c r="B1311" t="s">
        <v>6183</v>
      </c>
      <c r="C1311" t="s">
        <v>11062</v>
      </c>
      <c r="D1311" t="s">
        <v>1284</v>
      </c>
      <c r="E1311" t="s">
        <v>19</v>
      </c>
      <c r="F1311" t="s">
        <v>3199</v>
      </c>
      <c r="G1311" t="str">
        <f>CONCATENATE(tblZoneMatch[[#This Row],[Company]],tblZoneMatch[[#This Row],[Current Zone]],tblZoneMatch[[#This Row],[Machine Type]],tblZoneMatch[[#This Row],[Target Platform]],tblZoneMatch[[#This Row],[Target Device Type]],tblZoneMatch[[#This Row],[Target Zone]])</f>
        <v>GBDBackend / Server / Database / Netezza_Pure_DataWindows/Linux/AIXazkyn-ncVMappseg / gbd / database / general</v>
      </c>
    </row>
    <row r="1312" spans="1:7" x14ac:dyDescent="0.3">
      <c r="A1312" t="s">
        <v>11089</v>
      </c>
      <c r="B1312" t="s">
        <v>6145</v>
      </c>
      <c r="C1312" t="s">
        <v>11062</v>
      </c>
      <c r="D1312" t="s">
        <v>1108</v>
      </c>
      <c r="E1312" t="s">
        <v>19</v>
      </c>
      <c r="F1312" t="s">
        <v>3199</v>
      </c>
      <c r="G1312" t="str">
        <f>CONCATENATE(tblZoneMatch[[#This Row],[Company]],tblZoneMatch[[#This Row],[Current Zone]],tblZoneMatch[[#This Row],[Machine Type]],tblZoneMatch[[#This Row],[Target Platform]],tblZoneMatch[[#This Row],[Target Device Type]],tblZoneMatch[[#This Row],[Target Zone]])</f>
        <v>GBDBackend / Server / Database / Oracle_MonitoringWindows/Linux/AIXazkyn-eastVMappseg / gbd / database / general</v>
      </c>
    </row>
    <row r="1313" spans="1:7" x14ac:dyDescent="0.3">
      <c r="A1313" t="s">
        <v>11089</v>
      </c>
      <c r="B1313" t="s">
        <v>6145</v>
      </c>
      <c r="C1313" t="s">
        <v>11062</v>
      </c>
      <c r="D1313" t="s">
        <v>1284</v>
      </c>
      <c r="E1313" t="s">
        <v>19</v>
      </c>
      <c r="F1313" t="s">
        <v>3199</v>
      </c>
      <c r="G1313" t="str">
        <f>CONCATENATE(tblZoneMatch[[#This Row],[Company]],tblZoneMatch[[#This Row],[Current Zone]],tblZoneMatch[[#This Row],[Machine Type]],tblZoneMatch[[#This Row],[Target Platform]],tblZoneMatch[[#This Row],[Target Device Type]],tblZoneMatch[[#This Row],[Target Zone]])</f>
        <v>GBDBackend / Server / Database / Oracle_MonitoringWindows/Linux/AIXazkyn-ncVMappseg / gbd / database / general</v>
      </c>
    </row>
    <row r="1314" spans="1:7" x14ac:dyDescent="0.3">
      <c r="A1314" t="s">
        <v>11089</v>
      </c>
      <c r="B1314" t="s">
        <v>589</v>
      </c>
      <c r="C1314" t="s">
        <v>11062</v>
      </c>
      <c r="D1314" t="s">
        <v>1108</v>
      </c>
      <c r="E1314" t="s">
        <v>19</v>
      </c>
      <c r="F1314" t="s">
        <v>3199</v>
      </c>
      <c r="G1314" t="str">
        <f>CONCATENATE(tblZoneMatch[[#This Row],[Company]],tblZoneMatch[[#This Row],[Current Zone]],tblZoneMatch[[#This Row],[Machine Type]],tblZoneMatch[[#This Row],[Target Platform]],tblZoneMatch[[#This Row],[Target Device Type]],tblZoneMatch[[#This Row],[Target Zone]])</f>
        <v>GBDBackend / Server / Database / OracleWindows/Linux/AIXazkyn-eastVMappseg / gbd / database / general</v>
      </c>
    </row>
    <row r="1315" spans="1:7" x14ac:dyDescent="0.3">
      <c r="A1315" t="s">
        <v>11089</v>
      </c>
      <c r="B1315" t="s">
        <v>589</v>
      </c>
      <c r="C1315" t="s">
        <v>11062</v>
      </c>
      <c r="D1315" t="s">
        <v>1284</v>
      </c>
      <c r="E1315" t="s">
        <v>19</v>
      </c>
      <c r="F1315" t="s">
        <v>3199</v>
      </c>
      <c r="G1315" t="str">
        <f>CONCATENATE(tblZoneMatch[[#This Row],[Company]],tblZoneMatch[[#This Row],[Current Zone]],tblZoneMatch[[#This Row],[Machine Type]],tblZoneMatch[[#This Row],[Target Platform]],tblZoneMatch[[#This Row],[Target Device Type]],tblZoneMatch[[#This Row],[Target Zone]])</f>
        <v>GBDBackend / Server / Database / OracleWindows/Linux/AIXazkyn-ncVMappseg / gbd / database / general</v>
      </c>
    </row>
    <row r="1316" spans="1:7" x14ac:dyDescent="0.3">
      <c r="A1316" t="s">
        <v>11089</v>
      </c>
      <c r="B1316" t="s">
        <v>589</v>
      </c>
      <c r="C1316" t="s">
        <v>11062</v>
      </c>
      <c r="D1316" t="s">
        <v>4250</v>
      </c>
      <c r="E1316" t="s">
        <v>18</v>
      </c>
      <c r="F1316" t="s">
        <v>3199</v>
      </c>
      <c r="G1316" t="str">
        <f>CONCATENATE(tblZoneMatch[[#This Row],[Company]],tblZoneMatch[[#This Row],[Current Zone]],tblZoneMatch[[#This Row],[Machine Type]],tblZoneMatch[[#This Row],[Target Platform]],tblZoneMatch[[#This Row],[Target Device Type]],tblZoneMatch[[#This Row],[Target Zone]])</f>
        <v>GBDBackend / Server / Database / OracleWindows/Linux/AIXilelk-bmaas-drServerappseg / gbd / database / general</v>
      </c>
    </row>
    <row r="1317" spans="1:7" x14ac:dyDescent="0.3">
      <c r="A1317" t="s">
        <v>11089</v>
      </c>
      <c r="B1317" t="s">
        <v>589</v>
      </c>
      <c r="C1317" t="s">
        <v>11062</v>
      </c>
      <c r="D1317" t="s">
        <v>2088</v>
      </c>
      <c r="E1317" t="s">
        <v>18</v>
      </c>
      <c r="F1317" t="s">
        <v>3199</v>
      </c>
      <c r="G1317" t="str">
        <f>CONCATENATE(tblZoneMatch[[#This Row],[Company]],tblZoneMatch[[#This Row],[Current Zone]],tblZoneMatch[[#This Row],[Machine Type]],tblZoneMatch[[#This Row],[Target Platform]],tblZoneMatch[[#This Row],[Target Device Type]],tblZoneMatch[[#This Row],[Target Zone]])</f>
        <v>GBDBackend / Server / Database / OracleWindows/Linux/AIXvaash-bmaasServerappseg / gbd / database / general</v>
      </c>
    </row>
    <row r="1318" spans="1:7" x14ac:dyDescent="0.3">
      <c r="A1318" t="s">
        <v>11089</v>
      </c>
      <c r="B1318" t="s">
        <v>616</v>
      </c>
      <c r="C1318" t="s">
        <v>11062</v>
      </c>
      <c r="D1318" t="s">
        <v>1108</v>
      </c>
      <c r="E1318" t="s">
        <v>19</v>
      </c>
      <c r="F1318" t="s">
        <v>3199</v>
      </c>
      <c r="G1318" t="str">
        <f>CONCATENATE(tblZoneMatch[[#This Row],[Company]],tblZoneMatch[[#This Row],[Current Zone]],tblZoneMatch[[#This Row],[Machine Type]],tblZoneMatch[[#This Row],[Target Platform]],tblZoneMatch[[#This Row],[Target Device Type]],tblZoneMatch[[#This Row],[Target Zone]])</f>
        <v>GBDBackend / Server / Database / SplunkWindows/Linux/AIXazkyn-eastVMappseg / gbd / database / general</v>
      </c>
    </row>
    <row r="1319" spans="1:7" x14ac:dyDescent="0.3">
      <c r="A1319" t="s">
        <v>11089</v>
      </c>
      <c r="B1319" t="s">
        <v>616</v>
      </c>
      <c r="C1319" t="s">
        <v>11062</v>
      </c>
      <c r="D1319" t="s">
        <v>1284</v>
      </c>
      <c r="E1319" t="s">
        <v>19</v>
      </c>
      <c r="F1319" t="s">
        <v>3199</v>
      </c>
      <c r="G1319" t="str">
        <f>CONCATENATE(tblZoneMatch[[#This Row],[Company]],tblZoneMatch[[#This Row],[Current Zone]],tblZoneMatch[[#This Row],[Machine Type]],tblZoneMatch[[#This Row],[Target Platform]],tblZoneMatch[[#This Row],[Target Device Type]],tblZoneMatch[[#This Row],[Target Zone]])</f>
        <v>GBDBackend / Server / Database / SplunkWindows/Linux/AIXazkyn-ncVMappseg / gbd / database / general</v>
      </c>
    </row>
    <row r="1320" spans="1:7" x14ac:dyDescent="0.3">
      <c r="A1320" t="s">
        <v>11089</v>
      </c>
      <c r="B1320" t="s">
        <v>6168</v>
      </c>
      <c r="C1320" t="s">
        <v>11062</v>
      </c>
      <c r="D1320" t="s">
        <v>1108</v>
      </c>
      <c r="E1320" t="s">
        <v>19</v>
      </c>
      <c r="F1320" t="s">
        <v>3199</v>
      </c>
      <c r="G1320" t="str">
        <f>CONCATENATE(tblZoneMatch[[#This Row],[Company]],tblZoneMatch[[#This Row],[Current Zone]],tblZoneMatch[[#This Row],[Machine Type]],tblZoneMatch[[#This Row],[Target Platform]],tblZoneMatch[[#This Row],[Target Device Type]],tblZoneMatch[[#This Row],[Target Zone]])</f>
        <v>GBDBackend / Server / Database / Sybase_MonitoringWindows/Linux/AIXazkyn-eastVMappseg / gbd / database / general</v>
      </c>
    </row>
    <row r="1321" spans="1:7" x14ac:dyDescent="0.3">
      <c r="A1321" t="s">
        <v>11089</v>
      </c>
      <c r="B1321" t="s">
        <v>6168</v>
      </c>
      <c r="C1321" t="s">
        <v>11062</v>
      </c>
      <c r="D1321" t="s">
        <v>1284</v>
      </c>
      <c r="E1321" t="s">
        <v>19</v>
      </c>
      <c r="F1321" t="s">
        <v>3199</v>
      </c>
      <c r="G1321" t="str">
        <f>CONCATENATE(tblZoneMatch[[#This Row],[Company]],tblZoneMatch[[#This Row],[Current Zone]],tblZoneMatch[[#This Row],[Machine Type]],tblZoneMatch[[#This Row],[Target Platform]],tblZoneMatch[[#This Row],[Target Device Type]],tblZoneMatch[[#This Row],[Target Zone]])</f>
        <v>GBDBackend / Server / Database / Sybase_MonitoringWindows/Linux/AIXazkyn-ncVMappseg / gbd / database / general</v>
      </c>
    </row>
    <row r="1322" spans="1:7" x14ac:dyDescent="0.3">
      <c r="A1322" t="s">
        <v>11089</v>
      </c>
      <c r="B1322" t="s">
        <v>679</v>
      </c>
      <c r="C1322" t="s">
        <v>11062</v>
      </c>
      <c r="D1322" t="s">
        <v>1108</v>
      </c>
      <c r="E1322" t="s">
        <v>19</v>
      </c>
      <c r="F1322" t="s">
        <v>3199</v>
      </c>
      <c r="G1322" t="str">
        <f>CONCATENATE(tblZoneMatch[[#This Row],[Company]],tblZoneMatch[[#This Row],[Current Zone]],tblZoneMatch[[#This Row],[Machine Type]],tblZoneMatch[[#This Row],[Target Platform]],tblZoneMatch[[#This Row],[Target Device Type]],tblZoneMatch[[#This Row],[Target Zone]])</f>
        <v>GBDBackend / Server / Database / SybaseWindows/Linux/AIXazkyn-eastVMappseg / gbd / database / general</v>
      </c>
    </row>
    <row r="1323" spans="1:7" x14ac:dyDescent="0.3">
      <c r="A1323" t="s">
        <v>11089</v>
      </c>
      <c r="B1323" t="s">
        <v>679</v>
      </c>
      <c r="C1323" t="s">
        <v>11062</v>
      </c>
      <c r="D1323" t="s">
        <v>1284</v>
      </c>
      <c r="E1323" t="s">
        <v>19</v>
      </c>
      <c r="F1323" t="s">
        <v>3199</v>
      </c>
      <c r="G1323" t="str">
        <f>CONCATENATE(tblZoneMatch[[#This Row],[Company]],tblZoneMatch[[#This Row],[Current Zone]],tblZoneMatch[[#This Row],[Machine Type]],tblZoneMatch[[#This Row],[Target Platform]],tblZoneMatch[[#This Row],[Target Device Type]],tblZoneMatch[[#This Row],[Target Zone]])</f>
        <v>GBDBackend / Server / Database / SybaseWindows/Linux/AIXazkyn-ncVMappseg / gbd / database / general</v>
      </c>
    </row>
    <row r="1324" spans="1:7" x14ac:dyDescent="0.3">
      <c r="A1324" t="s">
        <v>11089</v>
      </c>
      <c r="B1324" t="s">
        <v>6218</v>
      </c>
      <c r="C1324" t="s">
        <v>11062</v>
      </c>
      <c r="D1324" t="s">
        <v>1108</v>
      </c>
      <c r="E1324" t="s">
        <v>19</v>
      </c>
      <c r="F1324" t="s">
        <v>4893</v>
      </c>
      <c r="G1324" t="str">
        <f>CONCATENATE(tblZoneMatch[[#This Row],[Company]],tblZoneMatch[[#This Row],[Current Zone]],tblZoneMatch[[#This Row],[Machine Type]],tblZoneMatch[[#This Row],[Target Platform]],tblZoneMatch[[#This Row],[Target Device Type]],tblZoneMatch[[#This Row],[Target Zone]])</f>
        <v>GBDBackend / Server / NAS / AVWindows/Linux/AIXazkyn-eastVMappseg / gbd / backend / general</v>
      </c>
    </row>
    <row r="1325" spans="1:7" x14ac:dyDescent="0.3">
      <c r="A1325" t="s">
        <v>11089</v>
      </c>
      <c r="B1325" t="s">
        <v>6218</v>
      </c>
      <c r="C1325" t="s">
        <v>11062</v>
      </c>
      <c r="D1325" t="s">
        <v>1284</v>
      </c>
      <c r="E1325" t="s">
        <v>19</v>
      </c>
      <c r="F1325" t="s">
        <v>4893</v>
      </c>
      <c r="G1325" t="str">
        <f>CONCATENATE(tblZoneMatch[[#This Row],[Company]],tblZoneMatch[[#This Row],[Current Zone]],tblZoneMatch[[#This Row],[Machine Type]],tblZoneMatch[[#This Row],[Target Platform]],tblZoneMatch[[#This Row],[Target Device Type]],tblZoneMatch[[#This Row],[Target Zone]])</f>
        <v>GBDBackend / Server / NAS / AVWindows/Linux/AIXazkyn-ncVMappseg / gbd / backend / general</v>
      </c>
    </row>
    <row r="1326" spans="1:7" x14ac:dyDescent="0.3">
      <c r="A1326" t="s">
        <v>11089</v>
      </c>
      <c r="B1326" t="s">
        <v>7396</v>
      </c>
      <c r="C1326" t="s">
        <v>11062</v>
      </c>
      <c r="D1326" t="s">
        <v>1108</v>
      </c>
      <c r="E1326" t="s">
        <v>19</v>
      </c>
      <c r="F1326" t="s">
        <v>4893</v>
      </c>
      <c r="G1326" t="str">
        <f>CONCATENATE(tblZoneMatch[[#This Row],[Company]],tblZoneMatch[[#This Row],[Current Zone]],tblZoneMatch[[#This Row],[Machine Type]],tblZoneMatch[[#This Row],[Target Platform]],tblZoneMatch[[#This Row],[Target Device Type]],tblZoneMatch[[#This Row],[Target Zone]])</f>
        <v>GBDBackend / Server / NAS / CareMoreWindows/Linux/AIXazkyn-eastVMappseg / gbd / backend / general</v>
      </c>
    </row>
    <row r="1327" spans="1:7" x14ac:dyDescent="0.3">
      <c r="A1327" t="s">
        <v>11089</v>
      </c>
      <c r="B1327" t="s">
        <v>7396</v>
      </c>
      <c r="C1327" t="s">
        <v>11062</v>
      </c>
      <c r="D1327" t="s">
        <v>1284</v>
      </c>
      <c r="E1327" t="s">
        <v>19</v>
      </c>
      <c r="F1327" t="s">
        <v>4893</v>
      </c>
      <c r="G1327" t="str">
        <f>CONCATENATE(tblZoneMatch[[#This Row],[Company]],tblZoneMatch[[#This Row],[Current Zone]],tblZoneMatch[[#This Row],[Machine Type]],tblZoneMatch[[#This Row],[Target Platform]],tblZoneMatch[[#This Row],[Target Device Type]],tblZoneMatch[[#This Row],[Target Zone]])</f>
        <v>GBDBackend / Server / NAS / CareMoreWindows/Linux/AIXazkyn-ncVMappseg / gbd / backend / general</v>
      </c>
    </row>
    <row r="1328" spans="1:7" x14ac:dyDescent="0.3">
      <c r="A1328" t="s">
        <v>11089</v>
      </c>
      <c r="B1328" t="s">
        <v>507</v>
      </c>
      <c r="C1328" t="s">
        <v>11062</v>
      </c>
      <c r="D1328" t="s">
        <v>1108</v>
      </c>
      <c r="E1328" t="s">
        <v>19</v>
      </c>
      <c r="F1328" t="s">
        <v>4893</v>
      </c>
      <c r="G1328" t="str">
        <f>CONCATENATE(tblZoneMatch[[#This Row],[Company]],tblZoneMatch[[#This Row],[Current Zone]],tblZoneMatch[[#This Row],[Machine Type]],tblZoneMatch[[#This Row],[Target Platform]],tblZoneMatch[[#This Row],[Target Device Type]],tblZoneMatch[[#This Row],[Target Zone]])</f>
        <v>GBDBackend / Server / NAS / GBDWindows/Linux/AIXazkyn-eastVMappseg / gbd / backend / general</v>
      </c>
    </row>
    <row r="1329" spans="1:7" x14ac:dyDescent="0.3">
      <c r="A1329" t="s">
        <v>11089</v>
      </c>
      <c r="B1329" t="s">
        <v>507</v>
      </c>
      <c r="C1329" t="s">
        <v>11062</v>
      </c>
      <c r="D1329" t="s">
        <v>1284</v>
      </c>
      <c r="E1329" t="s">
        <v>19</v>
      </c>
      <c r="F1329" t="s">
        <v>4893</v>
      </c>
      <c r="G1329" t="str">
        <f>CONCATENATE(tblZoneMatch[[#This Row],[Company]],tblZoneMatch[[#This Row],[Current Zone]],tblZoneMatch[[#This Row],[Machine Type]],tblZoneMatch[[#This Row],[Target Platform]],tblZoneMatch[[#This Row],[Target Device Type]],tblZoneMatch[[#This Row],[Target Zone]])</f>
        <v>GBDBackend / Server / NAS / GBDWindows/Linux/AIXazkyn-ncVMappseg / gbd / backend / general</v>
      </c>
    </row>
    <row r="1330" spans="1:7" x14ac:dyDescent="0.3">
      <c r="A1330" t="s">
        <v>11089</v>
      </c>
      <c r="B1330" t="s">
        <v>6222</v>
      </c>
      <c r="C1330" t="s">
        <v>11062</v>
      </c>
      <c r="D1330" t="s">
        <v>1108</v>
      </c>
      <c r="E1330" t="s">
        <v>19</v>
      </c>
      <c r="F1330" t="s">
        <v>4893</v>
      </c>
      <c r="G1330" t="str">
        <f>CONCATENATE(tblZoneMatch[[#This Row],[Company]],tblZoneMatch[[#This Row],[Current Zone]],tblZoneMatch[[#This Row],[Machine Type]],tblZoneMatch[[#This Row],[Target Platform]],tblZoneMatch[[#This Row],[Target Device Type]],tblZoneMatch[[#This Row],[Target Zone]])</f>
        <v>GBDBackend / Server / NAS / GeneralWindows/Linux/AIXazkyn-eastVMappseg / gbd / backend / general</v>
      </c>
    </row>
    <row r="1331" spans="1:7" x14ac:dyDescent="0.3">
      <c r="A1331" t="s">
        <v>11089</v>
      </c>
      <c r="B1331" t="s">
        <v>6222</v>
      </c>
      <c r="C1331" t="s">
        <v>11062</v>
      </c>
      <c r="D1331" t="s">
        <v>1284</v>
      </c>
      <c r="E1331" t="s">
        <v>19</v>
      </c>
      <c r="F1331" t="s">
        <v>4893</v>
      </c>
      <c r="G1331" t="str">
        <f>CONCATENATE(tblZoneMatch[[#This Row],[Company]],tblZoneMatch[[#This Row],[Current Zone]],tblZoneMatch[[#This Row],[Machine Type]],tblZoneMatch[[#This Row],[Target Platform]],tblZoneMatch[[#This Row],[Target Device Type]],tblZoneMatch[[#This Row],[Target Zone]])</f>
        <v>GBDBackend / Server / NAS / GeneralWindows/Linux/AIXazkyn-ncVMappseg / gbd / backend / general</v>
      </c>
    </row>
    <row r="1332" spans="1:7" x14ac:dyDescent="0.3">
      <c r="A1332" t="s">
        <v>11089</v>
      </c>
      <c r="B1332" t="s">
        <v>593</v>
      </c>
      <c r="C1332" t="s">
        <v>11062</v>
      </c>
      <c r="D1332" t="s">
        <v>1108</v>
      </c>
      <c r="E1332" t="s">
        <v>19</v>
      </c>
      <c r="F1332" t="s">
        <v>4893</v>
      </c>
      <c r="G1332" t="str">
        <f>CONCATENATE(tblZoneMatch[[#This Row],[Company]],tblZoneMatch[[#This Row],[Current Zone]],tblZoneMatch[[#This Row],[Machine Type]],tblZoneMatch[[#This Row],[Target Platform]],tblZoneMatch[[#This Row],[Target Device Type]],tblZoneMatch[[#This Row],[Target Zone]])</f>
        <v>GBDBackend / Server / Security / MiscWindows/Linux/AIXazkyn-eastVMappseg / gbd / backend / general</v>
      </c>
    </row>
    <row r="1333" spans="1:7" x14ac:dyDescent="0.3">
      <c r="A1333" t="s">
        <v>11089</v>
      </c>
      <c r="B1333" t="s">
        <v>593</v>
      </c>
      <c r="C1333" t="s">
        <v>11062</v>
      </c>
      <c r="D1333" t="s">
        <v>1284</v>
      </c>
      <c r="E1333" t="s">
        <v>19</v>
      </c>
      <c r="F1333" t="s">
        <v>4893</v>
      </c>
      <c r="G1333" t="str">
        <f>CONCATENATE(tblZoneMatch[[#This Row],[Company]],tblZoneMatch[[#This Row],[Current Zone]],tblZoneMatch[[#This Row],[Machine Type]],tblZoneMatch[[#This Row],[Target Platform]],tblZoneMatch[[#This Row],[Target Device Type]],tblZoneMatch[[#This Row],[Target Zone]])</f>
        <v>GBDBackend / Server / Security / MiscWindows/Linux/AIXazkyn-ncVMappseg / gbd / backend / general</v>
      </c>
    </row>
    <row r="1334" spans="1:7" x14ac:dyDescent="0.3">
      <c r="A1334" t="s">
        <v>11089</v>
      </c>
      <c r="B1334" t="s">
        <v>4137</v>
      </c>
      <c r="C1334" t="s">
        <v>11062</v>
      </c>
      <c r="D1334" t="s">
        <v>863</v>
      </c>
      <c r="E1334" t="s">
        <v>18</v>
      </c>
      <c r="F1334" t="s">
        <v>1891</v>
      </c>
      <c r="G1334" t="str">
        <f>CONCATENATE(tblZoneMatch[[#This Row],[Company]],tblZoneMatch[[#This Row],[Current Zone]],tblZoneMatch[[#This Row],[Machine Type]],tblZoneMatch[[#This Row],[Target Platform]],tblZoneMatch[[#This Row],[Target Device Type]],tblZoneMatch[[#This Row],[Target Zone]])</f>
        <v>GBDFrontEnd / DMZ / General / MiscWindows/Linux/AIXvaash-wdc04Servernetworkseg / gbd / dmz / web</v>
      </c>
    </row>
    <row r="1335" spans="1:7" x14ac:dyDescent="0.3">
      <c r="A1335" t="s">
        <v>11089</v>
      </c>
      <c r="B1335" t="s">
        <v>4137</v>
      </c>
      <c r="C1335" t="s">
        <v>11062</v>
      </c>
      <c r="D1335" t="s">
        <v>863</v>
      </c>
      <c r="E1335" t="s">
        <v>19</v>
      </c>
      <c r="F1335" t="s">
        <v>1891</v>
      </c>
      <c r="G1335" t="str">
        <f>CONCATENATE(tblZoneMatch[[#This Row],[Company]],tblZoneMatch[[#This Row],[Current Zone]],tblZoneMatch[[#This Row],[Machine Type]],tblZoneMatch[[#This Row],[Target Platform]],tblZoneMatch[[#This Row],[Target Device Type]],tblZoneMatch[[#This Row],[Target Zone]])</f>
        <v>GBDFrontEnd / DMZ / General / MiscWindows/Linux/AIXvaash-wdc04VMnetworkseg / gbd / dmz / web</v>
      </c>
    </row>
    <row r="1336" spans="1:7" x14ac:dyDescent="0.3">
      <c r="A1336" t="s">
        <v>11089</v>
      </c>
      <c r="B1336" t="s">
        <v>5174</v>
      </c>
      <c r="C1336" t="s">
        <v>11062</v>
      </c>
      <c r="D1336" t="s">
        <v>863</v>
      </c>
      <c r="E1336" t="s">
        <v>19</v>
      </c>
      <c r="F1336" t="s">
        <v>1894</v>
      </c>
      <c r="G1336" t="str">
        <f>CONCATENATE(tblZoneMatch[[#This Row],[Company]],tblZoneMatch[[#This Row],[Current Zone]],tblZoneMatch[[#This Row],[Machine Type]],tblZoneMatch[[#This Row],[Target Platform]],tblZoneMatch[[#This Row],[Target Device Type]],tblZoneMatch[[#This Row],[Target Zone]])</f>
        <v>GBDFrontEnd / DMZ / Servers / FTPWindows/Linux/AIXvaash-wdc04VMnetworkseg / gbd / dmz / ftp</v>
      </c>
    </row>
    <row r="1337" spans="1:7" x14ac:dyDescent="0.3">
      <c r="A1337" t="s">
        <v>11089</v>
      </c>
      <c r="B1337" t="s">
        <v>5450</v>
      </c>
      <c r="C1337" t="s">
        <v>11062</v>
      </c>
      <c r="D1337" t="s">
        <v>1284</v>
      </c>
      <c r="E1337" t="s">
        <v>19</v>
      </c>
      <c r="F1337" t="s">
        <v>4926</v>
      </c>
      <c r="G1337" t="str">
        <f>CONCATENATE(tblZoneMatch[[#This Row],[Company]],tblZoneMatch[[#This Row],[Current Zone]],tblZoneMatch[[#This Row],[Machine Type]],tblZoneMatch[[#This Row],[Target Platform]],tblZoneMatch[[#This Row],[Target Device Type]],tblZoneMatch[[#This Row],[Target Zone]])</f>
        <v>GBDFrontEnd / Egress / Citrix / ApplicationWindows/Linux/AIXazkyn-ncVMappseg / gbd / citrix / general</v>
      </c>
    </row>
    <row r="1338" spans="1:7" x14ac:dyDescent="0.3">
      <c r="A1338" t="s">
        <v>11089</v>
      </c>
      <c r="B1338" t="s">
        <v>5444</v>
      </c>
      <c r="C1338" t="s">
        <v>11062</v>
      </c>
      <c r="D1338" t="s">
        <v>1108</v>
      </c>
      <c r="E1338" t="s">
        <v>19</v>
      </c>
      <c r="F1338" t="s">
        <v>4926</v>
      </c>
      <c r="G1338" t="str">
        <f>CONCATENATE(tblZoneMatch[[#This Row],[Company]],tblZoneMatch[[#This Row],[Current Zone]],tblZoneMatch[[#This Row],[Machine Type]],tblZoneMatch[[#This Row],[Target Platform]],tblZoneMatch[[#This Row],[Target Device Type]],tblZoneMatch[[#This Row],[Target Zone]])</f>
        <v>GBDFrontEnd / Egress / Citrix / PVSWindows/Linux/AIXazkyn-eastVMappseg / gbd / citrix / general</v>
      </c>
    </row>
    <row r="1339" spans="1:7" x14ac:dyDescent="0.3">
      <c r="A1339" t="s">
        <v>11089</v>
      </c>
      <c r="B1339" t="s">
        <v>5444</v>
      </c>
      <c r="C1339" t="s">
        <v>11062</v>
      </c>
      <c r="D1339" t="s">
        <v>1404</v>
      </c>
      <c r="E1339" t="s">
        <v>19</v>
      </c>
      <c r="F1339" t="s">
        <v>4926</v>
      </c>
      <c r="G1339" t="str">
        <f>CONCATENATE(tblZoneMatch[[#This Row],[Company]],tblZoneMatch[[#This Row],[Current Zone]],tblZoneMatch[[#This Row],[Machine Type]],tblZoneMatch[[#This Row],[Target Platform]],tblZoneMatch[[#This Row],[Target Device Type]],tblZoneMatch[[#This Row],[Target Zone]])</f>
        <v>GBDFrontEnd / Egress / Citrix / PVSWindows/Linux/AIXvaash-vcsVMappseg / gbd / citrix / general</v>
      </c>
    </row>
    <row r="1340" spans="1:7" x14ac:dyDescent="0.3">
      <c r="A1340" t="s">
        <v>11089</v>
      </c>
      <c r="B1340" t="s">
        <v>7035</v>
      </c>
      <c r="C1340" t="s">
        <v>11062</v>
      </c>
      <c r="D1340" t="s">
        <v>1108</v>
      </c>
      <c r="E1340" t="s">
        <v>19</v>
      </c>
      <c r="F1340" t="s">
        <v>4899</v>
      </c>
      <c r="G1340" t="str">
        <f>CONCATENATE(tblZoneMatch[[#This Row],[Company]],tblZoneMatch[[#This Row],[Current Zone]],tblZoneMatch[[#This Row],[Machine Type]],tblZoneMatch[[#This Row],[Target Platform]],tblZoneMatch[[#This Row],[Target Device Type]],tblZoneMatch[[#This Row],[Target Zone]])</f>
        <v>GBDFrontEnd / Egress / General / VideoWindows/Linux/AIXazkyn-eastVMappseg / gbd / frontend / general</v>
      </c>
    </row>
    <row r="1341" spans="1:7" x14ac:dyDescent="0.3">
      <c r="A1341" t="s">
        <v>11089</v>
      </c>
      <c r="B1341" t="s">
        <v>7035</v>
      </c>
      <c r="C1341" t="s">
        <v>11062</v>
      </c>
      <c r="D1341" t="s">
        <v>1284</v>
      </c>
      <c r="E1341" t="s">
        <v>19</v>
      </c>
      <c r="F1341" t="s">
        <v>4899</v>
      </c>
      <c r="G1341" t="str">
        <f>CONCATENATE(tblZoneMatch[[#This Row],[Company]],tblZoneMatch[[#This Row],[Current Zone]],tblZoneMatch[[#This Row],[Machine Type]],tblZoneMatch[[#This Row],[Target Platform]],tblZoneMatch[[#This Row],[Target Device Type]],tblZoneMatch[[#This Row],[Target Zone]])</f>
        <v>GBDFrontEnd / Egress / General / VideoWindows/Linux/AIXazkyn-ncVMappseg / gbd / frontend / general</v>
      </c>
    </row>
    <row r="1342" spans="1:7" x14ac:dyDescent="0.3">
      <c r="A1342" t="s">
        <v>11089</v>
      </c>
      <c r="B1342" t="s">
        <v>6277</v>
      </c>
      <c r="C1342" t="s">
        <v>11062</v>
      </c>
      <c r="D1342" t="s">
        <v>1108</v>
      </c>
      <c r="E1342" t="s">
        <v>19</v>
      </c>
      <c r="F1342" t="s">
        <v>4899</v>
      </c>
      <c r="G1342" t="str">
        <f>CONCATENATE(tblZoneMatch[[#This Row],[Company]],tblZoneMatch[[#This Row],[Current Zone]],tblZoneMatch[[#This Row],[Machine Type]],tblZoneMatch[[#This Row],[Target Platform]],tblZoneMatch[[#This Row],[Target Device Type]],tblZoneMatch[[#This Row],[Target Zone]])</f>
        <v>GBDFrontEnd / Egress / Load Testing / MiscWindows/Linux/AIXazkyn-eastVMappseg / gbd / frontend / general</v>
      </c>
    </row>
    <row r="1343" spans="1:7" x14ac:dyDescent="0.3">
      <c r="A1343" t="s">
        <v>11089</v>
      </c>
      <c r="B1343" t="s">
        <v>6277</v>
      </c>
      <c r="C1343" t="s">
        <v>11062</v>
      </c>
      <c r="D1343" t="s">
        <v>1284</v>
      </c>
      <c r="E1343" t="s">
        <v>19</v>
      </c>
      <c r="F1343" t="s">
        <v>4899</v>
      </c>
      <c r="G1343" t="str">
        <f>CONCATENATE(tblZoneMatch[[#This Row],[Company]],tblZoneMatch[[#This Row],[Current Zone]],tblZoneMatch[[#This Row],[Machine Type]],tblZoneMatch[[#This Row],[Target Platform]],tblZoneMatch[[#This Row],[Target Device Type]],tblZoneMatch[[#This Row],[Target Zone]])</f>
        <v>GBDFrontEnd / Egress / Load Testing / MiscWindows/Linux/AIXazkyn-ncVMappseg / gbd / frontend / general</v>
      </c>
    </row>
    <row r="1344" spans="1:7" x14ac:dyDescent="0.3">
      <c r="A1344" t="s">
        <v>11089</v>
      </c>
      <c r="B1344" t="s">
        <v>555</v>
      </c>
      <c r="C1344" t="s">
        <v>11062</v>
      </c>
      <c r="D1344" t="s">
        <v>1108</v>
      </c>
      <c r="E1344" t="s">
        <v>19</v>
      </c>
      <c r="F1344" t="s">
        <v>4899</v>
      </c>
      <c r="G1344" t="str">
        <f>CONCATENATE(tblZoneMatch[[#This Row],[Company]],tblZoneMatch[[#This Row],[Current Zone]],tblZoneMatch[[#This Row],[Machine Type]],tblZoneMatch[[#This Row],[Target Platform]],tblZoneMatch[[#This Row],[Target Device Type]],tblZoneMatch[[#This Row],[Target Zone]])</f>
        <v>GBDFrontEnd / Internal / DevOps / MiscWindows/Linux/AIXazkyn-eastVMappseg / gbd / frontend / general</v>
      </c>
    </row>
    <row r="1345" spans="1:7" x14ac:dyDescent="0.3">
      <c r="A1345" t="s">
        <v>11089</v>
      </c>
      <c r="B1345" t="s">
        <v>555</v>
      </c>
      <c r="C1345" t="s">
        <v>11062</v>
      </c>
      <c r="D1345" t="s">
        <v>1284</v>
      </c>
      <c r="E1345" t="s">
        <v>19</v>
      </c>
      <c r="F1345" t="s">
        <v>4899</v>
      </c>
      <c r="G1345" t="str">
        <f>CONCATENATE(tblZoneMatch[[#This Row],[Company]],tblZoneMatch[[#This Row],[Current Zone]],tblZoneMatch[[#This Row],[Machine Type]],tblZoneMatch[[#This Row],[Target Platform]],tblZoneMatch[[#This Row],[Target Device Type]],tblZoneMatch[[#This Row],[Target Zone]])</f>
        <v>GBDFrontEnd / Internal / DevOps / MiscWindows/Linux/AIXazkyn-ncVMappseg / gbd / frontend / general</v>
      </c>
    </row>
    <row r="1346" spans="1:7" x14ac:dyDescent="0.3">
      <c r="A1346" t="s">
        <v>11089</v>
      </c>
      <c r="B1346" t="s">
        <v>686</v>
      </c>
      <c r="C1346" t="s">
        <v>11062</v>
      </c>
      <c r="D1346" t="s">
        <v>1108</v>
      </c>
      <c r="E1346" t="s">
        <v>19</v>
      </c>
      <c r="F1346" t="s">
        <v>4899</v>
      </c>
      <c r="G1346" t="str">
        <f>CONCATENATE(tblZoneMatch[[#This Row],[Company]],tblZoneMatch[[#This Row],[Current Zone]],tblZoneMatch[[#This Row],[Machine Type]],tblZoneMatch[[#This Row],[Target Platform]],tblZoneMatch[[#This Row],[Target Device Type]],tblZoneMatch[[#This Row],[Target Zone]])</f>
        <v>GBDFrontEnd / Internal / DevOps / UdeployWindows/Linux/AIXazkyn-eastVMappseg / gbd / frontend / general</v>
      </c>
    </row>
    <row r="1347" spans="1:7" x14ac:dyDescent="0.3">
      <c r="A1347" t="s">
        <v>11089</v>
      </c>
      <c r="B1347" t="s">
        <v>686</v>
      </c>
      <c r="C1347" t="s">
        <v>11062</v>
      </c>
      <c r="D1347" t="s">
        <v>1284</v>
      </c>
      <c r="E1347" t="s">
        <v>19</v>
      </c>
      <c r="F1347" t="s">
        <v>4899</v>
      </c>
      <c r="G1347" t="str">
        <f>CONCATENATE(tblZoneMatch[[#This Row],[Company]],tblZoneMatch[[#This Row],[Current Zone]],tblZoneMatch[[#This Row],[Machine Type]],tblZoneMatch[[#This Row],[Target Platform]],tblZoneMatch[[#This Row],[Target Device Type]],tblZoneMatch[[#This Row],[Target Zone]])</f>
        <v>GBDFrontEnd / Internal / DevOps / UdeployWindows/Linux/AIXazkyn-ncVMappseg / gbd / frontend / general</v>
      </c>
    </row>
    <row r="1348" spans="1:7" x14ac:dyDescent="0.3">
      <c r="A1348" t="s">
        <v>11089</v>
      </c>
      <c r="B1348" t="s">
        <v>690</v>
      </c>
      <c r="C1348" t="s">
        <v>11062</v>
      </c>
      <c r="D1348" t="s">
        <v>1108</v>
      </c>
      <c r="E1348" t="s">
        <v>19</v>
      </c>
      <c r="F1348" t="s">
        <v>4899</v>
      </c>
      <c r="G1348" t="str">
        <f>CONCATENATE(tblZoneMatch[[#This Row],[Company]],tblZoneMatch[[#This Row],[Current Zone]],tblZoneMatch[[#This Row],[Machine Type]],tblZoneMatch[[#This Row],[Target Platform]],tblZoneMatch[[#This Row],[Target Device Type]],tblZoneMatch[[#This Row],[Target Zone]])</f>
        <v>GBDFrontEnd / Internal / General / Mail ServersWindows/Linux/AIXazkyn-eastVMappseg / gbd / frontend / general</v>
      </c>
    </row>
    <row r="1349" spans="1:7" x14ac:dyDescent="0.3">
      <c r="A1349" t="s">
        <v>11089</v>
      </c>
      <c r="B1349" t="s">
        <v>690</v>
      </c>
      <c r="C1349" t="s">
        <v>11062</v>
      </c>
      <c r="D1349" t="s">
        <v>1284</v>
      </c>
      <c r="E1349" t="s">
        <v>19</v>
      </c>
      <c r="F1349" t="s">
        <v>4899</v>
      </c>
      <c r="G1349" t="str">
        <f>CONCATENATE(tblZoneMatch[[#This Row],[Company]],tblZoneMatch[[#This Row],[Current Zone]],tblZoneMatch[[#This Row],[Machine Type]],tblZoneMatch[[#This Row],[Target Platform]],tblZoneMatch[[#This Row],[Target Device Type]],tblZoneMatch[[#This Row],[Target Zone]])</f>
        <v>GBDFrontEnd / Internal / General / Mail ServersWindows/Linux/AIXazkyn-ncVMappseg / gbd / frontend / general</v>
      </c>
    </row>
    <row r="1350" spans="1:7" x14ac:dyDescent="0.3">
      <c r="A1350" t="s">
        <v>11089</v>
      </c>
      <c r="B1350" t="s">
        <v>470</v>
      </c>
      <c r="C1350" t="s">
        <v>11062</v>
      </c>
      <c r="D1350" t="s">
        <v>1108</v>
      </c>
      <c r="E1350" t="s">
        <v>19</v>
      </c>
      <c r="F1350" t="s">
        <v>4899</v>
      </c>
      <c r="G1350" t="str">
        <f>CONCATENATE(tblZoneMatch[[#This Row],[Company]],tblZoneMatch[[#This Row],[Current Zone]],tblZoneMatch[[#This Row],[Machine Type]],tblZoneMatch[[#This Row],[Target Platform]],tblZoneMatch[[#This Row],[Target Device Type]],tblZoneMatch[[#This Row],[Target Zone]])</f>
        <v>GBDFrontEnd / Internal / General / MiscWindows/Linux/AIXazkyn-eastVMappseg / gbd / frontend / general</v>
      </c>
    </row>
    <row r="1351" spans="1:7" x14ac:dyDescent="0.3">
      <c r="A1351" t="s">
        <v>11089</v>
      </c>
      <c r="B1351" t="s">
        <v>470</v>
      </c>
      <c r="C1351" t="s">
        <v>11062</v>
      </c>
      <c r="D1351" t="s">
        <v>1284</v>
      </c>
      <c r="E1351" t="s">
        <v>19</v>
      </c>
      <c r="F1351" t="s">
        <v>4899</v>
      </c>
      <c r="G1351" t="str">
        <f>CONCATENATE(tblZoneMatch[[#This Row],[Company]],tblZoneMatch[[#This Row],[Current Zone]],tblZoneMatch[[#This Row],[Machine Type]],tblZoneMatch[[#This Row],[Target Platform]],tblZoneMatch[[#This Row],[Target Device Type]],tblZoneMatch[[#This Row],[Target Zone]])</f>
        <v>GBDFrontEnd / Internal / General / MiscWindows/Linux/AIXazkyn-ncVMappseg / gbd / frontend / general</v>
      </c>
    </row>
    <row r="1352" spans="1:7" x14ac:dyDescent="0.3">
      <c r="A1352" t="s">
        <v>11089</v>
      </c>
      <c r="B1352" t="s">
        <v>470</v>
      </c>
      <c r="C1352" t="s">
        <v>11062</v>
      </c>
      <c r="D1352" t="s">
        <v>4250</v>
      </c>
      <c r="E1352" t="s">
        <v>18</v>
      </c>
      <c r="F1352" t="s">
        <v>4899</v>
      </c>
      <c r="G1352" t="str">
        <f>CONCATENATE(tblZoneMatch[[#This Row],[Company]],tblZoneMatch[[#This Row],[Current Zone]],tblZoneMatch[[#This Row],[Machine Type]],tblZoneMatch[[#This Row],[Target Platform]],tblZoneMatch[[#This Row],[Target Device Type]],tblZoneMatch[[#This Row],[Target Zone]])</f>
        <v>GBDFrontEnd / Internal / General / MiscWindows/Linux/AIXilelk-bmaas-drServerappseg / gbd / frontend / general</v>
      </c>
    </row>
    <row r="1353" spans="1:7" x14ac:dyDescent="0.3">
      <c r="A1353" t="s">
        <v>11089</v>
      </c>
      <c r="B1353" t="s">
        <v>470</v>
      </c>
      <c r="C1353" t="s">
        <v>11062</v>
      </c>
      <c r="D1353" t="s">
        <v>2088</v>
      </c>
      <c r="E1353" t="s">
        <v>18</v>
      </c>
      <c r="F1353" t="s">
        <v>4899</v>
      </c>
      <c r="G1353" t="str">
        <f>CONCATENATE(tblZoneMatch[[#This Row],[Company]],tblZoneMatch[[#This Row],[Current Zone]],tblZoneMatch[[#This Row],[Machine Type]],tblZoneMatch[[#This Row],[Target Platform]],tblZoneMatch[[#This Row],[Target Device Type]],tblZoneMatch[[#This Row],[Target Zone]])</f>
        <v>GBDFrontEnd / Internal / General / MiscWindows/Linux/AIXvaash-bmaasServerappseg / gbd / frontend / general</v>
      </c>
    </row>
    <row r="1354" spans="1:7" x14ac:dyDescent="0.3">
      <c r="A1354" t="s">
        <v>11089</v>
      </c>
      <c r="B1354" t="s">
        <v>6006</v>
      </c>
      <c r="C1354" t="s">
        <v>11062</v>
      </c>
      <c r="D1354" t="s">
        <v>1108</v>
      </c>
      <c r="E1354" t="s">
        <v>19</v>
      </c>
      <c r="F1354" t="s">
        <v>4899</v>
      </c>
      <c r="G1354" t="str">
        <f>CONCATENATE(tblZoneMatch[[#This Row],[Company]],tblZoneMatch[[#This Row],[Current Zone]],tblZoneMatch[[#This Row],[Machine Type]],tblZoneMatch[[#This Row],[Target Platform]],tblZoneMatch[[#This Row],[Target Device Type]],tblZoneMatch[[#This Row],[Target Zone]])</f>
        <v>GBDFrontEnd / Internal / General / Print ServersWindows/Linux/AIXazkyn-eastVMappseg / gbd / frontend / general</v>
      </c>
    </row>
    <row r="1355" spans="1:7" x14ac:dyDescent="0.3">
      <c r="A1355" t="s">
        <v>11089</v>
      </c>
      <c r="B1355" t="s">
        <v>6006</v>
      </c>
      <c r="C1355" t="s">
        <v>11062</v>
      </c>
      <c r="D1355" t="s">
        <v>1284</v>
      </c>
      <c r="E1355" t="s">
        <v>19</v>
      </c>
      <c r="F1355" t="s">
        <v>4899</v>
      </c>
      <c r="G1355" t="str">
        <f>CONCATENATE(tblZoneMatch[[#This Row],[Company]],tblZoneMatch[[#This Row],[Current Zone]],tblZoneMatch[[#This Row],[Machine Type]],tblZoneMatch[[#This Row],[Target Platform]],tblZoneMatch[[#This Row],[Target Device Type]],tblZoneMatch[[#This Row],[Target Zone]])</f>
        <v>GBDFrontEnd / Internal / General / Print ServersWindows/Linux/AIXazkyn-ncVMappseg / gbd / frontend / general</v>
      </c>
    </row>
    <row r="1356" spans="1:7" x14ac:dyDescent="0.3">
      <c r="A1356" t="s">
        <v>11089</v>
      </c>
      <c r="B1356" t="s">
        <v>6232</v>
      </c>
      <c r="C1356" t="s">
        <v>11062</v>
      </c>
      <c r="D1356" t="s">
        <v>1108</v>
      </c>
      <c r="E1356" t="s">
        <v>19</v>
      </c>
      <c r="F1356" t="s">
        <v>4899</v>
      </c>
      <c r="G1356" t="str">
        <f>CONCATENATE(tblZoneMatch[[#This Row],[Company]],tblZoneMatch[[#This Row],[Current Zone]],tblZoneMatch[[#This Row],[Machine Type]],tblZoneMatch[[#This Row],[Target Platform]],tblZoneMatch[[#This Row],[Target Device Type]],tblZoneMatch[[#This Row],[Target Zone]])</f>
        <v>GBDFrontEnd / Internal / IAAS / MiscWindows/Linux/AIXazkyn-eastVMappseg / gbd / frontend / general</v>
      </c>
    </row>
    <row r="1357" spans="1:7" x14ac:dyDescent="0.3">
      <c r="A1357" t="s">
        <v>11089</v>
      </c>
      <c r="B1357" t="s">
        <v>6232</v>
      </c>
      <c r="C1357" t="s">
        <v>11062</v>
      </c>
      <c r="D1357" t="s">
        <v>1284</v>
      </c>
      <c r="E1357" t="s">
        <v>19</v>
      </c>
      <c r="F1357" t="s">
        <v>4899</v>
      </c>
      <c r="G1357" t="str">
        <f>CONCATENATE(tblZoneMatch[[#This Row],[Company]],tblZoneMatch[[#This Row],[Current Zone]],tblZoneMatch[[#This Row],[Machine Type]],tblZoneMatch[[#This Row],[Target Platform]],tblZoneMatch[[#This Row],[Target Device Type]],tblZoneMatch[[#This Row],[Target Zone]])</f>
        <v>GBDFrontEnd / Internal / IAAS / MiscWindows/Linux/AIXazkyn-ncVMappseg / gbd / frontend / general</v>
      </c>
    </row>
    <row r="1358" spans="1:7" x14ac:dyDescent="0.3">
      <c r="A1358" t="s">
        <v>11089</v>
      </c>
      <c r="B1358" t="s">
        <v>3958</v>
      </c>
      <c r="C1358" t="s">
        <v>11062</v>
      </c>
      <c r="D1358" t="s">
        <v>1108</v>
      </c>
      <c r="E1358" t="s">
        <v>19</v>
      </c>
      <c r="F1358" t="s">
        <v>4899</v>
      </c>
      <c r="G1358" t="str">
        <f>CONCATENATE(tblZoneMatch[[#This Row],[Company]],tblZoneMatch[[#This Row],[Current Zone]],tblZoneMatch[[#This Row],[Machine Type]],tblZoneMatch[[#This Row],[Target Platform]],tblZoneMatch[[#This Row],[Target Device Type]],tblZoneMatch[[#This Row],[Target Zone]])</f>
        <v>GBDFrontEnd / Internal / ITN / DesktopsWindows/Linux/AIXazkyn-eastVMappseg / gbd / frontend / general</v>
      </c>
    </row>
    <row r="1359" spans="1:7" x14ac:dyDescent="0.3">
      <c r="A1359" t="s">
        <v>11089</v>
      </c>
      <c r="B1359" t="s">
        <v>3958</v>
      </c>
      <c r="C1359" t="s">
        <v>11062</v>
      </c>
      <c r="D1359" t="s">
        <v>1284</v>
      </c>
      <c r="E1359" t="s">
        <v>19</v>
      </c>
      <c r="F1359" t="s">
        <v>4899</v>
      </c>
      <c r="G1359" t="str">
        <f>CONCATENATE(tblZoneMatch[[#This Row],[Company]],tblZoneMatch[[#This Row],[Current Zone]],tblZoneMatch[[#This Row],[Machine Type]],tblZoneMatch[[#This Row],[Target Platform]],tblZoneMatch[[#This Row],[Target Device Type]],tblZoneMatch[[#This Row],[Target Zone]])</f>
        <v>GBDFrontEnd / Internal / ITN / DesktopsWindows/Linux/AIXazkyn-ncVMappseg / gbd / frontend / general</v>
      </c>
    </row>
    <row r="1360" spans="1:7" x14ac:dyDescent="0.3">
      <c r="A1360" t="s">
        <v>11089</v>
      </c>
      <c r="B1360" t="s">
        <v>465</v>
      </c>
      <c r="C1360" t="s">
        <v>11062</v>
      </c>
      <c r="D1360" t="s">
        <v>1108</v>
      </c>
      <c r="E1360" t="s">
        <v>19</v>
      </c>
      <c r="F1360" t="s">
        <v>4899</v>
      </c>
      <c r="G1360" t="str">
        <f>CONCATENATE(tblZoneMatch[[#This Row],[Company]],tblZoneMatch[[#This Row],[Current Zone]],tblZoneMatch[[#This Row],[Machine Type]],tblZoneMatch[[#This Row],[Target Platform]],tblZoneMatch[[#This Row],[Target Device Type]],tblZoneMatch[[#This Row],[Target Zone]])</f>
        <v>GBDFrontEnd / Internal / Legacy / NonLoadBalancerWindows/Linux/AIXazkyn-eastVMappseg / gbd / frontend / general</v>
      </c>
    </row>
    <row r="1361" spans="1:7" x14ac:dyDescent="0.3">
      <c r="A1361" t="s">
        <v>11089</v>
      </c>
      <c r="B1361" t="s">
        <v>465</v>
      </c>
      <c r="C1361" t="s">
        <v>11062</v>
      </c>
      <c r="D1361" t="s">
        <v>1284</v>
      </c>
      <c r="E1361" t="s">
        <v>19</v>
      </c>
      <c r="F1361" t="s">
        <v>4899</v>
      </c>
      <c r="G1361" t="str">
        <f>CONCATENATE(tblZoneMatch[[#This Row],[Company]],tblZoneMatch[[#This Row],[Current Zone]],tblZoneMatch[[#This Row],[Machine Type]],tblZoneMatch[[#This Row],[Target Platform]],tblZoneMatch[[#This Row],[Target Device Type]],tblZoneMatch[[#This Row],[Target Zone]])</f>
        <v>GBDFrontEnd / Internal / Legacy / NonLoadBalancerWindows/Linux/AIXazkyn-ncVMappseg / gbd / frontend / general</v>
      </c>
    </row>
    <row r="1362" spans="1:7" x14ac:dyDescent="0.3">
      <c r="A1362" t="s">
        <v>11089</v>
      </c>
      <c r="B1362" t="s">
        <v>465</v>
      </c>
      <c r="C1362" t="s">
        <v>11062</v>
      </c>
      <c r="D1362" t="s">
        <v>4250</v>
      </c>
      <c r="E1362" t="s">
        <v>18</v>
      </c>
      <c r="F1362" t="s">
        <v>4899</v>
      </c>
      <c r="G1362" t="str">
        <f>CONCATENATE(tblZoneMatch[[#This Row],[Company]],tblZoneMatch[[#This Row],[Current Zone]],tblZoneMatch[[#This Row],[Machine Type]],tblZoneMatch[[#This Row],[Target Platform]],tblZoneMatch[[#This Row],[Target Device Type]],tblZoneMatch[[#This Row],[Target Zone]])</f>
        <v>GBDFrontEnd / Internal / Legacy / NonLoadBalancerWindows/Linux/AIXilelk-bmaas-drServerappseg / gbd / frontend / general</v>
      </c>
    </row>
    <row r="1363" spans="1:7" x14ac:dyDescent="0.3">
      <c r="A1363" t="s">
        <v>11089</v>
      </c>
      <c r="B1363" t="s">
        <v>465</v>
      </c>
      <c r="C1363" t="s">
        <v>11062</v>
      </c>
      <c r="D1363" t="s">
        <v>2088</v>
      </c>
      <c r="E1363" t="s">
        <v>18</v>
      </c>
      <c r="F1363" t="s">
        <v>4899</v>
      </c>
      <c r="G1363" t="str">
        <f>CONCATENATE(tblZoneMatch[[#This Row],[Company]],tblZoneMatch[[#This Row],[Current Zone]],tblZoneMatch[[#This Row],[Machine Type]],tblZoneMatch[[#This Row],[Target Platform]],tblZoneMatch[[#This Row],[Target Device Type]],tblZoneMatch[[#This Row],[Target Zone]])</f>
        <v>GBDFrontEnd / Internal / Legacy / NonLoadBalancerWindows/Linux/AIXvaash-bmaasServerappseg / gbd / frontend / general</v>
      </c>
    </row>
    <row r="1364" spans="1:7" x14ac:dyDescent="0.3">
      <c r="A1364" t="s">
        <v>11089</v>
      </c>
      <c r="B1364" t="s">
        <v>465</v>
      </c>
      <c r="C1364" t="s">
        <v>11062</v>
      </c>
      <c r="D1364" t="s">
        <v>863</v>
      </c>
      <c r="E1364" t="s">
        <v>19</v>
      </c>
      <c r="F1364" t="s">
        <v>1891</v>
      </c>
      <c r="G1364" t="str">
        <f>CONCATENATE(tblZoneMatch[[#This Row],[Company]],tblZoneMatch[[#This Row],[Current Zone]],tblZoneMatch[[#This Row],[Machine Type]],tblZoneMatch[[#This Row],[Target Platform]],tblZoneMatch[[#This Row],[Target Device Type]],tblZoneMatch[[#This Row],[Target Zone]])</f>
        <v>GBDFrontEnd / Internal / Legacy / NonLoadBalancerWindows/Linux/AIXvaash-wdc04VMnetworkseg / gbd / dmz / web</v>
      </c>
    </row>
    <row r="1365" spans="1:7" x14ac:dyDescent="0.3">
      <c r="A1365" t="s">
        <v>11089</v>
      </c>
      <c r="B1365" t="s">
        <v>664</v>
      </c>
      <c r="C1365" t="s">
        <v>11062</v>
      </c>
      <c r="D1365" t="s">
        <v>1108</v>
      </c>
      <c r="E1365" t="s">
        <v>19</v>
      </c>
      <c r="F1365" t="s">
        <v>4899</v>
      </c>
      <c r="G1365" t="str">
        <f>CONCATENATE(tblZoneMatch[[#This Row],[Company]],tblZoneMatch[[#This Row],[Current Zone]],tblZoneMatch[[#This Row],[Machine Type]],tblZoneMatch[[#This Row],[Target Platform]],tblZoneMatch[[#This Row],[Target Device Type]],tblZoneMatch[[#This Row],[Target Zone]])</f>
        <v>GBDFrontEnd / Internal / NAS / GeneralWindows/Linux/AIXazkyn-eastVMappseg / gbd / frontend / general</v>
      </c>
    </row>
    <row r="1366" spans="1:7" x14ac:dyDescent="0.3">
      <c r="A1366" t="s">
        <v>11089</v>
      </c>
      <c r="B1366" t="s">
        <v>664</v>
      </c>
      <c r="C1366" t="s">
        <v>11062</v>
      </c>
      <c r="D1366" t="s">
        <v>1284</v>
      </c>
      <c r="E1366" t="s">
        <v>19</v>
      </c>
      <c r="F1366" t="s">
        <v>4899</v>
      </c>
      <c r="G1366" t="str">
        <f>CONCATENATE(tblZoneMatch[[#This Row],[Company]],tblZoneMatch[[#This Row],[Current Zone]],tblZoneMatch[[#This Row],[Machine Type]],tblZoneMatch[[#This Row],[Target Platform]],tblZoneMatch[[#This Row],[Target Device Type]],tblZoneMatch[[#This Row],[Target Zone]])</f>
        <v>GBDFrontEnd / Internal / NAS / GeneralWindows/Linux/AIXazkyn-ncVMappseg / gbd / frontend / general</v>
      </c>
    </row>
    <row r="1367" spans="1:7" x14ac:dyDescent="0.3">
      <c r="A1367" t="s">
        <v>11089</v>
      </c>
      <c r="B1367" t="s">
        <v>6273</v>
      </c>
      <c r="C1367" t="s">
        <v>11062</v>
      </c>
      <c r="D1367" t="s">
        <v>1108</v>
      </c>
      <c r="E1367" t="s">
        <v>19</v>
      </c>
      <c r="F1367" t="s">
        <v>4899</v>
      </c>
      <c r="G1367" t="str">
        <f>CONCATENATE(tblZoneMatch[[#This Row],[Company]],tblZoneMatch[[#This Row],[Current Zone]],tblZoneMatch[[#This Row],[Machine Type]],tblZoneMatch[[#This Row],[Target Platform]],tblZoneMatch[[#This Row],[Target Device Type]],tblZoneMatch[[#This Row],[Target Zone]])</f>
        <v>GBDFrontEnd / Internal / Network / DDIWindows/Linux/AIXazkyn-eastVMappseg / gbd / frontend / general</v>
      </c>
    </row>
    <row r="1368" spans="1:7" x14ac:dyDescent="0.3">
      <c r="A1368" t="s">
        <v>11089</v>
      </c>
      <c r="B1368" t="s">
        <v>6273</v>
      </c>
      <c r="C1368" t="s">
        <v>11062</v>
      </c>
      <c r="D1368" t="s">
        <v>1284</v>
      </c>
      <c r="E1368" t="s">
        <v>19</v>
      </c>
      <c r="F1368" t="s">
        <v>4899</v>
      </c>
      <c r="G1368" t="str">
        <f>CONCATENATE(tblZoneMatch[[#This Row],[Company]],tblZoneMatch[[#This Row],[Current Zone]],tblZoneMatch[[#This Row],[Machine Type]],tblZoneMatch[[#This Row],[Target Platform]],tblZoneMatch[[#This Row],[Target Device Type]],tblZoneMatch[[#This Row],[Target Zone]])</f>
        <v>GBDFrontEnd / Internal / Network / DDIWindows/Linux/AIXazkyn-ncVMappseg / gbd / frontend / general</v>
      </c>
    </row>
    <row r="1369" spans="1:7" x14ac:dyDescent="0.3">
      <c r="A1369" t="s">
        <v>11089</v>
      </c>
      <c r="B1369" t="s">
        <v>8298</v>
      </c>
      <c r="C1369" t="s">
        <v>11062</v>
      </c>
      <c r="D1369" t="s">
        <v>1108</v>
      </c>
      <c r="E1369" t="s">
        <v>19</v>
      </c>
      <c r="F1369" t="s">
        <v>4899</v>
      </c>
      <c r="G1369" t="str">
        <f>CONCATENATE(tblZoneMatch[[#This Row],[Company]],tblZoneMatch[[#This Row],[Current Zone]],tblZoneMatch[[#This Row],[Machine Type]],tblZoneMatch[[#This Row],[Target Platform]],tblZoneMatch[[#This Row],[Target Device Type]],tblZoneMatch[[#This Row],[Target Zone]])</f>
        <v>GBDFrontEnd / Internal / Network / NTPWindows/Linux/AIXazkyn-eastVMappseg / gbd / frontend / general</v>
      </c>
    </row>
    <row r="1370" spans="1:7" x14ac:dyDescent="0.3">
      <c r="A1370" t="s">
        <v>11089</v>
      </c>
      <c r="B1370" t="s">
        <v>8298</v>
      </c>
      <c r="C1370" t="s">
        <v>11062</v>
      </c>
      <c r="D1370" t="s">
        <v>1284</v>
      </c>
      <c r="E1370" t="s">
        <v>19</v>
      </c>
      <c r="F1370" t="s">
        <v>4899</v>
      </c>
      <c r="G1370" t="str">
        <f>CONCATENATE(tblZoneMatch[[#This Row],[Company]],tblZoneMatch[[#This Row],[Current Zone]],tblZoneMatch[[#This Row],[Machine Type]],tblZoneMatch[[#This Row],[Target Platform]],tblZoneMatch[[#This Row],[Target Device Type]],tblZoneMatch[[#This Row],[Target Zone]])</f>
        <v>GBDFrontEnd / Internal / Network / NTPWindows/Linux/AIXazkyn-ncVMappseg / gbd / frontend / general</v>
      </c>
    </row>
    <row r="1371" spans="1:7" x14ac:dyDescent="0.3">
      <c r="A1371" t="s">
        <v>11089</v>
      </c>
      <c r="B1371" t="s">
        <v>6251</v>
      </c>
      <c r="C1371" t="s">
        <v>11062</v>
      </c>
      <c r="D1371" t="s">
        <v>1108</v>
      </c>
      <c r="E1371" t="s">
        <v>19</v>
      </c>
      <c r="F1371" t="s">
        <v>4899</v>
      </c>
      <c r="G1371" t="str">
        <f>CONCATENATE(tblZoneMatch[[#This Row],[Company]],tblZoneMatch[[#This Row],[Current Zone]],tblZoneMatch[[#This Row],[Machine Type]],tblZoneMatch[[#This Row],[Target Platform]],tblZoneMatch[[#This Row],[Target Device Type]],tblZoneMatch[[#This Row],[Target Zone]])</f>
        <v>GBDFrontEnd / Internal / PAAS / MiscWindows/Linux/AIXazkyn-eastVMappseg / gbd / frontend / general</v>
      </c>
    </row>
    <row r="1372" spans="1:7" x14ac:dyDescent="0.3">
      <c r="A1372" t="s">
        <v>11089</v>
      </c>
      <c r="B1372" t="s">
        <v>6251</v>
      </c>
      <c r="C1372" t="s">
        <v>11062</v>
      </c>
      <c r="D1372" t="s">
        <v>1284</v>
      </c>
      <c r="E1372" t="s">
        <v>19</v>
      </c>
      <c r="F1372" t="s">
        <v>4899</v>
      </c>
      <c r="G1372" t="str">
        <f>CONCATENATE(tblZoneMatch[[#This Row],[Company]],tblZoneMatch[[#This Row],[Current Zone]],tblZoneMatch[[#This Row],[Machine Type]],tblZoneMatch[[#This Row],[Target Platform]],tblZoneMatch[[#This Row],[Target Device Type]],tblZoneMatch[[#This Row],[Target Zone]])</f>
        <v>GBDFrontEnd / Internal / PAAS / MiscWindows/Linux/AIXazkyn-ncVMappseg / gbd / frontend / general</v>
      </c>
    </row>
    <row r="1373" spans="1:7" x14ac:dyDescent="0.3">
      <c r="A1373" t="s">
        <v>11089</v>
      </c>
      <c r="B1373" t="s">
        <v>620</v>
      </c>
      <c r="C1373" t="s">
        <v>11062</v>
      </c>
      <c r="D1373" t="s">
        <v>1108</v>
      </c>
      <c r="E1373" t="s">
        <v>19</v>
      </c>
      <c r="F1373" t="s">
        <v>4899</v>
      </c>
      <c r="G1373" t="str">
        <f>CONCATENATE(tblZoneMatch[[#This Row],[Company]],tblZoneMatch[[#This Row],[Current Zone]],tblZoneMatch[[#This Row],[Machine Type]],tblZoneMatch[[#This Row],[Target Platform]],tblZoneMatch[[#This Row],[Target Device Type]],tblZoneMatch[[#This Row],[Target Zone]])</f>
        <v>GBDFrontEnd / Internal / Security / AD ControllersWindows/Linux/AIXazkyn-eastVMappseg / gbd / frontend / general</v>
      </c>
    </row>
    <row r="1374" spans="1:7" x14ac:dyDescent="0.3">
      <c r="A1374" t="s">
        <v>11089</v>
      </c>
      <c r="B1374" t="s">
        <v>620</v>
      </c>
      <c r="C1374" t="s">
        <v>11062</v>
      </c>
      <c r="D1374" t="s">
        <v>1284</v>
      </c>
      <c r="E1374" t="s">
        <v>19</v>
      </c>
      <c r="F1374" t="s">
        <v>4899</v>
      </c>
      <c r="G1374" t="str">
        <f>CONCATENATE(tblZoneMatch[[#This Row],[Company]],tblZoneMatch[[#This Row],[Current Zone]],tblZoneMatch[[#This Row],[Machine Type]],tblZoneMatch[[#This Row],[Target Platform]],tblZoneMatch[[#This Row],[Target Device Type]],tblZoneMatch[[#This Row],[Target Zone]])</f>
        <v>GBDFrontEnd / Internal / Security / AD ControllersWindows/Linux/AIXazkyn-ncVMappseg / gbd / frontend / general</v>
      </c>
    </row>
    <row r="1375" spans="1:7" x14ac:dyDescent="0.3">
      <c r="A1375" t="s">
        <v>11089</v>
      </c>
      <c r="B1375" t="s">
        <v>5905</v>
      </c>
      <c r="C1375" t="s">
        <v>11062</v>
      </c>
      <c r="D1375" t="s">
        <v>1108</v>
      </c>
      <c r="E1375" t="s">
        <v>19</v>
      </c>
      <c r="F1375" t="s">
        <v>4899</v>
      </c>
      <c r="G1375" t="str">
        <f>CONCATENATE(tblZoneMatch[[#This Row],[Company]],tblZoneMatch[[#This Row],[Current Zone]],tblZoneMatch[[#This Row],[Machine Type]],tblZoneMatch[[#This Row],[Target Platform]],tblZoneMatch[[#This Row],[Target Device Type]],tblZoneMatch[[#This Row],[Target Zone]])</f>
        <v>GBDFrontEnd / Internal / Security / CyberArcWindows/Linux/AIXazkyn-eastVMappseg / gbd / frontend / general</v>
      </c>
    </row>
    <row r="1376" spans="1:7" x14ac:dyDescent="0.3">
      <c r="A1376" t="s">
        <v>11089</v>
      </c>
      <c r="B1376" t="s">
        <v>5905</v>
      </c>
      <c r="C1376" t="s">
        <v>11062</v>
      </c>
      <c r="D1376" t="s">
        <v>1284</v>
      </c>
      <c r="E1376" t="s">
        <v>19</v>
      </c>
      <c r="F1376" t="s">
        <v>4899</v>
      </c>
      <c r="G1376" t="str">
        <f>CONCATENATE(tblZoneMatch[[#This Row],[Company]],tblZoneMatch[[#This Row],[Current Zone]],tblZoneMatch[[#This Row],[Machine Type]],tblZoneMatch[[#This Row],[Target Platform]],tblZoneMatch[[#This Row],[Target Device Type]],tblZoneMatch[[#This Row],[Target Zone]])</f>
        <v>GBDFrontEnd / Internal / Security / CyberArcWindows/Linux/AIXazkyn-ncVMappseg / gbd / frontend / general</v>
      </c>
    </row>
    <row r="1377" spans="1:7" x14ac:dyDescent="0.3">
      <c r="A1377" t="s">
        <v>11089</v>
      </c>
      <c r="B1377" t="s">
        <v>668</v>
      </c>
      <c r="C1377" t="s">
        <v>11062</v>
      </c>
      <c r="D1377" t="s">
        <v>1108</v>
      </c>
      <c r="E1377" t="s">
        <v>19</v>
      </c>
      <c r="F1377" t="s">
        <v>4899</v>
      </c>
      <c r="G1377" t="str">
        <f>CONCATENATE(tblZoneMatch[[#This Row],[Company]],tblZoneMatch[[#This Row],[Current Zone]],tblZoneMatch[[#This Row],[Machine Type]],tblZoneMatch[[#This Row],[Target Platform]],tblZoneMatch[[#This Row],[Target Device Type]],tblZoneMatch[[#This Row],[Target Zone]])</f>
        <v>GBDFrontEnd / Internal / Security / DomainController-SupportWindows/Linux/AIXazkyn-eastVMappseg / gbd / frontend / general</v>
      </c>
    </row>
    <row r="1378" spans="1:7" x14ac:dyDescent="0.3">
      <c r="A1378" t="s">
        <v>11089</v>
      </c>
      <c r="B1378" t="s">
        <v>668</v>
      </c>
      <c r="C1378" t="s">
        <v>11062</v>
      </c>
      <c r="D1378" t="s">
        <v>1284</v>
      </c>
      <c r="E1378" t="s">
        <v>19</v>
      </c>
      <c r="F1378" t="s">
        <v>4899</v>
      </c>
      <c r="G1378" t="str">
        <f>CONCATENATE(tblZoneMatch[[#This Row],[Company]],tblZoneMatch[[#This Row],[Current Zone]],tblZoneMatch[[#This Row],[Machine Type]],tblZoneMatch[[#This Row],[Target Platform]],tblZoneMatch[[#This Row],[Target Device Type]],tblZoneMatch[[#This Row],[Target Zone]])</f>
        <v>GBDFrontEnd / Internal / Security / DomainController-SupportWindows/Linux/AIXazkyn-ncVMappseg / gbd / frontend / general</v>
      </c>
    </row>
    <row r="1379" spans="1:7" x14ac:dyDescent="0.3">
      <c r="A1379" t="s">
        <v>11089</v>
      </c>
      <c r="B1379" t="s">
        <v>719</v>
      </c>
      <c r="C1379" t="s">
        <v>11062</v>
      </c>
      <c r="D1379" t="s">
        <v>1108</v>
      </c>
      <c r="E1379" t="s">
        <v>19</v>
      </c>
      <c r="F1379" t="s">
        <v>4899</v>
      </c>
      <c r="G1379" t="str">
        <f>CONCATENATE(tblZoneMatch[[#This Row],[Company]],tblZoneMatch[[#This Row],[Current Zone]],tblZoneMatch[[#This Row],[Machine Type]],tblZoneMatch[[#This Row],[Target Platform]],tblZoneMatch[[#This Row],[Target Device Type]],tblZoneMatch[[#This Row],[Target Zone]])</f>
        <v>GBDFrontEnd / Internal / Security / MiscWindows/Linux/AIXazkyn-eastVMappseg / gbd / frontend / general</v>
      </c>
    </row>
    <row r="1380" spans="1:7" x14ac:dyDescent="0.3">
      <c r="A1380" t="s">
        <v>11089</v>
      </c>
      <c r="B1380" t="s">
        <v>719</v>
      </c>
      <c r="C1380" t="s">
        <v>11062</v>
      </c>
      <c r="D1380" t="s">
        <v>1284</v>
      </c>
      <c r="E1380" t="s">
        <v>19</v>
      </c>
      <c r="F1380" t="s">
        <v>4899</v>
      </c>
      <c r="G1380" t="str">
        <f>CONCATENATE(tblZoneMatch[[#This Row],[Company]],tblZoneMatch[[#This Row],[Current Zone]],tblZoneMatch[[#This Row],[Machine Type]],tblZoneMatch[[#This Row],[Target Platform]],tblZoneMatch[[#This Row],[Target Device Type]],tblZoneMatch[[#This Row],[Target Zone]])</f>
        <v>GBDFrontEnd / Internal / Security / MiscWindows/Linux/AIXazkyn-ncVMappseg / gbd / frontend / general</v>
      </c>
    </row>
    <row r="1381" spans="1:7" x14ac:dyDescent="0.3">
      <c r="A1381" t="s">
        <v>11089</v>
      </c>
      <c r="B1381" t="s">
        <v>7261</v>
      </c>
      <c r="C1381" t="s">
        <v>11062</v>
      </c>
      <c r="D1381" t="s">
        <v>1108</v>
      </c>
      <c r="E1381" t="s">
        <v>19</v>
      </c>
      <c r="F1381" t="s">
        <v>4899</v>
      </c>
      <c r="G1381" t="str">
        <f>CONCATENATE(tblZoneMatch[[#This Row],[Company]],tblZoneMatch[[#This Row],[Current Zone]],tblZoneMatch[[#This Row],[Machine Type]],tblZoneMatch[[#This Row],[Target Platform]],tblZoneMatch[[#This Row],[Target Device Type]],tblZoneMatch[[#This Row],[Target Zone]])</f>
        <v>GBDFrontEnd / Internal / Security / Red ForestWindows/Linux/AIXazkyn-eastVMappseg / gbd / frontend / general</v>
      </c>
    </row>
    <row r="1382" spans="1:7" x14ac:dyDescent="0.3">
      <c r="A1382" t="s">
        <v>11089</v>
      </c>
      <c r="B1382" t="s">
        <v>7261</v>
      </c>
      <c r="C1382" t="s">
        <v>11062</v>
      </c>
      <c r="D1382" t="s">
        <v>1284</v>
      </c>
      <c r="E1382" t="s">
        <v>19</v>
      </c>
      <c r="F1382" t="s">
        <v>4899</v>
      </c>
      <c r="G1382" t="str">
        <f>CONCATENATE(tblZoneMatch[[#This Row],[Company]],tblZoneMatch[[#This Row],[Current Zone]],tblZoneMatch[[#This Row],[Machine Type]],tblZoneMatch[[#This Row],[Target Platform]],tblZoneMatch[[#This Row],[Target Device Type]],tblZoneMatch[[#This Row],[Target Zone]])</f>
        <v>GBDFrontEnd / Internal / Security / Red ForestWindows/Linux/AIXazkyn-ncVMappseg / gbd / frontend / general</v>
      </c>
    </row>
    <row r="1383" spans="1:7" x14ac:dyDescent="0.3">
      <c r="A1383" t="s">
        <v>11089</v>
      </c>
      <c r="B1383" t="s">
        <v>528</v>
      </c>
      <c r="C1383" t="s">
        <v>11062</v>
      </c>
      <c r="D1383" t="s">
        <v>1108</v>
      </c>
      <c r="E1383" t="s">
        <v>19</v>
      </c>
      <c r="F1383" t="s">
        <v>4899</v>
      </c>
      <c r="G1383" t="str">
        <f>CONCATENATE(tblZoneMatch[[#This Row],[Company]],tblZoneMatch[[#This Row],[Current Zone]],tblZoneMatch[[#This Row],[Machine Type]],tblZoneMatch[[#This Row],[Target Platform]],tblZoneMatch[[#This Row],[Target Device Type]],tblZoneMatch[[#This Row],[Target Zone]])</f>
        <v>GBDFrontEnd / Internal / Security / SAWWindows/Linux/AIXazkyn-eastVMappseg / gbd / frontend / general</v>
      </c>
    </row>
    <row r="1384" spans="1:7" x14ac:dyDescent="0.3">
      <c r="A1384" t="s">
        <v>11089</v>
      </c>
      <c r="B1384" t="s">
        <v>528</v>
      </c>
      <c r="C1384" t="s">
        <v>11062</v>
      </c>
      <c r="D1384" t="s">
        <v>1284</v>
      </c>
      <c r="E1384" t="s">
        <v>19</v>
      </c>
      <c r="F1384" t="s">
        <v>4899</v>
      </c>
      <c r="G1384" t="str">
        <f>CONCATENATE(tblZoneMatch[[#This Row],[Company]],tblZoneMatch[[#This Row],[Current Zone]],tblZoneMatch[[#This Row],[Machine Type]],tblZoneMatch[[#This Row],[Target Platform]],tblZoneMatch[[#This Row],[Target Device Type]],tblZoneMatch[[#This Row],[Target Zone]])</f>
        <v>GBDFrontEnd / Internal / Security / SAWWindows/Linux/AIXazkyn-ncVMappseg / gbd / frontend / general</v>
      </c>
    </row>
    <row r="1385" spans="1:7" x14ac:dyDescent="0.3">
      <c r="A1385" t="s">
        <v>11089</v>
      </c>
      <c r="B1385" t="s">
        <v>624</v>
      </c>
      <c r="C1385" t="s">
        <v>11062</v>
      </c>
      <c r="D1385" t="s">
        <v>1108</v>
      </c>
      <c r="E1385" t="s">
        <v>19</v>
      </c>
      <c r="F1385" t="s">
        <v>4899</v>
      </c>
      <c r="G1385" t="str">
        <f>CONCATENATE(tblZoneMatch[[#This Row],[Company]],tblZoneMatch[[#This Row],[Current Zone]],tblZoneMatch[[#This Row],[Machine Type]],tblZoneMatch[[#This Row],[Target Platform]],tblZoneMatch[[#This Row],[Target Device Type]],tblZoneMatch[[#This Row],[Target Zone]])</f>
        <v>GBDFrontEnd / Internal / Security / SiteminderWindows/Linux/AIXazkyn-eastVMappseg / gbd / frontend / general</v>
      </c>
    </row>
    <row r="1386" spans="1:7" x14ac:dyDescent="0.3">
      <c r="A1386" t="s">
        <v>11089</v>
      </c>
      <c r="B1386" t="s">
        <v>624</v>
      </c>
      <c r="C1386" t="s">
        <v>11062</v>
      </c>
      <c r="D1386" t="s">
        <v>1284</v>
      </c>
      <c r="E1386" t="s">
        <v>19</v>
      </c>
      <c r="F1386" t="s">
        <v>4899</v>
      </c>
      <c r="G1386" t="str">
        <f>CONCATENATE(tblZoneMatch[[#This Row],[Company]],tblZoneMatch[[#This Row],[Current Zone]],tblZoneMatch[[#This Row],[Machine Type]],tblZoneMatch[[#This Row],[Target Platform]],tblZoneMatch[[#This Row],[Target Device Type]],tblZoneMatch[[#This Row],[Target Zone]])</f>
        <v>GBDFrontEnd / Internal / Security / SiteminderWindows/Linux/AIXazkyn-ncVMappseg / gbd / frontend / general</v>
      </c>
    </row>
    <row r="1387" spans="1:7" x14ac:dyDescent="0.3">
      <c r="A1387" t="s">
        <v>11089</v>
      </c>
      <c r="B1387" t="s">
        <v>532</v>
      </c>
      <c r="C1387" t="s">
        <v>11062</v>
      </c>
      <c r="D1387" t="s">
        <v>1108</v>
      </c>
      <c r="E1387" t="s">
        <v>19</v>
      </c>
      <c r="F1387" t="s">
        <v>4899</v>
      </c>
      <c r="G1387" t="str">
        <f>CONCATENATE(tblZoneMatch[[#This Row],[Company]],tblZoneMatch[[#This Row],[Current Zone]],tblZoneMatch[[#This Row],[Machine Type]],tblZoneMatch[[#This Row],[Target Platform]],tblZoneMatch[[#This Row],[Target Device Type]],tblZoneMatch[[#This Row],[Target Zone]])</f>
        <v>GBDFrontEnd / Internal / Web Servers / IHSWindows/Linux/AIXazkyn-eastVMappseg / gbd / frontend / general</v>
      </c>
    </row>
    <row r="1388" spans="1:7" x14ac:dyDescent="0.3">
      <c r="A1388" t="s">
        <v>11089</v>
      </c>
      <c r="B1388" t="s">
        <v>532</v>
      </c>
      <c r="C1388" t="s">
        <v>11062</v>
      </c>
      <c r="D1388" t="s">
        <v>1284</v>
      </c>
      <c r="E1388" t="s">
        <v>19</v>
      </c>
      <c r="F1388" t="s">
        <v>4899</v>
      </c>
      <c r="G1388" t="str">
        <f>CONCATENATE(tblZoneMatch[[#This Row],[Company]],tblZoneMatch[[#This Row],[Current Zone]],tblZoneMatch[[#This Row],[Machine Type]],tblZoneMatch[[#This Row],[Target Platform]],tblZoneMatch[[#This Row],[Target Device Type]],tblZoneMatch[[#This Row],[Target Zone]])</f>
        <v>GBDFrontEnd / Internal / Web Servers / IHSWindows/Linux/AIXazkyn-ncVMappseg / gbd / frontend / general</v>
      </c>
    </row>
    <row r="1389" spans="1:7" x14ac:dyDescent="0.3">
      <c r="A1389" t="s">
        <v>11089</v>
      </c>
      <c r="B1389" t="s">
        <v>536</v>
      </c>
      <c r="C1389" t="s">
        <v>11062</v>
      </c>
      <c r="D1389" t="s">
        <v>1108</v>
      </c>
      <c r="E1389" t="s">
        <v>19</v>
      </c>
      <c r="F1389" t="s">
        <v>4899</v>
      </c>
      <c r="G1389" t="str">
        <f>CONCATENATE(tblZoneMatch[[#This Row],[Company]],tblZoneMatch[[#This Row],[Current Zone]],tblZoneMatch[[#This Row],[Machine Type]],tblZoneMatch[[#This Row],[Target Platform]],tblZoneMatch[[#This Row],[Target Device Type]],tblZoneMatch[[#This Row],[Target Zone]])</f>
        <v>GBDFrontEnd / Internal / Web Servers / IISWindows/Linux/AIXazkyn-eastVMappseg / gbd / frontend / general</v>
      </c>
    </row>
    <row r="1390" spans="1:7" x14ac:dyDescent="0.3">
      <c r="A1390" t="s">
        <v>11089</v>
      </c>
      <c r="B1390" t="s">
        <v>536</v>
      </c>
      <c r="C1390" t="s">
        <v>11062</v>
      </c>
      <c r="D1390" t="s">
        <v>1284</v>
      </c>
      <c r="E1390" t="s">
        <v>19</v>
      </c>
      <c r="F1390" t="s">
        <v>4899</v>
      </c>
      <c r="G1390" t="str">
        <f>CONCATENATE(tblZoneMatch[[#This Row],[Company]],tblZoneMatch[[#This Row],[Current Zone]],tblZoneMatch[[#This Row],[Machine Type]],tblZoneMatch[[#This Row],[Target Platform]],tblZoneMatch[[#This Row],[Target Device Type]],tblZoneMatch[[#This Row],[Target Zone]])</f>
        <v>GBDFrontEnd / Internal / Web Servers / IISWindows/Linux/AIXazkyn-ncVMappseg / gbd / frontend / general</v>
      </c>
    </row>
    <row r="1391" spans="1:7" x14ac:dyDescent="0.3">
      <c r="A1391" t="s">
        <v>11089</v>
      </c>
      <c r="B1391" t="s">
        <v>548</v>
      </c>
      <c r="C1391" t="s">
        <v>11062</v>
      </c>
      <c r="D1391" t="s">
        <v>1108</v>
      </c>
      <c r="E1391" t="s">
        <v>19</v>
      </c>
      <c r="F1391" t="s">
        <v>4899</v>
      </c>
      <c r="G1391" t="str">
        <f>CONCATENATE(tblZoneMatch[[#This Row],[Company]],tblZoneMatch[[#This Row],[Current Zone]],tblZoneMatch[[#This Row],[Machine Type]],tblZoneMatch[[#This Row],[Target Platform]],tblZoneMatch[[#This Row],[Target Device Type]],tblZoneMatch[[#This Row],[Target Zone]])</f>
        <v>GBDFrontEnd / Internal / Web Servers / MiscWindows/Linux/AIXazkyn-eastVMappseg / gbd / frontend / general</v>
      </c>
    </row>
    <row r="1392" spans="1:7" x14ac:dyDescent="0.3">
      <c r="A1392" t="s">
        <v>11089</v>
      </c>
      <c r="B1392" t="s">
        <v>548</v>
      </c>
      <c r="C1392" t="s">
        <v>11062</v>
      </c>
      <c r="D1392" t="s">
        <v>1284</v>
      </c>
      <c r="E1392" t="s">
        <v>19</v>
      </c>
      <c r="F1392" t="s">
        <v>4899</v>
      </c>
      <c r="G1392" t="str">
        <f>CONCATENATE(tblZoneMatch[[#This Row],[Company]],tblZoneMatch[[#This Row],[Current Zone]],tblZoneMatch[[#This Row],[Machine Type]],tblZoneMatch[[#This Row],[Target Platform]],tblZoneMatch[[#This Row],[Target Device Type]],tblZoneMatch[[#This Row],[Target Zone]])</f>
        <v>GBDFrontEnd / Internal / Web Servers / MiscWindows/Linux/AIXazkyn-ncVMappseg / gbd / frontend / general</v>
      </c>
    </row>
    <row r="1393" spans="1:7" x14ac:dyDescent="0.3">
      <c r="A1393" t="s">
        <v>11089</v>
      </c>
      <c r="B1393" t="s">
        <v>5692</v>
      </c>
      <c r="C1393" t="s">
        <v>11062</v>
      </c>
      <c r="D1393" t="s">
        <v>1108</v>
      </c>
      <c r="E1393" t="s">
        <v>19</v>
      </c>
      <c r="F1393" t="s">
        <v>4899</v>
      </c>
      <c r="G1393" t="str">
        <f>CONCATENATE(tblZoneMatch[[#This Row],[Company]],tblZoneMatch[[#This Row],[Current Zone]],tblZoneMatch[[#This Row],[Machine Type]],tblZoneMatch[[#This Row],[Target Platform]],tblZoneMatch[[#This Row],[Target Device Type]],tblZoneMatch[[#This Row],[Target Zone]])</f>
        <v>GBDManagement / Network / Monitoring / MiscWindows/Linux/AIXazkyn-eastVMappseg / gbd / frontend / general</v>
      </c>
    </row>
    <row r="1394" spans="1:7" x14ac:dyDescent="0.3">
      <c r="A1394" t="s">
        <v>11089</v>
      </c>
      <c r="B1394" t="s">
        <v>5692</v>
      </c>
      <c r="C1394" t="s">
        <v>11062</v>
      </c>
      <c r="D1394" t="s">
        <v>1284</v>
      </c>
      <c r="E1394" t="s">
        <v>19</v>
      </c>
      <c r="F1394" t="s">
        <v>4899</v>
      </c>
      <c r="G1394" t="str">
        <f>CONCATENATE(tblZoneMatch[[#This Row],[Company]],tblZoneMatch[[#This Row],[Current Zone]],tblZoneMatch[[#This Row],[Machine Type]],tblZoneMatch[[#This Row],[Target Platform]],tblZoneMatch[[#This Row],[Target Device Type]],tblZoneMatch[[#This Row],[Target Zone]])</f>
        <v>GBDManagement / Network / Monitoring / MiscWindows/Linux/AIXazkyn-ncVMappseg / gbd / frontend / general</v>
      </c>
    </row>
    <row r="1395" spans="1:7" x14ac:dyDescent="0.3">
      <c r="A1395" t="s">
        <v>11089</v>
      </c>
      <c r="B1395" t="s">
        <v>5726</v>
      </c>
      <c r="C1395" t="s">
        <v>11062</v>
      </c>
      <c r="D1395" t="s">
        <v>1108</v>
      </c>
      <c r="E1395" t="s">
        <v>19</v>
      </c>
      <c r="F1395" t="s">
        <v>4893</v>
      </c>
      <c r="G1395" t="str">
        <f>CONCATENATE(tblZoneMatch[[#This Row],[Company]],tblZoneMatch[[#This Row],[Current Zone]],tblZoneMatch[[#This Row],[Machine Type]],tblZoneMatch[[#This Row],[Target Platform]],tblZoneMatch[[#This Row],[Target Device Type]],tblZoneMatch[[#This Row],[Target Zone]])</f>
        <v>GBDManagement / Server Mgmt / Storage / MiscWindows/Linux/AIXazkyn-eastVMappseg / gbd / backend / general</v>
      </c>
    </row>
    <row r="1396" spans="1:7" x14ac:dyDescent="0.3">
      <c r="A1396" t="s">
        <v>11089</v>
      </c>
      <c r="B1396" t="s">
        <v>5726</v>
      </c>
      <c r="C1396" t="s">
        <v>11062</v>
      </c>
      <c r="D1396" t="s">
        <v>1284</v>
      </c>
      <c r="E1396" t="s">
        <v>19</v>
      </c>
      <c r="F1396" t="s">
        <v>4893</v>
      </c>
      <c r="G1396" t="str">
        <f>CONCATENATE(tblZoneMatch[[#This Row],[Company]],tblZoneMatch[[#This Row],[Current Zone]],tblZoneMatch[[#This Row],[Machine Type]],tblZoneMatch[[#This Row],[Target Platform]],tblZoneMatch[[#This Row],[Target Device Type]],tblZoneMatch[[#This Row],[Target Zone]])</f>
        <v>GBDManagement / Server Mgmt / Storage / MiscWindows/Linux/AIXazkyn-ncVMappseg / gbd / backend / general</v>
      </c>
    </row>
    <row r="1397" spans="1:7" x14ac:dyDescent="0.3">
      <c r="A1397" t="s">
        <v>11089</v>
      </c>
      <c r="B1397" t="s">
        <v>565</v>
      </c>
      <c r="C1397" t="s">
        <v>11062</v>
      </c>
      <c r="D1397" t="s">
        <v>1108</v>
      </c>
      <c r="E1397" t="s">
        <v>19</v>
      </c>
      <c r="F1397" t="s">
        <v>4906</v>
      </c>
      <c r="G1397" t="str">
        <f>CONCATENATE(tblZoneMatch[[#This Row],[Company]],tblZoneMatch[[#This Row],[Current Zone]],tblZoneMatch[[#This Row],[Machine Type]],tblZoneMatch[[#This Row],[Target Platform]],tblZoneMatch[[#This Row],[Target Device Type]],tblZoneMatch[[#This Row],[Target Zone]])</f>
        <v>GBDMid-Tier / Server / General / MiscWindows/Linux/AIXazkyn-eastVMappseg / gbd / mid-tier / general</v>
      </c>
    </row>
    <row r="1398" spans="1:7" x14ac:dyDescent="0.3">
      <c r="A1398" t="s">
        <v>11089</v>
      </c>
      <c r="B1398" t="s">
        <v>565</v>
      </c>
      <c r="C1398" t="s">
        <v>11062</v>
      </c>
      <c r="D1398" t="s">
        <v>1284</v>
      </c>
      <c r="E1398" t="s">
        <v>19</v>
      </c>
      <c r="F1398" t="s">
        <v>4906</v>
      </c>
      <c r="G1398" t="str">
        <f>CONCATENATE(tblZoneMatch[[#This Row],[Company]],tblZoneMatch[[#This Row],[Current Zone]],tblZoneMatch[[#This Row],[Machine Type]],tblZoneMatch[[#This Row],[Target Platform]],tblZoneMatch[[#This Row],[Target Device Type]],tblZoneMatch[[#This Row],[Target Zone]])</f>
        <v>GBDMid-Tier / Server / General / MiscWindows/Linux/AIXazkyn-ncVMappseg / gbd / mid-tier / general</v>
      </c>
    </row>
    <row r="1399" spans="1:7" x14ac:dyDescent="0.3">
      <c r="A1399" t="s">
        <v>11089</v>
      </c>
      <c r="B1399" t="s">
        <v>7246</v>
      </c>
      <c r="C1399" t="s">
        <v>11062</v>
      </c>
      <c r="D1399" t="s">
        <v>1108</v>
      </c>
      <c r="E1399" t="s">
        <v>19</v>
      </c>
      <c r="F1399" t="s">
        <v>4906</v>
      </c>
      <c r="G1399" t="str">
        <f>CONCATENATE(tblZoneMatch[[#This Row],[Company]],tblZoneMatch[[#This Row],[Current Zone]],tblZoneMatch[[#This Row],[Machine Type]],tblZoneMatch[[#This Row],[Target Platform]],tblZoneMatch[[#This Row],[Target Device Type]],tblZoneMatch[[#This Row],[Target Zone]])</f>
        <v>GBDMid-Tier / Server / General / PCIWindows/Linux/AIXazkyn-eastVMappseg / gbd / mid-tier / general</v>
      </c>
    </row>
    <row r="1400" spans="1:7" x14ac:dyDescent="0.3">
      <c r="A1400" t="s">
        <v>11089</v>
      </c>
      <c r="B1400" t="s">
        <v>7246</v>
      </c>
      <c r="C1400" t="s">
        <v>11062</v>
      </c>
      <c r="D1400" t="s">
        <v>1284</v>
      </c>
      <c r="E1400" t="s">
        <v>19</v>
      </c>
      <c r="F1400" t="s">
        <v>4906</v>
      </c>
      <c r="G1400" t="str">
        <f>CONCATENATE(tblZoneMatch[[#This Row],[Company]],tblZoneMatch[[#This Row],[Current Zone]],tblZoneMatch[[#This Row],[Machine Type]],tblZoneMatch[[#This Row],[Target Platform]],tblZoneMatch[[#This Row],[Target Device Type]],tblZoneMatch[[#This Row],[Target Zone]])</f>
        <v>GBDMid-Tier / Server / General / PCIWindows/Linux/AIXazkyn-ncVMappseg / gbd / mid-tier / general</v>
      </c>
    </row>
    <row r="1401" spans="1:7" x14ac:dyDescent="0.3">
      <c r="A1401" t="s">
        <v>11089</v>
      </c>
      <c r="B1401" t="s">
        <v>6016</v>
      </c>
      <c r="C1401" t="s">
        <v>11062</v>
      </c>
      <c r="D1401" t="s">
        <v>1108</v>
      </c>
      <c r="E1401" t="s">
        <v>19</v>
      </c>
      <c r="F1401" t="s">
        <v>4906</v>
      </c>
      <c r="G1401" t="str">
        <f>CONCATENATE(tblZoneMatch[[#This Row],[Company]],tblZoneMatch[[#This Row],[Current Zone]],tblZoneMatch[[#This Row],[Machine Type]],tblZoneMatch[[#This Row],[Target Platform]],tblZoneMatch[[#This Row],[Target Device Type]],tblZoneMatch[[#This Row],[Target Zone]])</f>
        <v>GBDMid-Tier / Server / MiddleWare / DataPowerWindows/Linux/AIXazkyn-eastVMappseg / gbd / mid-tier / general</v>
      </c>
    </row>
    <row r="1402" spans="1:7" x14ac:dyDescent="0.3">
      <c r="A1402" t="s">
        <v>11089</v>
      </c>
      <c r="B1402" t="s">
        <v>6016</v>
      </c>
      <c r="C1402" t="s">
        <v>11062</v>
      </c>
      <c r="D1402" t="s">
        <v>1284</v>
      </c>
      <c r="E1402" t="s">
        <v>19</v>
      </c>
      <c r="F1402" t="s">
        <v>4906</v>
      </c>
      <c r="G1402" t="str">
        <f>CONCATENATE(tblZoneMatch[[#This Row],[Company]],tblZoneMatch[[#This Row],[Current Zone]],tblZoneMatch[[#This Row],[Machine Type]],tblZoneMatch[[#This Row],[Target Platform]],tblZoneMatch[[#This Row],[Target Device Type]],tblZoneMatch[[#This Row],[Target Zone]])</f>
        <v>GBDMid-Tier / Server / MiddleWare / DataPowerWindows/Linux/AIXazkyn-ncVMappseg / gbd / mid-tier / general</v>
      </c>
    </row>
    <row r="1403" spans="1:7" x14ac:dyDescent="0.3">
      <c r="A1403" t="s">
        <v>11089</v>
      </c>
      <c r="B1403" t="s">
        <v>569</v>
      </c>
      <c r="C1403" t="s">
        <v>11062</v>
      </c>
      <c r="D1403" t="s">
        <v>1108</v>
      </c>
      <c r="E1403" t="s">
        <v>19</v>
      </c>
      <c r="F1403" t="s">
        <v>4906</v>
      </c>
      <c r="G1403" t="str">
        <f>CONCATENATE(tblZoneMatch[[#This Row],[Company]],tblZoneMatch[[#This Row],[Current Zone]],tblZoneMatch[[#This Row],[Machine Type]],tblZoneMatch[[#This Row],[Target Platform]],tblZoneMatch[[#This Row],[Target Device Type]],tblZoneMatch[[#This Row],[Target Zone]])</f>
        <v>GBDMid-Tier / Server / MiddleWare / MiscWindows/Linux/AIXazkyn-eastVMappseg / gbd / mid-tier / general</v>
      </c>
    </row>
    <row r="1404" spans="1:7" x14ac:dyDescent="0.3">
      <c r="A1404" s="260" t="s">
        <v>11089</v>
      </c>
      <c r="B1404" s="260" t="s">
        <v>569</v>
      </c>
      <c r="C1404" s="260" t="s">
        <v>11062</v>
      </c>
      <c r="D1404" s="260" t="s">
        <v>1284</v>
      </c>
      <c r="E1404" s="260" t="s">
        <v>19</v>
      </c>
      <c r="F1404" s="260" t="s">
        <v>4906</v>
      </c>
      <c r="G1404" t="str">
        <f>CONCATENATE(tblZoneMatch[[#This Row],[Company]],tblZoneMatch[[#This Row],[Current Zone]],tblZoneMatch[[#This Row],[Machine Type]],tblZoneMatch[[#This Row],[Target Platform]],tblZoneMatch[[#This Row],[Target Device Type]],tblZoneMatch[[#This Row],[Target Zone]])</f>
        <v>GBDMid-Tier / Server / MiddleWare / MiscWindows/Linux/AIXazkyn-ncVMappseg / gbd / mid-tier / general</v>
      </c>
    </row>
    <row r="1405" spans="1:7" x14ac:dyDescent="0.3">
      <c r="A1405" s="260" t="s">
        <v>11089</v>
      </c>
      <c r="B1405" s="260" t="s">
        <v>672</v>
      </c>
      <c r="C1405" s="260" t="s">
        <v>11062</v>
      </c>
      <c r="D1405" s="260" t="s">
        <v>1108</v>
      </c>
      <c r="E1405" s="260" t="s">
        <v>19</v>
      </c>
      <c r="F1405" s="260" t="s">
        <v>4906</v>
      </c>
      <c r="G1405" t="str">
        <f>CONCATENATE(tblZoneMatch[[#This Row],[Company]],tblZoneMatch[[#This Row],[Current Zone]],tblZoneMatch[[#This Row],[Machine Type]],tblZoneMatch[[#This Row],[Target Platform]],tblZoneMatch[[#This Row],[Target Device Type]],tblZoneMatch[[#This Row],[Target Zone]])</f>
        <v>GBDMid-Tier / Server / MiddleWare / MQWindows/Linux/AIXazkyn-eastVMappseg / gbd / mid-tier / general</v>
      </c>
    </row>
    <row r="1406" spans="1:7" x14ac:dyDescent="0.3">
      <c r="A1406" s="260" t="s">
        <v>11089</v>
      </c>
      <c r="B1406" s="260" t="s">
        <v>672</v>
      </c>
      <c r="C1406" s="260" t="s">
        <v>11062</v>
      </c>
      <c r="D1406" s="260" t="s">
        <v>1284</v>
      </c>
      <c r="E1406" s="260" t="s">
        <v>19</v>
      </c>
      <c r="F1406" s="260" t="s">
        <v>4906</v>
      </c>
      <c r="G1406" t="str">
        <f>CONCATENATE(tblZoneMatch[[#This Row],[Company]],tblZoneMatch[[#This Row],[Current Zone]],tblZoneMatch[[#This Row],[Machine Type]],tblZoneMatch[[#This Row],[Target Platform]],tblZoneMatch[[#This Row],[Target Device Type]],tblZoneMatch[[#This Row],[Target Zone]])</f>
        <v>GBDMid-Tier / Server / MiddleWare / MQWindows/Linux/AIXazkyn-ncVMappseg / gbd / mid-tier / general</v>
      </c>
    </row>
    <row r="1407" spans="1:7" x14ac:dyDescent="0.3">
      <c r="A1407" s="260" t="s">
        <v>11089</v>
      </c>
      <c r="B1407" s="260" t="s">
        <v>573</v>
      </c>
      <c r="C1407" s="260" t="s">
        <v>11062</v>
      </c>
      <c r="D1407" s="260" t="s">
        <v>1108</v>
      </c>
      <c r="E1407" s="260" t="s">
        <v>19</v>
      </c>
      <c r="F1407" s="260" t="s">
        <v>4906</v>
      </c>
      <c r="G1407" t="str">
        <f>CONCATENATE(tblZoneMatch[[#This Row],[Company]],tblZoneMatch[[#This Row],[Current Zone]],tblZoneMatch[[#This Row],[Machine Type]],tblZoneMatch[[#This Row],[Target Platform]],tblZoneMatch[[#This Row],[Target Device Type]],tblZoneMatch[[#This Row],[Target Zone]])</f>
        <v>GBDMid-Tier / Server / MiddleWare / WebSphereWindows/Linux/AIXazkyn-eastVMappseg / gbd / mid-tier / general</v>
      </c>
    </row>
    <row r="1408" spans="1:7" x14ac:dyDescent="0.3">
      <c r="A1408" s="260" t="s">
        <v>11089</v>
      </c>
      <c r="B1408" s="260" t="s">
        <v>573</v>
      </c>
      <c r="C1408" s="260" t="s">
        <v>11062</v>
      </c>
      <c r="D1408" s="260" t="s">
        <v>1284</v>
      </c>
      <c r="E1408" s="260" t="s">
        <v>19</v>
      </c>
      <c r="F1408" s="260" t="s">
        <v>4906</v>
      </c>
      <c r="G1408" t="str">
        <f>CONCATENATE(tblZoneMatch[[#This Row],[Company]],tblZoneMatch[[#This Row],[Current Zone]],tblZoneMatch[[#This Row],[Machine Type]],tblZoneMatch[[#This Row],[Target Platform]],tblZoneMatch[[#This Row],[Target Device Type]],tblZoneMatch[[#This Row],[Target Zone]])</f>
        <v>GBDMid-Tier / Server / MiddleWare / WebSphereWindows/Linux/AIXazkyn-ncVMappseg / gbd / mid-tier / general</v>
      </c>
    </row>
    <row r="1409" spans="1:7" x14ac:dyDescent="0.3">
      <c r="A1409" s="260" t="s">
        <v>11090</v>
      </c>
      <c r="B1409" s="260" t="s">
        <v>2891</v>
      </c>
      <c r="C1409" s="260" t="s">
        <v>11062</v>
      </c>
      <c r="D1409" s="260" t="s">
        <v>4250</v>
      </c>
      <c r="E1409" s="260" t="s">
        <v>18</v>
      </c>
      <c r="F1409" s="260" t="s">
        <v>2891</v>
      </c>
      <c r="G1409" t="str">
        <f>CONCATENATE(tblZoneMatch[[#This Row],[Company]],tblZoneMatch[[#This Row],[Current Zone]],tblZoneMatch[[#This Row],[Machine Type]],tblZoneMatch[[#This Row],[Target Platform]],tblZoneMatch[[#This Row],[Target Device Type]],tblZoneMatch[[#This Row],[Target Zone]])</f>
        <v>Healthcoreappseg / healthcore / baremetal / generalWindows/Linux/AIXilelk-bmaas-drServerappseg / healthcore / baremetal / general</v>
      </c>
    </row>
    <row r="1410" spans="1:7" x14ac:dyDescent="0.3">
      <c r="A1410" s="260" t="s">
        <v>11090</v>
      </c>
      <c r="B1410" s="260" t="s">
        <v>2891</v>
      </c>
      <c r="C1410" s="260" t="s">
        <v>11062</v>
      </c>
      <c r="D1410" s="260" t="s">
        <v>2088</v>
      </c>
      <c r="E1410" s="260" t="s">
        <v>18</v>
      </c>
      <c r="F1410" s="260" t="s">
        <v>2891</v>
      </c>
      <c r="G1410" t="str">
        <f>CONCATENATE(tblZoneMatch[[#This Row],[Company]],tblZoneMatch[[#This Row],[Current Zone]],tblZoneMatch[[#This Row],[Machine Type]],tblZoneMatch[[#This Row],[Target Platform]],tblZoneMatch[[#This Row],[Target Device Type]],tblZoneMatch[[#This Row],[Target Zone]])</f>
        <v>Healthcoreappseg / healthcore / baremetal / generalWindows/Linux/AIXvaash-bmaasServerappseg / healthcore / baremetal / general</v>
      </c>
    </row>
    <row r="1411" spans="1:7" x14ac:dyDescent="0.3">
      <c r="A1411" s="260" t="s">
        <v>11090</v>
      </c>
      <c r="B1411" s="260" t="s">
        <v>465</v>
      </c>
      <c r="C1411" s="260" t="s">
        <v>11062</v>
      </c>
      <c r="D1411" s="260" t="s">
        <v>1404</v>
      </c>
      <c r="E1411" s="260" t="s">
        <v>19</v>
      </c>
      <c r="F1411" s="260" t="s">
        <v>2887</v>
      </c>
      <c r="G1411" t="str">
        <f>CONCATENATE(tblZoneMatch[[#This Row],[Company]],tblZoneMatch[[#This Row],[Current Zone]],tblZoneMatch[[#This Row],[Machine Type]],tblZoneMatch[[#This Row],[Target Platform]],tblZoneMatch[[#This Row],[Target Device Type]],tblZoneMatch[[#This Row],[Target Zone]])</f>
        <v>HealthcoreFrontEnd / Internal / Legacy / NonLoadBalancerWindows/Linux/AIXvaash-vcsVMappseg / healthcore / frontend / general</v>
      </c>
    </row>
    <row r="1412" spans="1:7" x14ac:dyDescent="0.3">
      <c r="A1412" s="260" t="s">
        <v>11090</v>
      </c>
      <c r="B1412" s="260" t="s">
        <v>11084</v>
      </c>
      <c r="C1412" s="260" t="s">
        <v>11062</v>
      </c>
      <c r="D1412" s="260" t="s">
        <v>1404</v>
      </c>
      <c r="E1412" s="260" t="s">
        <v>19</v>
      </c>
      <c r="F1412" s="260" t="s">
        <v>2887</v>
      </c>
      <c r="G1412" t="str">
        <f>CONCATENATE(tblZoneMatch[[#This Row],[Company]],tblZoneMatch[[#This Row],[Current Zone]],tblZoneMatch[[#This Row],[Machine Type]],tblZoneMatch[[#This Row],[Target Platform]],tblZoneMatch[[#This Row],[Target Device Type]],tblZoneMatch[[#This Row],[Target Zone]])</f>
        <v>HealthcoreNoneWindows/Linux/AIXvaash-vcsVMappseg / healthcore / frontend / general</v>
      </c>
    </row>
    <row r="1413" spans="1:7" x14ac:dyDescent="0.3">
      <c r="A1413" s="260" t="s">
        <v>11091</v>
      </c>
      <c r="B1413" s="260" t="s">
        <v>4618</v>
      </c>
      <c r="C1413" s="260" t="s">
        <v>11062</v>
      </c>
      <c r="D1413" s="260" t="s">
        <v>1093</v>
      </c>
      <c r="E1413" s="260" t="s">
        <v>19</v>
      </c>
      <c r="F1413" s="260" t="s">
        <v>4618</v>
      </c>
      <c r="G1413" t="str">
        <f>CONCATENATE(tblZoneMatch[[#This Row],[Company]],tblZoneMatch[[#This Row],[Current Zone]],tblZoneMatch[[#This Row],[Machine Type]],tblZoneMatch[[#This Row],[Target Platform]],tblZoneMatch[[#This Row],[Target Device Type]],tblZoneMatch[[#This Row],[Target Zone]])</f>
        <v>MBMappseg / mbm / backend / generalWindows/Linux/AIXazkyn-east-labVMappseg / mbm / backend / general</v>
      </c>
    </row>
    <row r="1414" spans="1:7" x14ac:dyDescent="0.3">
      <c r="A1414" s="260" t="s">
        <v>11091</v>
      </c>
      <c r="B1414" s="260" t="s">
        <v>4618</v>
      </c>
      <c r="C1414" s="260" t="s">
        <v>11062</v>
      </c>
      <c r="D1414" s="260" t="s">
        <v>1108</v>
      </c>
      <c r="E1414" s="260" t="s">
        <v>19</v>
      </c>
      <c r="F1414" s="260" t="s">
        <v>4618</v>
      </c>
      <c r="G1414" t="str">
        <f>CONCATENATE(tblZoneMatch[[#This Row],[Company]],tblZoneMatch[[#This Row],[Current Zone]],tblZoneMatch[[#This Row],[Machine Type]],tblZoneMatch[[#This Row],[Target Platform]],tblZoneMatch[[#This Row],[Target Device Type]],tblZoneMatch[[#This Row],[Target Zone]])</f>
        <v>MBMappseg / mbm / backend / generalWindows/Linux/AIXazkyn-eastVMappseg / mbm / backend / general</v>
      </c>
    </row>
    <row r="1415" spans="1:7" x14ac:dyDescent="0.3">
      <c r="A1415" s="260" t="s">
        <v>11091</v>
      </c>
      <c r="B1415" s="260" t="s">
        <v>4618</v>
      </c>
      <c r="C1415" s="260" t="s">
        <v>11062</v>
      </c>
      <c r="D1415" s="260" t="s">
        <v>1284</v>
      </c>
      <c r="E1415" s="260" t="s">
        <v>19</v>
      </c>
      <c r="F1415" s="260" t="s">
        <v>4618</v>
      </c>
      <c r="G1415" t="str">
        <f>CONCATENATE(tblZoneMatch[[#This Row],[Company]],tblZoneMatch[[#This Row],[Current Zone]],tblZoneMatch[[#This Row],[Machine Type]],tblZoneMatch[[#This Row],[Target Platform]],tblZoneMatch[[#This Row],[Target Device Type]],tblZoneMatch[[#This Row],[Target Zone]])</f>
        <v>MBMappseg / mbm / backend / generalWindows/Linux/AIXazkyn-ncVMappseg / mbm / backend / general</v>
      </c>
    </row>
    <row r="1416" spans="1:7" x14ac:dyDescent="0.3">
      <c r="A1416" s="260" t="s">
        <v>11091</v>
      </c>
      <c r="B1416" s="260" t="s">
        <v>3562</v>
      </c>
      <c r="C1416" s="260" t="s">
        <v>11062</v>
      </c>
      <c r="D1416" s="260" t="s">
        <v>1093</v>
      </c>
      <c r="E1416" s="260" t="s">
        <v>19</v>
      </c>
      <c r="F1416" s="260" t="s">
        <v>3562</v>
      </c>
      <c r="G1416" t="str">
        <f>CONCATENATE(tblZoneMatch[[#This Row],[Company]],tblZoneMatch[[#This Row],[Current Zone]],tblZoneMatch[[#This Row],[Machine Type]],tblZoneMatch[[#This Row],[Target Platform]],tblZoneMatch[[#This Row],[Target Device Type]],tblZoneMatch[[#This Row],[Target Zone]])</f>
        <v>MBMappseg / mbm / database / generalWindows/Linux/AIXazkyn-east-labVMappseg / mbm / database / general</v>
      </c>
    </row>
    <row r="1417" spans="1:7" x14ac:dyDescent="0.3">
      <c r="A1417" s="260" t="s">
        <v>11091</v>
      </c>
      <c r="B1417" s="260" t="s">
        <v>3562</v>
      </c>
      <c r="C1417" s="260" t="s">
        <v>11062</v>
      </c>
      <c r="D1417" s="260" t="s">
        <v>1108</v>
      </c>
      <c r="E1417" s="260" t="s">
        <v>19</v>
      </c>
      <c r="F1417" s="260" t="s">
        <v>3562</v>
      </c>
      <c r="G1417" t="str">
        <f>CONCATENATE(tblZoneMatch[[#This Row],[Company]],tblZoneMatch[[#This Row],[Current Zone]],tblZoneMatch[[#This Row],[Machine Type]],tblZoneMatch[[#This Row],[Target Platform]],tblZoneMatch[[#This Row],[Target Device Type]],tblZoneMatch[[#This Row],[Target Zone]])</f>
        <v>MBMappseg / mbm / database / generalWindows/Linux/AIXazkyn-eastVMappseg / mbm / database / general</v>
      </c>
    </row>
    <row r="1418" spans="1:7" x14ac:dyDescent="0.3">
      <c r="A1418" s="260" t="s">
        <v>11091</v>
      </c>
      <c r="B1418" s="260" t="s">
        <v>3562</v>
      </c>
      <c r="C1418" s="260" t="s">
        <v>11062</v>
      </c>
      <c r="D1418" s="260" t="s">
        <v>1284</v>
      </c>
      <c r="E1418" s="260" t="s">
        <v>19</v>
      </c>
      <c r="F1418" s="260" t="s">
        <v>3562</v>
      </c>
      <c r="G1418" t="str">
        <f>CONCATENATE(tblZoneMatch[[#This Row],[Company]],tblZoneMatch[[#This Row],[Current Zone]],tblZoneMatch[[#This Row],[Machine Type]],tblZoneMatch[[#This Row],[Target Platform]],tblZoneMatch[[#This Row],[Target Device Type]],tblZoneMatch[[#This Row],[Target Zone]])</f>
        <v>MBMappseg / mbm / database / generalWindows/Linux/AIXazkyn-ncVMappseg / mbm / database / general</v>
      </c>
    </row>
    <row r="1419" spans="1:7" x14ac:dyDescent="0.3">
      <c r="A1419" s="260" t="s">
        <v>11091</v>
      </c>
      <c r="B1419" s="260" t="s">
        <v>3562</v>
      </c>
      <c r="C1419" s="260" t="s">
        <v>11062</v>
      </c>
      <c r="D1419" s="260" t="s">
        <v>1018</v>
      </c>
      <c r="E1419" s="260" t="s">
        <v>16</v>
      </c>
      <c r="F1419" s="260" t="s">
        <v>3562</v>
      </c>
      <c r="G1419" t="str">
        <f>CONCATENATE(tblZoneMatch[[#This Row],[Company]],tblZoneMatch[[#This Row],[Current Zone]],tblZoneMatch[[#This Row],[Machine Type]],tblZoneMatch[[#This Row],[Target Platform]],tblZoneMatch[[#This Row],[Target Device Type]],tblZoneMatch[[#This Row],[Target Zone]])</f>
        <v>MBMappseg / mbm / database / generalWindows/Linux/AIXilelk-ch3AIX-LPARappseg / mbm / database / general</v>
      </c>
    </row>
    <row r="1420" spans="1:7" x14ac:dyDescent="0.3">
      <c r="A1420" s="260" t="s">
        <v>11091</v>
      </c>
      <c r="B1420" s="260" t="s">
        <v>3562</v>
      </c>
      <c r="C1420" s="260" t="s">
        <v>11062</v>
      </c>
      <c r="D1420" s="260" t="s">
        <v>863</v>
      </c>
      <c r="E1420" s="260" t="s">
        <v>16</v>
      </c>
      <c r="F1420" s="260" t="s">
        <v>3562</v>
      </c>
      <c r="G1420" t="str">
        <f>CONCATENATE(tblZoneMatch[[#This Row],[Company]],tblZoneMatch[[#This Row],[Current Zone]],tblZoneMatch[[#This Row],[Machine Type]],tblZoneMatch[[#This Row],[Target Platform]],tblZoneMatch[[#This Row],[Target Device Type]],tblZoneMatch[[#This Row],[Target Zone]])</f>
        <v>MBMappseg / mbm / database / generalWindows/Linux/AIXvaash-wdc04AIX-LPARappseg / mbm / database / general</v>
      </c>
    </row>
    <row r="1421" spans="1:7" x14ac:dyDescent="0.3">
      <c r="A1421" s="260" t="s">
        <v>11091</v>
      </c>
      <c r="B1421" s="260" t="s">
        <v>3562</v>
      </c>
      <c r="C1421" s="260" t="s">
        <v>11062</v>
      </c>
      <c r="D1421" s="260" t="s">
        <v>755</v>
      </c>
      <c r="E1421" s="260" t="s">
        <v>16</v>
      </c>
      <c r="F1421" s="260" t="s">
        <v>3562</v>
      </c>
      <c r="G1421" t="str">
        <f>CONCATENATE(tblZoneMatch[[#This Row],[Company]],tblZoneMatch[[#This Row],[Current Zone]],tblZoneMatch[[#This Row],[Machine Type]],tblZoneMatch[[#This Row],[Target Platform]],tblZoneMatch[[#This Row],[Target Device Type]],tblZoneMatch[[#This Row],[Target Zone]])</f>
        <v>MBMappseg / mbm / database / generalWindows/Linux/AIXvaash-wdc04-labAIX-LPARappseg / mbm / database / general</v>
      </c>
    </row>
    <row r="1422" spans="1:7" x14ac:dyDescent="0.3">
      <c r="A1422" s="260" t="s">
        <v>11091</v>
      </c>
      <c r="B1422" s="260" t="s">
        <v>3582</v>
      </c>
      <c r="C1422" s="260" t="s">
        <v>11062</v>
      </c>
      <c r="D1422" s="260" t="s">
        <v>1093</v>
      </c>
      <c r="E1422" s="260" t="s">
        <v>19</v>
      </c>
      <c r="F1422" s="260" t="s">
        <v>3582</v>
      </c>
      <c r="G1422" t="str">
        <f>CONCATENATE(tblZoneMatch[[#This Row],[Company]],tblZoneMatch[[#This Row],[Current Zone]],tblZoneMatch[[#This Row],[Machine Type]],tblZoneMatch[[#This Row],[Target Platform]],tblZoneMatch[[#This Row],[Target Device Type]],tblZoneMatch[[#This Row],[Target Zone]])</f>
        <v>MBMappseg / mbm / frontend / generalWindows/Linux/AIXazkyn-east-labVMappseg / mbm / frontend / general</v>
      </c>
    </row>
    <row r="1423" spans="1:7" x14ac:dyDescent="0.3">
      <c r="A1423" s="260" t="s">
        <v>11091</v>
      </c>
      <c r="B1423" s="260" t="s">
        <v>3582</v>
      </c>
      <c r="C1423" s="260" t="s">
        <v>11062</v>
      </c>
      <c r="D1423" s="260" t="s">
        <v>1108</v>
      </c>
      <c r="E1423" s="260" t="s">
        <v>19</v>
      </c>
      <c r="F1423" s="260" t="s">
        <v>3582</v>
      </c>
      <c r="G1423" t="str">
        <f>CONCATENATE(tblZoneMatch[[#This Row],[Company]],tblZoneMatch[[#This Row],[Current Zone]],tblZoneMatch[[#This Row],[Machine Type]],tblZoneMatch[[#This Row],[Target Platform]],tblZoneMatch[[#This Row],[Target Device Type]],tblZoneMatch[[#This Row],[Target Zone]])</f>
        <v>MBMappseg / mbm / frontend / generalWindows/Linux/AIXazkyn-eastVMappseg / mbm / frontend / general</v>
      </c>
    </row>
    <row r="1424" spans="1:7" x14ac:dyDescent="0.3">
      <c r="A1424" s="260" t="s">
        <v>11091</v>
      </c>
      <c r="B1424" s="260" t="s">
        <v>3582</v>
      </c>
      <c r="C1424" s="260" t="s">
        <v>11062</v>
      </c>
      <c r="D1424" s="260" t="s">
        <v>1284</v>
      </c>
      <c r="E1424" s="260" t="s">
        <v>19</v>
      </c>
      <c r="F1424" s="260" t="s">
        <v>3582</v>
      </c>
      <c r="G1424" t="str">
        <f>CONCATENATE(tblZoneMatch[[#This Row],[Company]],tblZoneMatch[[#This Row],[Current Zone]],tblZoneMatch[[#This Row],[Machine Type]],tblZoneMatch[[#This Row],[Target Platform]],tblZoneMatch[[#This Row],[Target Device Type]],tblZoneMatch[[#This Row],[Target Zone]])</f>
        <v>MBMappseg / mbm / frontend / generalWindows/Linux/AIXazkyn-ncVMappseg / mbm / frontend / general</v>
      </c>
    </row>
    <row r="1425" spans="1:7" x14ac:dyDescent="0.3">
      <c r="A1425" s="260" t="s">
        <v>11091</v>
      </c>
      <c r="B1425" s="260" t="s">
        <v>3582</v>
      </c>
      <c r="C1425" s="260" t="s">
        <v>11062</v>
      </c>
      <c r="D1425" s="260" t="s">
        <v>1018</v>
      </c>
      <c r="E1425" s="260" t="s">
        <v>16</v>
      </c>
      <c r="F1425" s="260" t="s">
        <v>3582</v>
      </c>
      <c r="G1425" t="str">
        <f>CONCATENATE(tblZoneMatch[[#This Row],[Company]],tblZoneMatch[[#This Row],[Current Zone]],tblZoneMatch[[#This Row],[Machine Type]],tblZoneMatch[[#This Row],[Target Platform]],tblZoneMatch[[#This Row],[Target Device Type]],tblZoneMatch[[#This Row],[Target Zone]])</f>
        <v>MBMappseg / mbm / frontend / generalWindows/Linux/AIXilelk-ch3AIX-LPARappseg / mbm / frontend / general</v>
      </c>
    </row>
    <row r="1426" spans="1:7" x14ac:dyDescent="0.3">
      <c r="A1426" s="260" t="s">
        <v>11091</v>
      </c>
      <c r="B1426" s="260" t="s">
        <v>3582</v>
      </c>
      <c r="C1426" s="260" t="s">
        <v>11062</v>
      </c>
      <c r="D1426" s="260" t="s">
        <v>944</v>
      </c>
      <c r="E1426" s="260" t="s">
        <v>16</v>
      </c>
      <c r="F1426" s="260" t="s">
        <v>3582</v>
      </c>
      <c r="G1426" t="str">
        <f>CONCATENATE(tblZoneMatch[[#This Row],[Company]],tblZoneMatch[[#This Row],[Current Zone]],tblZoneMatch[[#This Row],[Machine Type]],tblZoneMatch[[#This Row],[Target Platform]],tblZoneMatch[[#This Row],[Target Device Type]],tblZoneMatch[[#This Row],[Target Zone]])</f>
        <v>MBMappseg / mbm / frontend / generalWindows/Linux/AIXilelk-ch3-labAIX-LPARappseg / mbm / frontend / general</v>
      </c>
    </row>
    <row r="1427" spans="1:7" x14ac:dyDescent="0.3">
      <c r="A1427" s="260" t="s">
        <v>11091</v>
      </c>
      <c r="B1427" s="260" t="s">
        <v>3582</v>
      </c>
      <c r="C1427" s="260" t="s">
        <v>11062</v>
      </c>
      <c r="D1427" s="260" t="s">
        <v>863</v>
      </c>
      <c r="E1427" s="260" t="s">
        <v>16</v>
      </c>
      <c r="F1427" s="260" t="s">
        <v>3582</v>
      </c>
      <c r="G1427" t="str">
        <f>CONCATENATE(tblZoneMatch[[#This Row],[Company]],tblZoneMatch[[#This Row],[Current Zone]],tblZoneMatch[[#This Row],[Machine Type]],tblZoneMatch[[#This Row],[Target Platform]],tblZoneMatch[[#This Row],[Target Device Type]],tblZoneMatch[[#This Row],[Target Zone]])</f>
        <v>MBMappseg / mbm / frontend / generalWindows/Linux/AIXvaash-wdc04AIX-LPARappseg / mbm / frontend / general</v>
      </c>
    </row>
    <row r="1428" spans="1:7" x14ac:dyDescent="0.3">
      <c r="A1428" s="260" t="s">
        <v>11091</v>
      </c>
      <c r="B1428" s="260" t="s">
        <v>3582</v>
      </c>
      <c r="C1428" s="260" t="s">
        <v>11062</v>
      </c>
      <c r="D1428" s="260" t="s">
        <v>755</v>
      </c>
      <c r="E1428" s="260" t="s">
        <v>16</v>
      </c>
      <c r="F1428" s="260" t="s">
        <v>3582</v>
      </c>
      <c r="G1428" t="str">
        <f>CONCATENATE(tblZoneMatch[[#This Row],[Company]],tblZoneMatch[[#This Row],[Current Zone]],tblZoneMatch[[#This Row],[Machine Type]],tblZoneMatch[[#This Row],[Target Platform]],tblZoneMatch[[#This Row],[Target Device Type]],tblZoneMatch[[#This Row],[Target Zone]])</f>
        <v>MBMappseg / mbm / frontend / generalWindows/Linux/AIXvaash-wdc04-labAIX-LPARappseg / mbm / frontend / general</v>
      </c>
    </row>
    <row r="1429" spans="1:7" x14ac:dyDescent="0.3">
      <c r="A1429" s="260" t="s">
        <v>11091</v>
      </c>
      <c r="B1429" s="260" t="s">
        <v>4671</v>
      </c>
      <c r="C1429" s="260" t="s">
        <v>11062</v>
      </c>
      <c r="D1429" s="260" t="s">
        <v>1093</v>
      </c>
      <c r="E1429" s="260" t="s">
        <v>19</v>
      </c>
      <c r="F1429" s="260" t="s">
        <v>4671</v>
      </c>
      <c r="G1429" t="str">
        <f>CONCATENATE(tblZoneMatch[[#This Row],[Company]],tblZoneMatch[[#This Row],[Current Zone]],tblZoneMatch[[#This Row],[Machine Type]],tblZoneMatch[[#This Row],[Target Platform]],tblZoneMatch[[#This Row],[Target Device Type]],tblZoneMatch[[#This Row],[Target Zone]])</f>
        <v>MBMappseg / mbm / loadbalancer / nosnatWindows/Linux/AIXazkyn-east-labVMappseg / mbm / loadbalancer / nosnat</v>
      </c>
    </row>
    <row r="1430" spans="1:7" x14ac:dyDescent="0.3">
      <c r="A1430" s="260" t="s">
        <v>11091</v>
      </c>
      <c r="B1430" s="260" t="s">
        <v>4671</v>
      </c>
      <c r="C1430" s="260" t="s">
        <v>11062</v>
      </c>
      <c r="D1430" s="260" t="s">
        <v>1108</v>
      </c>
      <c r="E1430" s="260" t="s">
        <v>19</v>
      </c>
      <c r="F1430" s="260" t="s">
        <v>4671</v>
      </c>
      <c r="G1430" t="str">
        <f>CONCATENATE(tblZoneMatch[[#This Row],[Company]],tblZoneMatch[[#This Row],[Current Zone]],tblZoneMatch[[#This Row],[Machine Type]],tblZoneMatch[[#This Row],[Target Platform]],tblZoneMatch[[#This Row],[Target Device Type]],tblZoneMatch[[#This Row],[Target Zone]])</f>
        <v>MBMappseg / mbm / loadbalancer / nosnatWindows/Linux/AIXazkyn-eastVMappseg / mbm / loadbalancer / nosnat</v>
      </c>
    </row>
    <row r="1431" spans="1:7" x14ac:dyDescent="0.3">
      <c r="A1431" s="260" t="s">
        <v>11091</v>
      </c>
      <c r="B1431" s="260" t="s">
        <v>4671</v>
      </c>
      <c r="C1431" s="260" t="s">
        <v>11062</v>
      </c>
      <c r="D1431" s="260" t="s">
        <v>1284</v>
      </c>
      <c r="E1431" s="260" t="s">
        <v>19</v>
      </c>
      <c r="F1431" s="260" t="s">
        <v>4671</v>
      </c>
      <c r="G1431" t="str">
        <f>CONCATENATE(tblZoneMatch[[#This Row],[Company]],tblZoneMatch[[#This Row],[Current Zone]],tblZoneMatch[[#This Row],[Machine Type]],tblZoneMatch[[#This Row],[Target Platform]],tblZoneMatch[[#This Row],[Target Device Type]],tblZoneMatch[[#This Row],[Target Zone]])</f>
        <v>MBMappseg / mbm / loadbalancer / nosnatWindows/Linux/AIXazkyn-ncVMappseg / mbm / loadbalancer / nosnat</v>
      </c>
    </row>
    <row r="1432" spans="1:7" x14ac:dyDescent="0.3">
      <c r="A1432" s="260" t="s">
        <v>11091</v>
      </c>
      <c r="B1432" s="260" t="s">
        <v>4628</v>
      </c>
      <c r="C1432" s="260" t="s">
        <v>11062</v>
      </c>
      <c r="D1432" s="260" t="s">
        <v>1093</v>
      </c>
      <c r="E1432" s="260" t="s">
        <v>19</v>
      </c>
      <c r="F1432" s="260" t="s">
        <v>4628</v>
      </c>
      <c r="G1432" t="str">
        <f>CONCATENATE(tblZoneMatch[[#This Row],[Company]],tblZoneMatch[[#This Row],[Current Zone]],tblZoneMatch[[#This Row],[Machine Type]],tblZoneMatch[[#This Row],[Target Platform]],tblZoneMatch[[#This Row],[Target Device Type]],tblZoneMatch[[#This Row],[Target Zone]])</f>
        <v>MBMappseg / mbm / mid-tier / generalWindows/Linux/AIXazkyn-east-labVMappseg / mbm / mid-tier / general</v>
      </c>
    </row>
    <row r="1433" spans="1:7" x14ac:dyDescent="0.3">
      <c r="A1433" s="260" t="s">
        <v>11091</v>
      </c>
      <c r="B1433" s="260" t="s">
        <v>4628</v>
      </c>
      <c r="C1433" s="260" t="s">
        <v>11062</v>
      </c>
      <c r="D1433" s="260" t="s">
        <v>1108</v>
      </c>
      <c r="E1433" s="260" t="s">
        <v>19</v>
      </c>
      <c r="F1433" s="260" t="s">
        <v>4628</v>
      </c>
      <c r="G1433" t="str">
        <f>CONCATENATE(tblZoneMatch[[#This Row],[Company]],tblZoneMatch[[#This Row],[Current Zone]],tblZoneMatch[[#This Row],[Machine Type]],tblZoneMatch[[#This Row],[Target Platform]],tblZoneMatch[[#This Row],[Target Device Type]],tblZoneMatch[[#This Row],[Target Zone]])</f>
        <v>MBMappseg / mbm / mid-tier / generalWindows/Linux/AIXazkyn-eastVMappseg / mbm / mid-tier / general</v>
      </c>
    </row>
    <row r="1434" spans="1:7" x14ac:dyDescent="0.3">
      <c r="A1434" s="260" t="s">
        <v>11091</v>
      </c>
      <c r="B1434" s="260" t="s">
        <v>4628</v>
      </c>
      <c r="C1434" s="260" t="s">
        <v>11062</v>
      </c>
      <c r="D1434" s="260" t="s">
        <v>1284</v>
      </c>
      <c r="E1434" s="260" t="s">
        <v>19</v>
      </c>
      <c r="F1434" s="260" t="s">
        <v>4628</v>
      </c>
      <c r="G1434" t="str">
        <f>CONCATENATE(tblZoneMatch[[#This Row],[Company]],tblZoneMatch[[#This Row],[Current Zone]],tblZoneMatch[[#This Row],[Machine Type]],tblZoneMatch[[#This Row],[Target Platform]],tblZoneMatch[[#This Row],[Target Device Type]],tblZoneMatch[[#This Row],[Target Zone]])</f>
        <v>MBMappseg / mbm / mid-tier / generalWindows/Linux/AIXazkyn-ncVMappseg / mbm / mid-tier / general</v>
      </c>
    </row>
    <row r="1435" spans="1:7" x14ac:dyDescent="0.3">
      <c r="A1435" s="260" t="s">
        <v>11091</v>
      </c>
      <c r="B1435" s="260" t="s">
        <v>4628</v>
      </c>
      <c r="C1435" s="260" t="s">
        <v>11062</v>
      </c>
      <c r="D1435" s="260" t="s">
        <v>863</v>
      </c>
      <c r="E1435" s="260" t="s">
        <v>16</v>
      </c>
      <c r="F1435" s="260" t="s">
        <v>4628</v>
      </c>
      <c r="G1435" t="str">
        <f>CONCATENATE(tblZoneMatch[[#This Row],[Company]],tblZoneMatch[[#This Row],[Current Zone]],tblZoneMatch[[#This Row],[Machine Type]],tblZoneMatch[[#This Row],[Target Platform]],tblZoneMatch[[#This Row],[Target Device Type]],tblZoneMatch[[#This Row],[Target Zone]])</f>
        <v>MBMappseg / mbm / mid-tier / generalWindows/Linux/AIXvaash-wdc04AIX-LPARappseg / mbm / mid-tier / general</v>
      </c>
    </row>
    <row r="1436" spans="1:7" x14ac:dyDescent="0.3">
      <c r="A1436" s="260" t="s">
        <v>11091</v>
      </c>
      <c r="B1436" s="260" t="s">
        <v>4628</v>
      </c>
      <c r="C1436" s="260" t="s">
        <v>11062</v>
      </c>
      <c r="D1436" s="260" t="s">
        <v>755</v>
      </c>
      <c r="E1436" s="260" t="s">
        <v>16</v>
      </c>
      <c r="F1436" s="260" t="s">
        <v>4628</v>
      </c>
      <c r="G1436" t="str">
        <f>CONCATENATE(tblZoneMatch[[#This Row],[Company]],tblZoneMatch[[#This Row],[Current Zone]],tblZoneMatch[[#This Row],[Machine Type]],tblZoneMatch[[#This Row],[Target Platform]],tblZoneMatch[[#This Row],[Target Device Type]],tblZoneMatch[[#This Row],[Target Zone]])</f>
        <v>MBMappseg / mbm / mid-tier / generalWindows/Linux/AIXvaash-wdc04-labAIX-LPARappseg / mbm / mid-tier / general</v>
      </c>
    </row>
    <row r="1437" spans="1:7" x14ac:dyDescent="0.3">
      <c r="A1437" s="260" t="s">
        <v>11091</v>
      </c>
      <c r="B1437" s="260" t="s">
        <v>465</v>
      </c>
      <c r="C1437" s="260" t="s">
        <v>11062</v>
      </c>
      <c r="D1437" s="260" t="s">
        <v>1108</v>
      </c>
      <c r="E1437" s="260" t="s">
        <v>19</v>
      </c>
      <c r="F1437" s="260" t="s">
        <v>3582</v>
      </c>
      <c r="G1437" t="str">
        <f>CONCATENATE(tblZoneMatch[[#This Row],[Company]],tblZoneMatch[[#This Row],[Current Zone]],tblZoneMatch[[#This Row],[Machine Type]],tblZoneMatch[[#This Row],[Target Platform]],tblZoneMatch[[#This Row],[Target Device Type]],tblZoneMatch[[#This Row],[Target Zone]])</f>
        <v>MBMFrontEnd / Internal / Legacy / NonLoadBalancerWindows/Linux/AIXazkyn-eastVMappseg / mbm / frontend / general</v>
      </c>
    </row>
    <row r="1438" spans="1:7" x14ac:dyDescent="0.3">
      <c r="A1438" s="260" t="s">
        <v>11091</v>
      </c>
      <c r="B1438" s="260" t="s">
        <v>465</v>
      </c>
      <c r="C1438" s="260" t="s">
        <v>11062</v>
      </c>
      <c r="D1438" s="260" t="s">
        <v>2088</v>
      </c>
      <c r="E1438" s="260" t="s">
        <v>18</v>
      </c>
      <c r="F1438" s="260" t="s">
        <v>3582</v>
      </c>
      <c r="G1438"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NonLoadBalancerWindows/Linux/AIXvaash-bmaasServerappseg / mbm / frontend / general</v>
      </c>
    </row>
    <row r="1439" spans="1:7" x14ac:dyDescent="0.3">
      <c r="A1439" s="260" t="s">
        <v>11091</v>
      </c>
      <c r="B1439" s="260" t="s">
        <v>465</v>
      </c>
      <c r="C1439" s="260" t="s">
        <v>11062</v>
      </c>
      <c r="D1439" s="260" t="s">
        <v>863</v>
      </c>
      <c r="E1439" s="260" t="s">
        <v>16</v>
      </c>
      <c r="F1439" s="260" t="s">
        <v>3582</v>
      </c>
      <c r="G1439"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NonLoadBalancerWindows/Linux/AIXvaash-wdc04AIX-LPARappseg / mbm / frontend / general</v>
      </c>
    </row>
    <row r="1440" spans="1:7" x14ac:dyDescent="0.3">
      <c r="A1440" s="260" t="s">
        <v>11091</v>
      </c>
      <c r="B1440" s="260" t="s">
        <v>465</v>
      </c>
      <c r="C1440" s="260" t="s">
        <v>11062</v>
      </c>
      <c r="D1440" s="260" t="s">
        <v>863</v>
      </c>
      <c r="E1440" s="260" t="s">
        <v>19</v>
      </c>
      <c r="F1440" s="260" t="s">
        <v>3582</v>
      </c>
      <c r="G1440"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NonLoadBalancerWindows/Linux/AIXvaash-wdc04VMappseg / mbm / frontend / general</v>
      </c>
    </row>
    <row r="1441" spans="1:7" x14ac:dyDescent="0.3">
      <c r="A1441" s="260" t="s">
        <v>11091</v>
      </c>
      <c r="B1441" s="260" t="s">
        <v>3570</v>
      </c>
      <c r="C1441" s="260" t="s">
        <v>11062</v>
      </c>
      <c r="D1441" s="260" t="s">
        <v>1018</v>
      </c>
      <c r="E1441" s="260" t="s">
        <v>16</v>
      </c>
      <c r="F1441" s="260" t="s">
        <v>3570</v>
      </c>
      <c r="G1441" t="str">
        <f>CONCATENATE(tblZoneMatch[[#This Row],[Company]],tblZoneMatch[[#This Row],[Current Zone]],tblZoneMatch[[#This Row],[Machine Type]],tblZoneMatch[[#This Row],[Target Platform]],tblZoneMatch[[#This Row],[Target Device Type]],tblZoneMatch[[#This Row],[Target Zone]])</f>
        <v>MBMnetworkseg / mbm / backend / generalWindows/Linux/AIXilelk-ch3AIX-LPARnetworkseg / mbm / backend / general</v>
      </c>
    </row>
    <row r="1442" spans="1:7" x14ac:dyDescent="0.3">
      <c r="A1442" s="260" t="s">
        <v>11091</v>
      </c>
      <c r="B1442" s="260" t="s">
        <v>3570</v>
      </c>
      <c r="C1442" s="260" t="s">
        <v>11062</v>
      </c>
      <c r="D1442" s="260" t="s">
        <v>944</v>
      </c>
      <c r="E1442" s="260" t="s">
        <v>16</v>
      </c>
      <c r="F1442" s="260" t="s">
        <v>3570</v>
      </c>
      <c r="G1442" t="str">
        <f>CONCATENATE(tblZoneMatch[[#This Row],[Company]],tblZoneMatch[[#This Row],[Current Zone]],tblZoneMatch[[#This Row],[Machine Type]],tblZoneMatch[[#This Row],[Target Platform]],tblZoneMatch[[#This Row],[Target Device Type]],tblZoneMatch[[#This Row],[Target Zone]])</f>
        <v>MBMnetworkseg / mbm / backend / generalWindows/Linux/AIXilelk-ch3-labAIX-LPARnetworkseg / mbm / backend / general</v>
      </c>
    </row>
    <row r="1443" spans="1:7" x14ac:dyDescent="0.3">
      <c r="A1443" s="260" t="s">
        <v>11091</v>
      </c>
      <c r="B1443" s="260" t="s">
        <v>3570</v>
      </c>
      <c r="C1443" s="260" t="s">
        <v>11062</v>
      </c>
      <c r="D1443" s="260" t="s">
        <v>863</v>
      </c>
      <c r="E1443" s="260" t="s">
        <v>16</v>
      </c>
      <c r="F1443" s="260" t="s">
        <v>3570</v>
      </c>
      <c r="G1443" t="str">
        <f>CONCATENATE(tblZoneMatch[[#This Row],[Company]],tblZoneMatch[[#This Row],[Current Zone]],tblZoneMatch[[#This Row],[Machine Type]],tblZoneMatch[[#This Row],[Target Platform]],tblZoneMatch[[#This Row],[Target Device Type]],tblZoneMatch[[#This Row],[Target Zone]])</f>
        <v>MBMnetworkseg / mbm / backend / generalWindows/Linux/AIXvaash-wdc04AIX-LPARnetworkseg / mbm / backend / general</v>
      </c>
    </row>
    <row r="1444" spans="1:7" x14ac:dyDescent="0.3">
      <c r="A1444" s="260" t="s">
        <v>11091</v>
      </c>
      <c r="B1444" s="260" t="s">
        <v>3570</v>
      </c>
      <c r="C1444" s="260" t="s">
        <v>11062</v>
      </c>
      <c r="D1444" s="260" t="s">
        <v>755</v>
      </c>
      <c r="E1444" s="260" t="s">
        <v>16</v>
      </c>
      <c r="F1444" s="260" t="s">
        <v>3570</v>
      </c>
      <c r="G1444" t="str">
        <f>CONCATENATE(tblZoneMatch[[#This Row],[Company]],tblZoneMatch[[#This Row],[Current Zone]],tblZoneMatch[[#This Row],[Machine Type]],tblZoneMatch[[#This Row],[Target Platform]],tblZoneMatch[[#This Row],[Target Device Type]],tblZoneMatch[[#This Row],[Target Zone]])</f>
        <v>MBMnetworkseg / mbm / backend / generalWindows/Linux/AIXvaash-wdc04-labAIX-LPARnetworkseg / mbm / backend / general</v>
      </c>
    </row>
    <row r="1445" spans="1:7" x14ac:dyDescent="0.3">
      <c r="A1445" s="260" t="s">
        <v>11091</v>
      </c>
      <c r="B1445" s="260" t="s">
        <v>3566</v>
      </c>
      <c r="C1445" s="260" t="s">
        <v>11062</v>
      </c>
      <c r="D1445" s="260" t="s">
        <v>1093</v>
      </c>
      <c r="E1445" s="260" t="s">
        <v>19</v>
      </c>
      <c r="F1445" s="260" t="s">
        <v>3566</v>
      </c>
      <c r="G1445" t="str">
        <f>CONCATENATE(tblZoneMatch[[#This Row],[Company]],tblZoneMatch[[#This Row],[Current Zone]],tblZoneMatch[[#This Row],[Machine Type]],tblZoneMatch[[#This Row],[Target Platform]],tblZoneMatch[[#This Row],[Target Device Type]],tblZoneMatch[[#This Row],[Target Zone]])</f>
        <v>MBMnetworkseg / mbm / backup / generalWindows/Linux/AIXazkyn-east-labVMnetworkseg / mbm / backup / general</v>
      </c>
    </row>
    <row r="1446" spans="1:7" x14ac:dyDescent="0.3">
      <c r="A1446" s="260" t="s">
        <v>11091</v>
      </c>
      <c r="B1446" s="260" t="s">
        <v>3566</v>
      </c>
      <c r="C1446" s="260" t="s">
        <v>11062</v>
      </c>
      <c r="D1446" s="260" t="s">
        <v>1108</v>
      </c>
      <c r="E1446" s="260" t="s">
        <v>19</v>
      </c>
      <c r="F1446" s="260" t="s">
        <v>3566</v>
      </c>
      <c r="G1446" t="str">
        <f>CONCATENATE(tblZoneMatch[[#This Row],[Company]],tblZoneMatch[[#This Row],[Current Zone]],tblZoneMatch[[#This Row],[Machine Type]],tblZoneMatch[[#This Row],[Target Platform]],tblZoneMatch[[#This Row],[Target Device Type]],tblZoneMatch[[#This Row],[Target Zone]])</f>
        <v>MBMnetworkseg / mbm / backup / generalWindows/Linux/AIXazkyn-eastVMnetworkseg / mbm / backup / general</v>
      </c>
    </row>
    <row r="1447" spans="1:7" x14ac:dyDescent="0.3">
      <c r="A1447" s="260" t="s">
        <v>11091</v>
      </c>
      <c r="B1447" s="260" t="s">
        <v>3566</v>
      </c>
      <c r="C1447" s="260" t="s">
        <v>11062</v>
      </c>
      <c r="D1447" s="260" t="s">
        <v>1284</v>
      </c>
      <c r="E1447" s="260" t="s">
        <v>19</v>
      </c>
      <c r="F1447" s="260" t="s">
        <v>3566</v>
      </c>
      <c r="G1447" t="str">
        <f>CONCATENATE(tblZoneMatch[[#This Row],[Company]],tblZoneMatch[[#This Row],[Current Zone]],tblZoneMatch[[#This Row],[Machine Type]],tblZoneMatch[[#This Row],[Target Platform]],tblZoneMatch[[#This Row],[Target Device Type]],tblZoneMatch[[#This Row],[Target Zone]])</f>
        <v>MBMnetworkseg / mbm / backup / generalWindows/Linux/AIXazkyn-ncVMnetworkseg / mbm / backup / general</v>
      </c>
    </row>
    <row r="1448" spans="1:7" x14ac:dyDescent="0.3">
      <c r="A1448" s="260" t="s">
        <v>11091</v>
      </c>
      <c r="B1448" s="260" t="s">
        <v>3566</v>
      </c>
      <c r="C1448" s="260" t="s">
        <v>11062</v>
      </c>
      <c r="D1448" s="260" t="s">
        <v>1018</v>
      </c>
      <c r="E1448" s="260" t="s">
        <v>16</v>
      </c>
      <c r="F1448" s="260" t="s">
        <v>3566</v>
      </c>
      <c r="G1448" t="str">
        <f>CONCATENATE(tblZoneMatch[[#This Row],[Company]],tblZoneMatch[[#This Row],[Current Zone]],tblZoneMatch[[#This Row],[Machine Type]],tblZoneMatch[[#This Row],[Target Platform]],tblZoneMatch[[#This Row],[Target Device Type]],tblZoneMatch[[#This Row],[Target Zone]])</f>
        <v>MBMnetworkseg / mbm / backup / generalWindows/Linux/AIXilelk-ch3AIX-LPARnetworkseg / mbm / backup / general</v>
      </c>
    </row>
    <row r="1449" spans="1:7" x14ac:dyDescent="0.3">
      <c r="A1449" s="260" t="s">
        <v>11091</v>
      </c>
      <c r="B1449" s="260" t="s">
        <v>3566</v>
      </c>
      <c r="C1449" s="260" t="s">
        <v>11062</v>
      </c>
      <c r="D1449" s="260" t="s">
        <v>863</v>
      </c>
      <c r="E1449" s="260" t="s">
        <v>16</v>
      </c>
      <c r="F1449" s="260" t="s">
        <v>3566</v>
      </c>
      <c r="G1449" t="str">
        <f>CONCATENATE(tblZoneMatch[[#This Row],[Company]],tblZoneMatch[[#This Row],[Current Zone]],tblZoneMatch[[#This Row],[Machine Type]],tblZoneMatch[[#This Row],[Target Platform]],tblZoneMatch[[#This Row],[Target Device Type]],tblZoneMatch[[#This Row],[Target Zone]])</f>
        <v>MBMnetworkseg / mbm / backup / generalWindows/Linux/AIXvaash-wdc04AIX-LPARnetworkseg / mbm / backup / general</v>
      </c>
    </row>
    <row r="1450" spans="1:7" x14ac:dyDescent="0.3">
      <c r="A1450" s="260" t="s">
        <v>11091</v>
      </c>
      <c r="B1450" s="260" t="s">
        <v>3566</v>
      </c>
      <c r="C1450" s="260" t="s">
        <v>11062</v>
      </c>
      <c r="D1450" s="260" t="s">
        <v>755</v>
      </c>
      <c r="E1450" s="260" t="s">
        <v>16</v>
      </c>
      <c r="F1450" s="260" t="s">
        <v>3566</v>
      </c>
      <c r="G1450" t="str">
        <f>CONCATENATE(tblZoneMatch[[#This Row],[Company]],tblZoneMatch[[#This Row],[Current Zone]],tblZoneMatch[[#This Row],[Machine Type]],tblZoneMatch[[#This Row],[Target Platform]],tblZoneMatch[[#This Row],[Target Device Type]],tblZoneMatch[[#This Row],[Target Zone]])</f>
        <v>MBMnetworkseg / mbm / backup / generalWindows/Linux/AIXvaash-wdc04-labAIX-LPARnetworkseg / mbm / backup / general</v>
      </c>
    </row>
    <row r="1451" spans="1:7" x14ac:dyDescent="0.3">
      <c r="A1451" s="260" t="s">
        <v>11091</v>
      </c>
      <c r="B1451" s="260" t="s">
        <v>4614</v>
      </c>
      <c r="C1451" s="260" t="s">
        <v>11062</v>
      </c>
      <c r="D1451" s="260" t="s">
        <v>1093</v>
      </c>
      <c r="E1451" s="260" t="s">
        <v>19</v>
      </c>
      <c r="F1451" s="260" t="s">
        <v>4614</v>
      </c>
      <c r="G1451" t="str">
        <f>CONCATENATE(tblZoneMatch[[#This Row],[Company]],tblZoneMatch[[#This Row],[Current Zone]],tblZoneMatch[[#This Row],[Machine Type]],tblZoneMatch[[#This Row],[Target Platform]],tblZoneMatch[[#This Row],[Target Device Type]],tblZoneMatch[[#This Row],[Target Zone]])</f>
        <v>MBMnetworkseg / mbm / ddi / internalWindows/Linux/AIXazkyn-east-labVMnetworkseg / mbm / ddi / internal</v>
      </c>
    </row>
    <row r="1452" spans="1:7" x14ac:dyDescent="0.3">
      <c r="A1452" s="260" t="s">
        <v>11091</v>
      </c>
      <c r="B1452" s="260" t="s">
        <v>4614</v>
      </c>
      <c r="C1452" s="260" t="s">
        <v>11062</v>
      </c>
      <c r="D1452" s="260" t="s">
        <v>1108</v>
      </c>
      <c r="E1452" s="260" t="s">
        <v>19</v>
      </c>
      <c r="F1452" s="260" t="s">
        <v>4614</v>
      </c>
      <c r="G1452" t="str">
        <f>CONCATENATE(tblZoneMatch[[#This Row],[Company]],tblZoneMatch[[#This Row],[Current Zone]],tblZoneMatch[[#This Row],[Machine Type]],tblZoneMatch[[#This Row],[Target Platform]],tblZoneMatch[[#This Row],[Target Device Type]],tblZoneMatch[[#This Row],[Target Zone]])</f>
        <v>MBMnetworkseg / mbm / ddi / internalWindows/Linux/AIXazkyn-eastVMnetworkseg / mbm / ddi / internal</v>
      </c>
    </row>
    <row r="1453" spans="1:7" x14ac:dyDescent="0.3">
      <c r="A1453" s="260" t="s">
        <v>11091</v>
      </c>
      <c r="B1453" s="260" t="s">
        <v>4614</v>
      </c>
      <c r="C1453" s="260" t="s">
        <v>11062</v>
      </c>
      <c r="D1453" s="260" t="s">
        <v>1284</v>
      </c>
      <c r="E1453" s="260" t="s">
        <v>19</v>
      </c>
      <c r="F1453" s="260" t="s">
        <v>4614</v>
      </c>
      <c r="G1453" t="str">
        <f>CONCATENATE(tblZoneMatch[[#This Row],[Company]],tblZoneMatch[[#This Row],[Current Zone]],tblZoneMatch[[#This Row],[Machine Type]],tblZoneMatch[[#This Row],[Target Platform]],tblZoneMatch[[#This Row],[Target Device Type]],tblZoneMatch[[#This Row],[Target Zone]])</f>
        <v>MBMnetworkseg / mbm / ddi / internalWindows/Linux/AIXazkyn-ncVMnetworkseg / mbm / ddi / internal</v>
      </c>
    </row>
    <row r="1454" spans="1:7" x14ac:dyDescent="0.3">
      <c r="A1454" s="260" t="s">
        <v>11091</v>
      </c>
      <c r="B1454" s="260" t="s">
        <v>3609</v>
      </c>
      <c r="C1454" s="260" t="s">
        <v>11062</v>
      </c>
      <c r="D1454" s="260" t="s">
        <v>11092</v>
      </c>
      <c r="E1454" s="260" t="s">
        <v>19</v>
      </c>
      <c r="F1454" s="260" t="s">
        <v>3609</v>
      </c>
      <c r="G1454" t="str">
        <f>CONCATENATE(tblZoneMatch[[#This Row],[Company]],tblZoneMatch[[#This Row],[Current Zone]],tblZoneMatch[[#This Row],[Machine Type]],tblZoneMatch[[#This Row],[Target Platform]],tblZoneMatch[[#This Row],[Target Device Type]],tblZoneMatch[[#This Row],[Target Zone]])</f>
        <v>MBMnetworkseg / mbm / dmz / apiWindows/Linux/AIXilelk-ch3-mbmVMnetworkseg / mbm / dmz / api</v>
      </c>
    </row>
    <row r="1455" spans="1:7" x14ac:dyDescent="0.3">
      <c r="A1455" s="260" t="s">
        <v>11091</v>
      </c>
      <c r="B1455" s="260" t="s">
        <v>3609</v>
      </c>
      <c r="C1455" s="260" t="s">
        <v>11062</v>
      </c>
      <c r="D1455" s="260" t="s">
        <v>3605</v>
      </c>
      <c r="E1455" s="260" t="s">
        <v>19</v>
      </c>
      <c r="F1455" s="260" t="s">
        <v>3609</v>
      </c>
      <c r="G1455" t="str">
        <f>CONCATENATE(tblZoneMatch[[#This Row],[Company]],tblZoneMatch[[#This Row],[Current Zone]],tblZoneMatch[[#This Row],[Machine Type]],tblZoneMatch[[#This Row],[Target Platform]],tblZoneMatch[[#This Row],[Target Device Type]],tblZoneMatch[[#This Row],[Target Zone]])</f>
        <v>MBMnetworkseg / mbm / dmz / apiWindows/Linux/AIXvaash-wdc04-mbmVMnetworkseg / mbm / dmz / api</v>
      </c>
    </row>
    <row r="1456" spans="1:7" x14ac:dyDescent="0.3">
      <c r="A1456" s="260" t="s">
        <v>11091</v>
      </c>
      <c r="B1456" s="260" t="s">
        <v>3613</v>
      </c>
      <c r="C1456" s="260" t="s">
        <v>11062</v>
      </c>
      <c r="D1456" s="260" t="s">
        <v>11092</v>
      </c>
      <c r="E1456" s="260" t="s">
        <v>19</v>
      </c>
      <c r="F1456" s="260" t="s">
        <v>3613</v>
      </c>
      <c r="G1456" t="str">
        <f>CONCATENATE(tblZoneMatch[[#This Row],[Company]],tblZoneMatch[[#This Row],[Current Zone]],tblZoneMatch[[#This Row],[Machine Type]],tblZoneMatch[[#This Row],[Target Platform]],tblZoneMatch[[#This Row],[Target Device Type]],tblZoneMatch[[#This Row],[Target Zone]])</f>
        <v>MBMnetworkseg / mbm / dmz / ftpWindows/Linux/AIXilelk-ch3-mbmVMnetworkseg / mbm / dmz / ftp</v>
      </c>
    </row>
    <row r="1457" spans="1:7" x14ac:dyDescent="0.3">
      <c r="A1457" s="260" t="s">
        <v>11091</v>
      </c>
      <c r="B1457" s="260" t="s">
        <v>3613</v>
      </c>
      <c r="C1457" s="260" t="s">
        <v>11062</v>
      </c>
      <c r="D1457" s="260" t="s">
        <v>3605</v>
      </c>
      <c r="E1457" s="260" t="s">
        <v>19</v>
      </c>
      <c r="F1457" s="260" t="s">
        <v>3613</v>
      </c>
      <c r="G1457" t="str">
        <f>CONCATENATE(tblZoneMatch[[#This Row],[Company]],tblZoneMatch[[#This Row],[Current Zone]],tblZoneMatch[[#This Row],[Machine Type]],tblZoneMatch[[#This Row],[Target Platform]],tblZoneMatch[[#This Row],[Target Device Type]],tblZoneMatch[[#This Row],[Target Zone]])</f>
        <v>MBMnetworkseg / mbm / dmz / ftpWindows/Linux/AIXvaash-wdc04-mbmVMnetworkseg / mbm / dmz / ftp</v>
      </c>
    </row>
    <row r="1458" spans="1:7" x14ac:dyDescent="0.3">
      <c r="A1458" s="260" t="s">
        <v>11091</v>
      </c>
      <c r="B1458" s="260" t="s">
        <v>11093</v>
      </c>
      <c r="C1458" s="260" t="s">
        <v>11062</v>
      </c>
      <c r="D1458" s="260" t="s">
        <v>11092</v>
      </c>
      <c r="E1458" s="260" t="s">
        <v>19</v>
      </c>
      <c r="F1458" s="260" t="s">
        <v>11093</v>
      </c>
      <c r="G1458" t="str">
        <f>CONCATENATE(tblZoneMatch[[#This Row],[Company]],tblZoneMatch[[#This Row],[Current Zone]],tblZoneMatch[[#This Row],[Machine Type]],tblZoneMatch[[#This Row],[Target Platform]],tblZoneMatch[[#This Row],[Target Device Type]],tblZoneMatch[[#This Row],[Target Zone]])</f>
        <v>MBMnetworkseg / mbm / dmz / remote-accessWindows/Linux/AIXilelk-ch3-mbmVMnetworkseg / mbm / dmz / remote-access</v>
      </c>
    </row>
    <row r="1459" spans="1:7" x14ac:dyDescent="0.3">
      <c r="A1459" s="260" t="s">
        <v>11091</v>
      </c>
      <c r="B1459" s="260" t="s">
        <v>11093</v>
      </c>
      <c r="C1459" s="260" t="s">
        <v>11062</v>
      </c>
      <c r="D1459" s="260" t="s">
        <v>3605</v>
      </c>
      <c r="E1459" s="260" t="s">
        <v>19</v>
      </c>
      <c r="F1459" s="260" t="s">
        <v>11093</v>
      </c>
      <c r="G1459" t="str">
        <f>CONCATENATE(tblZoneMatch[[#This Row],[Company]],tblZoneMatch[[#This Row],[Current Zone]],tblZoneMatch[[#This Row],[Machine Type]],tblZoneMatch[[#This Row],[Target Platform]],tblZoneMatch[[#This Row],[Target Device Type]],tblZoneMatch[[#This Row],[Target Zone]])</f>
        <v>MBMnetworkseg / mbm / dmz / remote-accessWindows/Linux/AIXvaash-wdc04-mbmVMnetworkseg / mbm / dmz / remote-access</v>
      </c>
    </row>
    <row r="1460" spans="1:7" x14ac:dyDescent="0.3">
      <c r="A1460" s="260" t="s">
        <v>11091</v>
      </c>
      <c r="B1460" s="260" t="s">
        <v>3604</v>
      </c>
      <c r="C1460" s="260" t="s">
        <v>11062</v>
      </c>
      <c r="D1460" s="260" t="s">
        <v>11092</v>
      </c>
      <c r="E1460" s="260" t="s">
        <v>19</v>
      </c>
      <c r="F1460" s="260" t="s">
        <v>3604</v>
      </c>
      <c r="G1460" t="str">
        <f>CONCATENATE(tblZoneMatch[[#This Row],[Company]],tblZoneMatch[[#This Row],[Current Zone]],tblZoneMatch[[#This Row],[Machine Type]],tblZoneMatch[[#This Row],[Target Platform]],tblZoneMatch[[#This Row],[Target Device Type]],tblZoneMatch[[#This Row],[Target Zone]])</f>
        <v>MBMnetworkseg / mbm / dmz / webWindows/Linux/AIXilelk-ch3-mbmVMnetworkseg / mbm / dmz / web</v>
      </c>
    </row>
    <row r="1461" spans="1:7" x14ac:dyDescent="0.3">
      <c r="A1461" s="260" t="s">
        <v>11091</v>
      </c>
      <c r="B1461" s="260" t="s">
        <v>3604</v>
      </c>
      <c r="C1461" s="260" t="s">
        <v>11062</v>
      </c>
      <c r="D1461" s="260" t="s">
        <v>3605</v>
      </c>
      <c r="E1461" s="260" t="s">
        <v>19</v>
      </c>
      <c r="F1461" s="260" t="s">
        <v>3604</v>
      </c>
      <c r="G1461" t="str">
        <f>CONCATENATE(tblZoneMatch[[#This Row],[Company]],tblZoneMatch[[#This Row],[Current Zone]],tblZoneMatch[[#This Row],[Machine Type]],tblZoneMatch[[#This Row],[Target Platform]],tblZoneMatch[[#This Row],[Target Device Type]],tblZoneMatch[[#This Row],[Target Zone]])</f>
        <v>MBMnetworkseg / mbm / dmz / webWindows/Linux/AIXvaash-wdc04-mbmVMnetworkseg / mbm / dmz / web</v>
      </c>
    </row>
    <row r="1462" spans="1:7" x14ac:dyDescent="0.3">
      <c r="A1462" s="260" t="s">
        <v>11091</v>
      </c>
      <c r="B1462" s="260" t="s">
        <v>4675</v>
      </c>
      <c r="C1462" s="260" t="s">
        <v>11062</v>
      </c>
      <c r="D1462" s="260" t="s">
        <v>1093</v>
      </c>
      <c r="E1462" s="260" t="s">
        <v>19</v>
      </c>
      <c r="F1462" s="260" t="s">
        <v>4675</v>
      </c>
      <c r="G1462"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security-activedirectoryWindows/Linux/AIXazkyn-east-labVMnetworkseg / mbm / frontend / security-activedirectory</v>
      </c>
    </row>
    <row r="1463" spans="1:7" x14ac:dyDescent="0.3">
      <c r="A1463" s="260" t="s">
        <v>11091</v>
      </c>
      <c r="B1463" s="260" t="s">
        <v>4675</v>
      </c>
      <c r="C1463" s="260" t="s">
        <v>11062</v>
      </c>
      <c r="D1463" s="260" t="s">
        <v>1108</v>
      </c>
      <c r="E1463" s="260" t="s">
        <v>19</v>
      </c>
      <c r="F1463" s="260" t="s">
        <v>4675</v>
      </c>
      <c r="G1463"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security-activedirectoryWindows/Linux/AIXazkyn-eastVMnetworkseg / mbm / frontend / security-activedirectory</v>
      </c>
    </row>
    <row r="1464" spans="1:7" x14ac:dyDescent="0.3">
      <c r="A1464" s="260" t="s">
        <v>11091</v>
      </c>
      <c r="B1464" s="260" t="s">
        <v>4675</v>
      </c>
      <c r="C1464" s="260" t="s">
        <v>11062</v>
      </c>
      <c r="D1464" s="260" t="s">
        <v>1284</v>
      </c>
      <c r="E1464" s="260" t="s">
        <v>19</v>
      </c>
      <c r="F1464" s="260" t="s">
        <v>4675</v>
      </c>
      <c r="G1464"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security-activedirectoryWindows/Linux/AIXazkyn-ncVMnetworkseg / mbm / frontend / security-activedirectory</v>
      </c>
    </row>
    <row r="1465" spans="1:7" x14ac:dyDescent="0.3">
      <c r="A1465" s="260" t="s">
        <v>11091</v>
      </c>
      <c r="B1465" s="260" t="s">
        <v>4635</v>
      </c>
      <c r="C1465" s="260" t="s">
        <v>11062</v>
      </c>
      <c r="D1465" s="260" t="s">
        <v>1108</v>
      </c>
      <c r="E1465" s="260" t="s">
        <v>19</v>
      </c>
      <c r="F1465" s="260" t="s">
        <v>4635</v>
      </c>
      <c r="G1465" t="str">
        <f>CONCATENATE(tblZoneMatch[[#This Row],[Company]],tblZoneMatch[[#This Row],[Current Zone]],tblZoneMatch[[#This Row],[Machine Type]],tblZoneMatch[[#This Row],[Target Platform]],tblZoneMatch[[#This Row],[Target Device Type]],tblZoneMatch[[#This Row],[Target Zone]])</f>
        <v>MBMnetworkseg / mbm / management / facilitiesWindows/Linux/AIXazkyn-eastVMnetworkseg / mbm / management / facilities</v>
      </c>
    </row>
    <row r="1466" spans="1:7" x14ac:dyDescent="0.3">
      <c r="A1466" s="260" t="s">
        <v>11091</v>
      </c>
      <c r="B1466" s="260" t="s">
        <v>4635</v>
      </c>
      <c r="C1466" s="260" t="s">
        <v>11062</v>
      </c>
      <c r="D1466" s="260" t="s">
        <v>1284</v>
      </c>
      <c r="E1466" s="260" t="s">
        <v>19</v>
      </c>
      <c r="F1466" s="260" t="s">
        <v>4635</v>
      </c>
      <c r="G1466" t="str">
        <f>CONCATENATE(tblZoneMatch[[#This Row],[Company]],tblZoneMatch[[#This Row],[Current Zone]],tblZoneMatch[[#This Row],[Machine Type]],tblZoneMatch[[#This Row],[Target Platform]],tblZoneMatch[[#This Row],[Target Device Type]],tblZoneMatch[[#This Row],[Target Zone]])</f>
        <v>MBMnetworkseg / mbm / management / facilitiesWindows/Linux/AIXazkyn-ncVMnetworkseg / mbm / management / facilities</v>
      </c>
    </row>
    <row r="1467" spans="1:7" x14ac:dyDescent="0.3">
      <c r="A1467" s="260" t="s">
        <v>11091</v>
      </c>
      <c r="B1467" s="260" t="s">
        <v>4639</v>
      </c>
      <c r="C1467" s="260" t="s">
        <v>11062</v>
      </c>
      <c r="D1467" s="260" t="s">
        <v>1108</v>
      </c>
      <c r="E1467" s="260" t="s">
        <v>19</v>
      </c>
      <c r="F1467" s="260" t="s">
        <v>4639</v>
      </c>
      <c r="G1467" t="str">
        <f>CONCATENATE(tblZoneMatch[[#This Row],[Company]],tblZoneMatch[[#This Row],[Current Zone]],tblZoneMatch[[#This Row],[Machine Type]],tblZoneMatch[[#This Row],[Target Platform]],tblZoneMatch[[#This Row],[Target Device Type]],tblZoneMatch[[#This Row],[Target Zone]])</f>
        <v>MBMnetworkseg / mbm / management / firewallsWindows/Linux/AIXazkyn-eastVMnetworkseg / mbm / management / firewalls</v>
      </c>
    </row>
    <row r="1468" spans="1:7" x14ac:dyDescent="0.3">
      <c r="A1468" s="260" t="s">
        <v>11091</v>
      </c>
      <c r="B1468" s="260" t="s">
        <v>4639</v>
      </c>
      <c r="C1468" s="260" t="s">
        <v>11062</v>
      </c>
      <c r="D1468" s="260" t="s">
        <v>1284</v>
      </c>
      <c r="E1468" s="260" t="s">
        <v>19</v>
      </c>
      <c r="F1468" s="260" t="s">
        <v>4639</v>
      </c>
      <c r="G1468" t="str">
        <f>CONCATENATE(tblZoneMatch[[#This Row],[Company]],tblZoneMatch[[#This Row],[Current Zone]],tblZoneMatch[[#This Row],[Machine Type]],tblZoneMatch[[#This Row],[Target Platform]],tblZoneMatch[[#This Row],[Target Device Type]],tblZoneMatch[[#This Row],[Target Zone]])</f>
        <v>MBMnetworkseg / mbm / management / firewallsWindows/Linux/AIXazkyn-ncVMnetworkseg / mbm / management / firewalls</v>
      </c>
    </row>
    <row r="1469" spans="1:7" x14ac:dyDescent="0.3">
      <c r="A1469" s="260" t="s">
        <v>11091</v>
      </c>
      <c r="B1469" s="260" t="s">
        <v>4643</v>
      </c>
      <c r="C1469" s="260" t="s">
        <v>11062</v>
      </c>
      <c r="D1469" s="260" t="s">
        <v>1108</v>
      </c>
      <c r="E1469" s="260" t="s">
        <v>19</v>
      </c>
      <c r="F1469" s="260" t="s">
        <v>4643</v>
      </c>
      <c r="G1469" t="str">
        <f>CONCATENATE(tblZoneMatch[[#This Row],[Company]],tblZoneMatch[[#This Row],[Current Zone]],tblZoneMatch[[#This Row],[Machine Type]],tblZoneMatch[[#This Row],[Target Platform]],tblZoneMatch[[#This Row],[Target Device Type]],tblZoneMatch[[#This Row],[Target Zone]])</f>
        <v>MBMnetworkseg / mbm / management / iseWindows/Linux/AIXazkyn-eastVMnetworkseg / mbm / management / ise</v>
      </c>
    </row>
    <row r="1470" spans="1:7" x14ac:dyDescent="0.3">
      <c r="A1470" s="260" t="s">
        <v>11091</v>
      </c>
      <c r="B1470" s="260" t="s">
        <v>4643</v>
      </c>
      <c r="C1470" s="260" t="s">
        <v>11062</v>
      </c>
      <c r="D1470" s="260" t="s">
        <v>1284</v>
      </c>
      <c r="E1470" s="260" t="s">
        <v>19</v>
      </c>
      <c r="F1470" s="260" t="s">
        <v>4643</v>
      </c>
      <c r="G1470" t="str">
        <f>CONCATENATE(tblZoneMatch[[#This Row],[Company]],tblZoneMatch[[#This Row],[Current Zone]],tblZoneMatch[[#This Row],[Machine Type]],tblZoneMatch[[#This Row],[Target Platform]],tblZoneMatch[[#This Row],[Target Device Type]],tblZoneMatch[[#This Row],[Target Zone]])</f>
        <v>MBMnetworkseg / mbm / management / iseWindows/Linux/AIXazkyn-ncVMnetworkseg / mbm / management / ise</v>
      </c>
    </row>
    <row r="1471" spans="1:7" x14ac:dyDescent="0.3">
      <c r="A1471" s="260" t="s">
        <v>11091</v>
      </c>
      <c r="B1471" s="260" t="s">
        <v>4647</v>
      </c>
      <c r="C1471" s="260" t="s">
        <v>11062</v>
      </c>
      <c r="D1471" s="260" t="s">
        <v>1093</v>
      </c>
      <c r="E1471" s="260" t="s">
        <v>19</v>
      </c>
      <c r="F1471" s="260" t="s">
        <v>4647</v>
      </c>
      <c r="G1471"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loadbalancerWindows/Linux/AIXazkyn-east-labVMnetworkseg / mbm / management / loadbalancer</v>
      </c>
    </row>
    <row r="1472" spans="1:7" x14ac:dyDescent="0.3">
      <c r="A1472" s="260" t="s">
        <v>11091</v>
      </c>
      <c r="B1472" s="260" t="s">
        <v>4647</v>
      </c>
      <c r="C1472" s="260" t="s">
        <v>11062</v>
      </c>
      <c r="D1472" s="260" t="s">
        <v>1108</v>
      </c>
      <c r="E1472" s="260" t="s">
        <v>19</v>
      </c>
      <c r="F1472" s="260" t="s">
        <v>4647</v>
      </c>
      <c r="G1472"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loadbalancerWindows/Linux/AIXazkyn-eastVMnetworkseg / mbm / management / loadbalancer</v>
      </c>
    </row>
    <row r="1473" spans="1:7" x14ac:dyDescent="0.3">
      <c r="A1473" s="260" t="s">
        <v>11091</v>
      </c>
      <c r="B1473" s="260" t="s">
        <v>4647</v>
      </c>
      <c r="C1473" s="260" t="s">
        <v>11062</v>
      </c>
      <c r="D1473" s="260" t="s">
        <v>1284</v>
      </c>
      <c r="E1473" s="260" t="s">
        <v>19</v>
      </c>
      <c r="F1473" s="260" t="s">
        <v>4647</v>
      </c>
      <c r="G1473"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loadbalancerWindows/Linux/AIXazkyn-ncVMnetworkseg / mbm / management / loadbalancer</v>
      </c>
    </row>
    <row r="1474" spans="1:7" x14ac:dyDescent="0.3">
      <c r="A1474" s="260" t="s">
        <v>11091</v>
      </c>
      <c r="B1474" s="260" t="s">
        <v>4651</v>
      </c>
      <c r="C1474" s="260" t="s">
        <v>11062</v>
      </c>
      <c r="D1474" s="260" t="s">
        <v>1108</v>
      </c>
      <c r="E1474" s="260" t="s">
        <v>19</v>
      </c>
      <c r="F1474" s="260" t="s">
        <v>4651</v>
      </c>
      <c r="G1474" t="str">
        <f>CONCATENATE(tblZoneMatch[[#This Row],[Company]],tblZoneMatch[[#This Row],[Current Zone]],tblZoneMatch[[#This Row],[Machine Type]],tblZoneMatch[[#This Row],[Target Platform]],tblZoneMatch[[#This Row],[Target Device Type]],tblZoneMatch[[#This Row],[Target Zone]])</f>
        <v>MBMnetworkseg / mbm / management / networkWindows/Linux/AIXazkyn-eastVMnetworkseg / mbm / management / network</v>
      </c>
    </row>
    <row r="1475" spans="1:7" x14ac:dyDescent="0.3">
      <c r="A1475" s="260" t="s">
        <v>11091</v>
      </c>
      <c r="B1475" s="260" t="s">
        <v>4651</v>
      </c>
      <c r="C1475" s="260" t="s">
        <v>11062</v>
      </c>
      <c r="D1475" s="260" t="s">
        <v>1284</v>
      </c>
      <c r="E1475" s="260" t="s">
        <v>19</v>
      </c>
      <c r="F1475" s="260" t="s">
        <v>4651</v>
      </c>
      <c r="G1475" t="str">
        <f>CONCATENATE(tblZoneMatch[[#This Row],[Company]],tblZoneMatch[[#This Row],[Current Zone]],tblZoneMatch[[#This Row],[Machine Type]],tblZoneMatch[[#This Row],[Target Platform]],tblZoneMatch[[#This Row],[Target Device Type]],tblZoneMatch[[#This Row],[Target Zone]])</f>
        <v>MBMnetworkseg / mbm / management / networkWindows/Linux/AIXazkyn-ncVMnetworkseg / mbm / management / network</v>
      </c>
    </row>
    <row r="1476" spans="1:7" x14ac:dyDescent="0.3">
      <c r="A1476" s="260" t="s">
        <v>11091</v>
      </c>
      <c r="B1476" s="260" t="s">
        <v>4655</v>
      </c>
      <c r="C1476" s="260" t="s">
        <v>11062</v>
      </c>
      <c r="D1476" s="260" t="s">
        <v>1108</v>
      </c>
      <c r="E1476" s="260" t="s">
        <v>19</v>
      </c>
      <c r="F1476" s="260" t="s">
        <v>4655</v>
      </c>
      <c r="G1476" t="str">
        <f>CONCATENATE(tblZoneMatch[[#This Row],[Company]],tblZoneMatch[[#This Row],[Current Zone]],tblZoneMatch[[#This Row],[Machine Type]],tblZoneMatch[[#This Row],[Target Platform]],tblZoneMatch[[#This Row],[Target Device Type]],tblZoneMatch[[#This Row],[Target Zone]])</f>
        <v>MBMnetworkseg / mbm / management / server-oobWindows/Linux/AIXazkyn-eastVMnetworkseg / mbm / management / server-oob</v>
      </c>
    </row>
    <row r="1477" spans="1:7" x14ac:dyDescent="0.3">
      <c r="A1477" s="260" t="s">
        <v>11091</v>
      </c>
      <c r="B1477" s="260" t="s">
        <v>4655</v>
      </c>
      <c r="C1477" s="260" t="s">
        <v>11062</v>
      </c>
      <c r="D1477" s="260" t="s">
        <v>1284</v>
      </c>
      <c r="E1477" s="260" t="s">
        <v>19</v>
      </c>
      <c r="F1477" s="260" t="s">
        <v>4655</v>
      </c>
      <c r="G1477" t="str">
        <f>CONCATENATE(tblZoneMatch[[#This Row],[Company]],tblZoneMatch[[#This Row],[Current Zone]],tblZoneMatch[[#This Row],[Machine Type]],tblZoneMatch[[#This Row],[Target Platform]],tblZoneMatch[[#This Row],[Target Device Type]],tblZoneMatch[[#This Row],[Target Zone]])</f>
        <v>MBMnetworkseg / mbm / management / server-oobWindows/Linux/AIXazkyn-ncVMnetworkseg / mbm / management / server-oob</v>
      </c>
    </row>
    <row r="1478" spans="1:7" x14ac:dyDescent="0.3">
      <c r="A1478" t="s">
        <v>11091</v>
      </c>
      <c r="B1478" t="s">
        <v>4659</v>
      </c>
      <c r="C1478" t="s">
        <v>11062</v>
      </c>
      <c r="D1478" t="s">
        <v>1108</v>
      </c>
      <c r="E1478" t="s">
        <v>19</v>
      </c>
      <c r="F1478" t="s">
        <v>4659</v>
      </c>
      <c r="G1478" t="str">
        <f>CONCATENATE(tblZoneMatch[[#This Row],[Company]],tblZoneMatch[[#This Row],[Current Zone]],tblZoneMatch[[#This Row],[Machine Type]],tblZoneMatch[[#This Row],[Target Platform]],tblZoneMatch[[#This Row],[Target Device Type]],tblZoneMatch[[#This Row],[Target Zone]])</f>
        <v>MBMnetworkseg / mbm / management / storageWindows/Linux/AIXazkyn-eastVMnetworkseg / mbm / management / storage</v>
      </c>
    </row>
    <row r="1479" spans="1:7" x14ac:dyDescent="0.3">
      <c r="A1479" t="s">
        <v>11091</v>
      </c>
      <c r="B1479" t="s">
        <v>4659</v>
      </c>
      <c r="C1479" t="s">
        <v>11062</v>
      </c>
      <c r="D1479" t="s">
        <v>1284</v>
      </c>
      <c r="E1479" t="s">
        <v>19</v>
      </c>
      <c r="F1479" t="s">
        <v>4659</v>
      </c>
      <c r="G1479" t="str">
        <f>CONCATENATE(tblZoneMatch[[#This Row],[Company]],tblZoneMatch[[#This Row],[Current Zone]],tblZoneMatch[[#This Row],[Machine Type]],tblZoneMatch[[#This Row],[Target Platform]],tblZoneMatch[[#This Row],[Target Device Type]],tblZoneMatch[[#This Row],[Target Zone]])</f>
        <v>MBMnetworkseg / mbm / management / storageWindows/Linux/AIXazkyn-ncVMnetworkseg / mbm / management / storage</v>
      </c>
    </row>
    <row r="1480" spans="1:7" x14ac:dyDescent="0.3">
      <c r="A1480" t="s">
        <v>11091</v>
      </c>
      <c r="B1480" t="s">
        <v>4663</v>
      </c>
      <c r="C1480" t="s">
        <v>11062</v>
      </c>
      <c r="D1480" t="s">
        <v>1108</v>
      </c>
      <c r="E1480" t="s">
        <v>19</v>
      </c>
      <c r="F1480" t="s">
        <v>4663</v>
      </c>
      <c r="G1480" t="str">
        <f>CONCATENATE(tblZoneMatch[[#This Row],[Company]],tblZoneMatch[[#This Row],[Current Zone]],tblZoneMatch[[#This Row],[Machine Type]],tblZoneMatch[[#This Row],[Target Platform]],tblZoneMatch[[#This Row],[Target Device Type]],tblZoneMatch[[#This Row],[Target Zone]])</f>
        <v>MBMnetworkseg / mbm / management / vmwareWindows/Linux/AIXazkyn-eastVMnetworkseg / mbm / management / vmware</v>
      </c>
    </row>
    <row r="1481" spans="1:7" x14ac:dyDescent="0.3">
      <c r="A1481" t="s">
        <v>11091</v>
      </c>
      <c r="B1481" t="s">
        <v>4663</v>
      </c>
      <c r="C1481" t="s">
        <v>11062</v>
      </c>
      <c r="D1481" t="s">
        <v>1284</v>
      </c>
      <c r="E1481" t="s">
        <v>19</v>
      </c>
      <c r="F1481" t="s">
        <v>4663</v>
      </c>
      <c r="G1481" t="str">
        <f>CONCATENATE(tblZoneMatch[[#This Row],[Company]],tblZoneMatch[[#This Row],[Current Zone]],tblZoneMatch[[#This Row],[Machine Type]],tblZoneMatch[[#This Row],[Target Platform]],tblZoneMatch[[#This Row],[Target Device Type]],tblZoneMatch[[#This Row],[Target Zone]])</f>
        <v>MBMnetworkseg / mbm / management / vmwareWindows/Linux/AIXazkyn-ncVMnetworkseg / mbm / management / vmware</v>
      </c>
    </row>
    <row r="1482" spans="1:7" x14ac:dyDescent="0.3">
      <c r="A1482" t="s">
        <v>11091</v>
      </c>
      <c r="B1482" t="s">
        <v>3579</v>
      </c>
      <c r="C1482" t="s">
        <v>11062</v>
      </c>
      <c r="D1482" t="s">
        <v>1018</v>
      </c>
      <c r="E1482" t="s">
        <v>16</v>
      </c>
      <c r="F1482" t="s">
        <v>3579</v>
      </c>
      <c r="G1482" t="str">
        <f>CONCATENATE(tblZoneMatch[[#This Row],[Company]],tblZoneMatch[[#This Row],[Current Zone]],tblZoneMatch[[#This Row],[Machine Type]],tblZoneMatch[[#This Row],[Target Platform]],tblZoneMatch[[#This Row],[Target Device Type]],tblZoneMatch[[#This Row],[Target Zone]])</f>
        <v>MBMnetworkseg / mbm / replication / backupWindows/Linux/AIXilelk-ch3AIX-LPARnetworkseg / mbm / replication / backup</v>
      </c>
    </row>
    <row r="1483" spans="1:7" x14ac:dyDescent="0.3">
      <c r="A1483" t="s">
        <v>11091</v>
      </c>
      <c r="B1483" t="s">
        <v>3579</v>
      </c>
      <c r="C1483" t="s">
        <v>11062</v>
      </c>
      <c r="D1483" t="s">
        <v>863</v>
      </c>
      <c r="E1483" t="s">
        <v>16</v>
      </c>
      <c r="F1483" t="s">
        <v>3579</v>
      </c>
      <c r="G1483" t="str">
        <f>CONCATENATE(tblZoneMatch[[#This Row],[Company]],tblZoneMatch[[#This Row],[Current Zone]],tblZoneMatch[[#This Row],[Machine Type]],tblZoneMatch[[#This Row],[Target Platform]],tblZoneMatch[[#This Row],[Target Device Type]],tblZoneMatch[[#This Row],[Target Zone]])</f>
        <v>MBMnetworkseg / mbm / replication / backupWindows/Linux/AIXvaash-wdc04AIX-LPARnetworkseg / mbm / replication / backup</v>
      </c>
    </row>
    <row r="1484" spans="1:7" x14ac:dyDescent="0.3">
      <c r="A1484" t="s">
        <v>11091</v>
      </c>
      <c r="B1484" t="s">
        <v>4667</v>
      </c>
      <c r="C1484" t="s">
        <v>11062</v>
      </c>
      <c r="D1484" t="s">
        <v>1093</v>
      </c>
      <c r="E1484" t="s">
        <v>19</v>
      </c>
      <c r="F1484" t="s">
        <v>4667</v>
      </c>
      <c r="G1484" t="str">
        <f>CONCATENATE(tblZoneMatch[[#This Row],[Company]],tblZoneMatch[[#This Row],[Current Zone]],tblZoneMatch[[#This Row],[Machine Type]],tblZoneMatch[[#This Row],[Target Platform]],tblZoneMatch[[#This Row],[Target Device Type]],tblZoneMatch[[#This Row],[Target Zone]])</f>
        <v>MBMnetworkseg / mbm / vmware / vmotionWindows/Linux/AIXazkyn-east-labVMnetworkseg / mbm / vmware / vmotion</v>
      </c>
    </row>
    <row r="1485" spans="1:7" x14ac:dyDescent="0.3">
      <c r="A1485" t="s">
        <v>11091</v>
      </c>
      <c r="B1485" t="s">
        <v>4667</v>
      </c>
      <c r="C1485" t="s">
        <v>11062</v>
      </c>
      <c r="D1485" t="s">
        <v>1108</v>
      </c>
      <c r="E1485" t="s">
        <v>19</v>
      </c>
      <c r="F1485" t="s">
        <v>4667</v>
      </c>
      <c r="G1485" t="str">
        <f>CONCATENATE(tblZoneMatch[[#This Row],[Company]],tblZoneMatch[[#This Row],[Current Zone]],tblZoneMatch[[#This Row],[Machine Type]],tblZoneMatch[[#This Row],[Target Platform]],tblZoneMatch[[#This Row],[Target Device Type]],tblZoneMatch[[#This Row],[Target Zone]])</f>
        <v>MBMnetworkseg / mbm / vmware / vmotionWindows/Linux/AIXazkyn-eastVMnetworkseg / mbm / vmware / vmotion</v>
      </c>
    </row>
    <row r="1486" spans="1:7" x14ac:dyDescent="0.3">
      <c r="A1486" t="s">
        <v>11091</v>
      </c>
      <c r="B1486" t="s">
        <v>4667</v>
      </c>
      <c r="C1486" t="s">
        <v>11062</v>
      </c>
      <c r="D1486" t="s">
        <v>1284</v>
      </c>
      <c r="E1486" t="s">
        <v>19</v>
      </c>
      <c r="F1486" t="s">
        <v>4667</v>
      </c>
      <c r="G1486" t="str">
        <f>CONCATENATE(tblZoneMatch[[#This Row],[Company]],tblZoneMatch[[#This Row],[Current Zone]],tblZoneMatch[[#This Row],[Machine Type]],tblZoneMatch[[#This Row],[Target Platform]],tblZoneMatch[[#This Row],[Target Device Type]],tblZoneMatch[[#This Row],[Target Zone]])</f>
        <v>MBMnetworkseg / mbm / vmware / vmotionWindows/Linux/AIXazkyn-ncVMnetworkseg / mbm / vmware / vmotion</v>
      </c>
    </row>
  </sheetData>
  <phoneticPr fontId="20" type="noConversion"/>
  <conditionalFormatting sqref="E1487:E1048576 E1:E1405">
    <cfRule type="expression" dxfId="91" priority="1">
      <formula>INDIRECT("tblZoneMatch[@Target Device Type]")="Server"</formula>
    </cfRule>
    <cfRule type="expression" dxfId="90" priority="2">
      <formula>LEFT(INDIRECT("tblZoneMatch[@Target Device Type]"),8)="Linux-VM"</formula>
    </cfRule>
    <cfRule type="expression" dxfId="89" priority="3">
      <formula>LEFT(INDIRECT("tblZoneMatch[@Target Device Type]"),3)="AIX"</formula>
    </cfRule>
  </conditionalFormatting>
  <conditionalFormatting sqref="G5:G1486">
    <cfRule type="duplicateValues" dxfId="88" priority="126350"/>
  </conditionalFormatting>
  <dataValidations count="2">
    <dataValidation type="list" allowBlank="1" showInputMessage="1" showErrorMessage="1" sqref="E1047:E1280 E28:E1045" xr:uid="{BA9D916F-C008-4443-BB00-593B82EF2DCF}">
      <formula1>INDIRECT("tblCurrentDeviceType")</formula1>
    </dataValidation>
    <dataValidation type="list" allowBlank="1" showInputMessage="1" showErrorMessage="1" sqref="D29:D931" xr:uid="{9B9CC0CD-8313-2649-A95E-C68AF0FBC6B8}">
      <formula1>INDIRECT("tblTargetPlatformList")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Sheet15.ImportLookupSheet">
                <anchor moveWithCells="1" sizeWithCells="1">
                  <from>
                    <xdr:col>0</xdr:col>
                    <xdr:colOff>670560</xdr:colOff>
                    <xdr:row>1</xdr:row>
                    <xdr:rowOff>7620</xdr:rowOff>
                  </from>
                  <to>
                    <xdr:col>1</xdr:col>
                    <xdr:colOff>1508760</xdr:colOff>
                    <xdr:row>1</xdr:row>
                    <xdr:rowOff>175260</xdr:rowOff>
                  </to>
                </anchor>
              </controlPr>
            </control>
          </mc:Choice>
        </mc:AlternateContent>
      </controls>
    </mc:Choice>
  </mc:AlternateContent>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A8A20-7A26-4275-8D64-1CEAA734EA48}">
  <sheetPr codeName="Sheet11"/>
  <dimension ref="A1:F4"/>
  <sheetViews>
    <sheetView workbookViewId="0">
      <selection activeCell="B5" sqref="B5"/>
    </sheetView>
  </sheetViews>
  <sheetFormatPr defaultColWidth="8.69921875" defaultRowHeight="15.6" x14ac:dyDescent="0.3"/>
  <cols>
    <col min="1" max="1" width="12.5" bestFit="1" customWidth="1"/>
    <col min="2" max="2" width="12.09765625" bestFit="1" customWidth="1"/>
    <col min="3" max="3" width="18.69921875" bestFit="1" customWidth="1"/>
    <col min="4" max="4" width="9" bestFit="1" customWidth="1"/>
    <col min="5" max="5" width="9.09765625" bestFit="1" customWidth="1"/>
    <col min="6" max="6" width="10.09765625" bestFit="1" customWidth="1"/>
  </cols>
  <sheetData>
    <row r="1" spans="1:6" x14ac:dyDescent="0.3">
      <c r="A1" s="132" t="s">
        <v>65</v>
      </c>
      <c r="B1" s="97" t="s">
        <v>11094</v>
      </c>
    </row>
    <row r="3" spans="1:6" x14ac:dyDescent="0.3">
      <c r="A3" s="132" t="s">
        <v>11095</v>
      </c>
      <c r="B3" s="132" t="s">
        <v>64</v>
      </c>
      <c r="C3" s="132" t="s">
        <v>15</v>
      </c>
      <c r="D3" s="97" t="s">
        <v>11096</v>
      </c>
      <c r="E3" s="97" t="s">
        <v>11097</v>
      </c>
      <c r="F3" s="97" t="s">
        <v>11098</v>
      </c>
    </row>
    <row r="4" spans="1:6" x14ac:dyDescent="0.3">
      <c r="A4" s="97" t="s">
        <v>11099</v>
      </c>
      <c r="B4" s="97"/>
      <c r="C4" s="97"/>
      <c r="D4" s="136"/>
      <c r="E4" s="136"/>
      <c r="F4" s="9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01275-5347-4EC9-8CD3-E65CBE5E35D4}">
  <sheetPr codeName="Sheet20"/>
  <dimension ref="A1:B6"/>
  <sheetViews>
    <sheetView workbookViewId="0">
      <selection activeCell="A5" sqref="A5"/>
    </sheetView>
  </sheetViews>
  <sheetFormatPr defaultColWidth="8.69921875" defaultRowHeight="15.6" x14ac:dyDescent="0.3"/>
  <cols>
    <col min="1" max="1" width="18.8984375" bestFit="1" customWidth="1"/>
    <col min="2" max="2" width="7.3984375" bestFit="1" customWidth="1"/>
  </cols>
  <sheetData>
    <row r="1" spans="1:2" x14ac:dyDescent="0.3">
      <c r="A1" s="132" t="s">
        <v>65</v>
      </c>
      <c r="B1" s="97"/>
    </row>
    <row r="3" spans="1:2" x14ac:dyDescent="0.3">
      <c r="A3" s="132" t="s">
        <v>11100</v>
      </c>
      <c r="B3" s="97" t="s">
        <v>11101</v>
      </c>
    </row>
    <row r="4" spans="1:2" x14ac:dyDescent="0.3">
      <c r="A4" s="65" t="s">
        <v>11102</v>
      </c>
      <c r="B4" s="97">
        <v>1</v>
      </c>
    </row>
    <row r="5" spans="1:2" x14ac:dyDescent="0.3">
      <c r="A5" s="133" t="s">
        <v>11102</v>
      </c>
      <c r="B5" s="97">
        <v>1</v>
      </c>
    </row>
    <row r="6" spans="1:2" x14ac:dyDescent="0.3">
      <c r="A6" s="65" t="s">
        <v>11099</v>
      </c>
      <c r="B6" s="97">
        <v>1</v>
      </c>
    </row>
  </sheetData>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0D817-BFAB-4340-B269-A27D75BFB95E}">
  <sheetPr codeName="Sheet23"/>
  <dimension ref="A3:A8"/>
  <sheetViews>
    <sheetView workbookViewId="0">
      <selection activeCell="A11" sqref="A11"/>
    </sheetView>
  </sheetViews>
  <sheetFormatPr defaultColWidth="8.69921875" defaultRowHeight="15.6" x14ac:dyDescent="0.3"/>
  <cols>
    <col min="1" max="1" width="13.8984375" bestFit="1" customWidth="1"/>
  </cols>
  <sheetData>
    <row r="3" spans="1:1" x14ac:dyDescent="0.3">
      <c r="A3" s="132" t="s">
        <v>11103</v>
      </c>
    </row>
    <row r="4" spans="1:1" x14ac:dyDescent="0.3">
      <c r="A4" s="65" t="s">
        <v>11102</v>
      </c>
    </row>
    <row r="5" spans="1:1" x14ac:dyDescent="0.3">
      <c r="A5" s="133" t="s">
        <v>11102</v>
      </c>
    </row>
    <row r="6" spans="1:1" x14ac:dyDescent="0.3">
      <c r="A6" s="134" t="s">
        <v>11102</v>
      </c>
    </row>
    <row r="7" spans="1:1" x14ac:dyDescent="0.3">
      <c r="A7" s="135" t="s">
        <v>11102</v>
      </c>
    </row>
    <row r="8" spans="1:1" x14ac:dyDescent="0.3">
      <c r="A8" s="65" t="s">
        <v>11099</v>
      </c>
    </row>
  </sheetData>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EC4C7-5BA3-4FA3-8040-98C78429876D}">
  <sheetPr codeName="Sheet30">
    <tabColor rgb="FF008080"/>
  </sheetPr>
  <dimension ref="A1:L2"/>
  <sheetViews>
    <sheetView workbookViewId="0">
      <selection sqref="A1:XFD1"/>
    </sheetView>
  </sheetViews>
  <sheetFormatPr defaultColWidth="11.19921875" defaultRowHeight="15.6" x14ac:dyDescent="0.3"/>
  <cols>
    <col min="1" max="1" width="10.69921875" customWidth="1"/>
    <col min="2" max="2" width="13.19921875" bestFit="1" customWidth="1"/>
    <col min="3" max="6" width="30.59765625" customWidth="1"/>
    <col min="7" max="7" width="13.19921875" bestFit="1" customWidth="1"/>
    <col min="8" max="8" width="9.69921875" bestFit="1" customWidth="1"/>
    <col min="9" max="9" width="13.69921875" bestFit="1" customWidth="1"/>
    <col min="10" max="10" width="12.09765625" bestFit="1" customWidth="1"/>
    <col min="11" max="11" width="12.69921875" bestFit="1" customWidth="1"/>
    <col min="12" max="12" width="13.09765625" bestFit="1" customWidth="1"/>
    <col min="13" max="13" width="21.19921875" bestFit="1" customWidth="1"/>
    <col min="14" max="14" width="17.59765625" bestFit="1" customWidth="1"/>
  </cols>
  <sheetData>
    <row r="1" spans="1:12" ht="18" customHeight="1" x14ac:dyDescent="0.3">
      <c r="A1" t="s">
        <v>11104</v>
      </c>
      <c r="B1" t="s">
        <v>11105</v>
      </c>
      <c r="C1" t="s">
        <v>11106</v>
      </c>
      <c r="D1" t="s">
        <v>11107</v>
      </c>
      <c r="E1" t="s">
        <v>11108</v>
      </c>
      <c r="F1" t="s">
        <v>11109</v>
      </c>
      <c r="G1" t="s">
        <v>11110</v>
      </c>
      <c r="H1" t="s">
        <v>11111</v>
      </c>
      <c r="I1" t="s">
        <v>11112</v>
      </c>
      <c r="J1" t="s">
        <v>11113</v>
      </c>
      <c r="K1" t="s">
        <v>11114</v>
      </c>
      <c r="L1" t="s">
        <v>11115</v>
      </c>
    </row>
    <row r="2" spans="1:12" x14ac:dyDescent="0.3">
      <c r="A2" s="7"/>
      <c r="B2" s="7"/>
      <c r="C2" s="7"/>
      <c r="D2" s="7"/>
      <c r="E2" s="7"/>
      <c r="F2" s="7"/>
      <c r="G2" s="7"/>
      <c r="H2" s="7"/>
      <c r="I2" s="7"/>
      <c r="J2" s="7"/>
      <c r="K2" s="7"/>
      <c r="L2" s="7"/>
    </row>
  </sheetData>
  <conditionalFormatting sqref="A2">
    <cfRule type="expression" dxfId="62" priority="1">
      <formula>$A$2=""</formula>
    </cfRule>
  </conditionalFormatting>
  <conditionalFormatting sqref="B2">
    <cfRule type="expression" dxfId="61" priority="2">
      <formula>$B$2=""</formula>
    </cfRule>
  </conditionalFormatting>
  <conditionalFormatting sqref="C2">
    <cfRule type="expression" dxfId="60" priority="3">
      <formula>$C$2=""</formula>
    </cfRule>
  </conditionalFormatting>
  <conditionalFormatting sqref="D2">
    <cfRule type="expression" dxfId="59" priority="4">
      <formula>$D$2=""</formula>
    </cfRule>
  </conditionalFormatting>
  <conditionalFormatting sqref="E2">
    <cfRule type="expression" dxfId="58" priority="5">
      <formula>$E$2=""</formula>
    </cfRule>
  </conditionalFormatting>
  <conditionalFormatting sqref="F2">
    <cfRule type="expression" dxfId="57" priority="6">
      <formula>$F$2=""</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064F5F2-A943-48C6-886B-4F8E5ED931C3}">
          <x14:formula1>
            <xm:f>Info!$AE$2:$AE$12</xm:f>
          </x14:formula1>
          <xm:sqref>B2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1E73-EA37-3C4C-82B1-DAE80EDD5C47}">
  <sheetPr codeName="Sheet13"/>
  <dimension ref="A1:D7"/>
  <sheetViews>
    <sheetView workbookViewId="0">
      <selection activeCell="B7" sqref="B7"/>
    </sheetView>
  </sheetViews>
  <sheetFormatPr defaultColWidth="11" defaultRowHeight="15.6" x14ac:dyDescent="0.3"/>
  <cols>
    <col min="1" max="1" width="16.59765625" bestFit="1" customWidth="1"/>
    <col min="2" max="2" width="93.09765625" style="7" customWidth="1"/>
    <col min="3" max="3" width="20.69921875" customWidth="1"/>
    <col min="4" max="4" width="58.19921875" customWidth="1"/>
  </cols>
  <sheetData>
    <row r="1" spans="1:4" x14ac:dyDescent="0.3">
      <c r="A1" t="s">
        <v>11116</v>
      </c>
      <c r="B1" s="7" t="s">
        <v>11117</v>
      </c>
      <c r="D1" s="1" t="s">
        <v>80</v>
      </c>
    </row>
    <row r="2" spans="1:4" ht="31.2" x14ac:dyDescent="0.3">
      <c r="A2" s="41" t="s">
        <v>11118</v>
      </c>
      <c r="B2" s="122" t="s">
        <v>11119</v>
      </c>
      <c r="D2" s="262" t="s">
        <v>11120</v>
      </c>
    </row>
    <row r="3" spans="1:4" x14ac:dyDescent="0.3">
      <c r="A3" s="123" t="s">
        <v>11121</v>
      </c>
      <c r="B3" s="122" t="s">
        <v>11122</v>
      </c>
    </row>
    <row r="4" spans="1:4" ht="46.8" x14ac:dyDescent="0.3">
      <c r="A4" s="123" t="s">
        <v>11123</v>
      </c>
      <c r="B4" s="122" t="s">
        <v>16011</v>
      </c>
    </row>
    <row r="5" spans="1:4" ht="31.2" x14ac:dyDescent="0.3">
      <c r="A5" s="123" t="s">
        <v>11124</v>
      </c>
      <c r="B5" s="124" t="str">
        <f>MID(cfgDBFileName,1,FIND("\DB File Sync",cfgDBFileName,1))&amp;"LB\"</f>
        <v>C:\Users\AlonsoAndresVillalob\OneDrive - kyndryl\General - AD&amp;AI Migration Team -  Elevance Health\20. ADAI Architect Team Folder\Anthem Environment Info\LB\</v>
      </c>
    </row>
    <row r="6" spans="1:4" x14ac:dyDescent="0.3">
      <c r="A6" s="123" t="s">
        <v>11125</v>
      </c>
      <c r="B6" s="122" t="s">
        <v>16130</v>
      </c>
    </row>
    <row r="7" spans="1:4" x14ac:dyDescent="0.3">
      <c r="A7" s="123" t="s">
        <v>11126</v>
      </c>
      <c r="B7" s="122" t="s">
        <v>16004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etDatabaseFile">
                <anchor moveWithCells="1" sizeWithCells="1">
                  <from>
                    <xdr:col>2</xdr:col>
                    <xdr:colOff>22860</xdr:colOff>
                    <xdr:row>1</xdr:row>
                    <xdr:rowOff>22860</xdr:rowOff>
                  </from>
                  <to>
                    <xdr:col>2</xdr:col>
                    <xdr:colOff>1562100</xdr:colOff>
                    <xdr:row>1</xdr:row>
                    <xdr:rowOff>190500</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BEF00-17F1-4EEA-8063-B35EA3894045}">
  <sheetPr codeName="Sheet2"/>
  <dimension ref="A1:B365"/>
  <sheetViews>
    <sheetView workbookViewId="0">
      <pane ySplit="1" topLeftCell="A2" activePane="bottomLeft" state="frozen"/>
      <selection pane="bottomLeft" sqref="A1:B365"/>
    </sheetView>
  </sheetViews>
  <sheetFormatPr defaultColWidth="9" defaultRowHeight="14.4" x14ac:dyDescent="0.3"/>
  <cols>
    <col min="1" max="1" width="26" style="96" bestFit="1" customWidth="1"/>
    <col min="2" max="16384" width="9" style="96"/>
  </cols>
  <sheetData>
    <row r="1" spans="1:2" x14ac:dyDescent="0.3">
      <c r="A1" s="95" t="s">
        <v>158</v>
      </c>
      <c r="B1" s="95" t="s">
        <v>11127</v>
      </c>
    </row>
    <row r="2" spans="1:2" x14ac:dyDescent="0.3">
      <c r="A2" s="96" t="s">
        <v>11128</v>
      </c>
      <c r="B2" s="96" t="s">
        <v>11129</v>
      </c>
    </row>
    <row r="3" spans="1:2" x14ac:dyDescent="0.3">
      <c r="A3" s="96" t="s">
        <v>11130</v>
      </c>
      <c r="B3" s="96" t="s">
        <v>11129</v>
      </c>
    </row>
    <row r="4" spans="1:2" x14ac:dyDescent="0.3">
      <c r="A4" s="96" t="s">
        <v>11131</v>
      </c>
      <c r="B4" s="96" t="s">
        <v>11129</v>
      </c>
    </row>
    <row r="5" spans="1:2" x14ac:dyDescent="0.3">
      <c r="A5" s="96" t="s">
        <v>11132</v>
      </c>
      <c r="B5" s="96" t="s">
        <v>11129</v>
      </c>
    </row>
    <row r="6" spans="1:2" x14ac:dyDescent="0.3">
      <c r="A6" s="96" t="s">
        <v>11133</v>
      </c>
      <c r="B6" s="96" t="s">
        <v>11129</v>
      </c>
    </row>
    <row r="7" spans="1:2" x14ac:dyDescent="0.3">
      <c r="A7" s="96" t="s">
        <v>11134</v>
      </c>
      <c r="B7" s="96" t="s">
        <v>11129</v>
      </c>
    </row>
    <row r="8" spans="1:2" x14ac:dyDescent="0.3">
      <c r="A8" s="96" t="s">
        <v>11135</v>
      </c>
      <c r="B8" s="96" t="s">
        <v>11129</v>
      </c>
    </row>
    <row r="9" spans="1:2" x14ac:dyDescent="0.3">
      <c r="A9" s="96" t="s">
        <v>11136</v>
      </c>
      <c r="B9" s="96" t="s">
        <v>11129</v>
      </c>
    </row>
    <row r="10" spans="1:2" x14ac:dyDescent="0.3">
      <c r="A10" s="96" t="s">
        <v>11137</v>
      </c>
      <c r="B10" s="96" t="s">
        <v>11129</v>
      </c>
    </row>
    <row r="11" spans="1:2" x14ac:dyDescent="0.3">
      <c r="A11" s="96" t="s">
        <v>11138</v>
      </c>
      <c r="B11" s="96" t="s">
        <v>11129</v>
      </c>
    </row>
    <row r="12" spans="1:2" x14ac:dyDescent="0.3">
      <c r="A12" s="96" t="s">
        <v>11139</v>
      </c>
      <c r="B12" s="96" t="s">
        <v>11129</v>
      </c>
    </row>
    <row r="13" spans="1:2" x14ac:dyDescent="0.3">
      <c r="A13" s="96" t="s">
        <v>11140</v>
      </c>
      <c r="B13" s="96" t="s">
        <v>11129</v>
      </c>
    </row>
    <row r="14" spans="1:2" x14ac:dyDescent="0.3">
      <c r="A14" s="96" t="s">
        <v>11141</v>
      </c>
      <c r="B14" s="96" t="s">
        <v>11129</v>
      </c>
    </row>
    <row r="15" spans="1:2" x14ac:dyDescent="0.3">
      <c r="A15" s="96" t="s">
        <v>11142</v>
      </c>
      <c r="B15" s="96" t="s">
        <v>11129</v>
      </c>
    </row>
    <row r="16" spans="1:2" x14ac:dyDescent="0.3">
      <c r="A16" s="96" t="s">
        <v>11143</v>
      </c>
      <c r="B16" s="96" t="s">
        <v>11129</v>
      </c>
    </row>
    <row r="17" spans="1:2" x14ac:dyDescent="0.3">
      <c r="A17" s="96" t="s">
        <v>11144</v>
      </c>
      <c r="B17" s="96" t="s">
        <v>11129</v>
      </c>
    </row>
    <row r="18" spans="1:2" x14ac:dyDescent="0.3">
      <c r="A18" s="96" t="s">
        <v>11145</v>
      </c>
      <c r="B18" s="96" t="s">
        <v>11129</v>
      </c>
    </row>
    <row r="19" spans="1:2" x14ac:dyDescent="0.3">
      <c r="A19" s="96" t="s">
        <v>11146</v>
      </c>
      <c r="B19" s="96" t="s">
        <v>11129</v>
      </c>
    </row>
    <row r="20" spans="1:2" x14ac:dyDescent="0.3">
      <c r="A20" s="96" t="s">
        <v>11147</v>
      </c>
      <c r="B20" s="96" t="s">
        <v>11129</v>
      </c>
    </row>
    <row r="21" spans="1:2" x14ac:dyDescent="0.3">
      <c r="A21" s="96" t="s">
        <v>11148</v>
      </c>
      <c r="B21" s="96" t="s">
        <v>11129</v>
      </c>
    </row>
    <row r="22" spans="1:2" x14ac:dyDescent="0.3">
      <c r="A22" s="96" t="s">
        <v>11149</v>
      </c>
      <c r="B22" s="96" t="s">
        <v>11129</v>
      </c>
    </row>
    <row r="23" spans="1:2" x14ac:dyDescent="0.3">
      <c r="A23" s="96" t="s">
        <v>11150</v>
      </c>
      <c r="B23" s="96" t="s">
        <v>11129</v>
      </c>
    </row>
    <row r="24" spans="1:2" x14ac:dyDescent="0.3">
      <c r="A24" s="96" t="s">
        <v>11151</v>
      </c>
      <c r="B24" s="96" t="s">
        <v>11129</v>
      </c>
    </row>
    <row r="25" spans="1:2" x14ac:dyDescent="0.3">
      <c r="A25" s="96" t="s">
        <v>11152</v>
      </c>
      <c r="B25" s="96" t="s">
        <v>11129</v>
      </c>
    </row>
    <row r="26" spans="1:2" x14ac:dyDescent="0.3">
      <c r="A26" s="96" t="s">
        <v>11153</v>
      </c>
      <c r="B26" s="96" t="s">
        <v>11129</v>
      </c>
    </row>
    <row r="27" spans="1:2" x14ac:dyDescent="0.3">
      <c r="A27" s="96" t="s">
        <v>11154</v>
      </c>
      <c r="B27" s="96" t="s">
        <v>11129</v>
      </c>
    </row>
    <row r="28" spans="1:2" x14ac:dyDescent="0.3">
      <c r="A28" s="96" t="s">
        <v>11155</v>
      </c>
      <c r="B28" s="96" t="s">
        <v>11129</v>
      </c>
    </row>
    <row r="29" spans="1:2" x14ac:dyDescent="0.3">
      <c r="A29" s="96" t="s">
        <v>11156</v>
      </c>
      <c r="B29" s="96" t="s">
        <v>11129</v>
      </c>
    </row>
    <row r="30" spans="1:2" x14ac:dyDescent="0.3">
      <c r="A30" s="96" t="s">
        <v>11157</v>
      </c>
      <c r="B30" s="96" t="s">
        <v>11129</v>
      </c>
    </row>
    <row r="31" spans="1:2" x14ac:dyDescent="0.3">
      <c r="A31" s="96" t="s">
        <v>11158</v>
      </c>
      <c r="B31" s="96" t="s">
        <v>11129</v>
      </c>
    </row>
    <row r="32" spans="1:2" x14ac:dyDescent="0.3">
      <c r="A32" s="96" t="s">
        <v>11159</v>
      </c>
      <c r="B32" s="96" t="s">
        <v>11129</v>
      </c>
    </row>
    <row r="33" spans="1:2" x14ac:dyDescent="0.3">
      <c r="A33" s="96" t="s">
        <v>11160</v>
      </c>
      <c r="B33" s="96" t="s">
        <v>11129</v>
      </c>
    </row>
    <row r="34" spans="1:2" x14ac:dyDescent="0.3">
      <c r="A34" s="96" t="s">
        <v>11161</v>
      </c>
      <c r="B34" s="96" t="s">
        <v>11129</v>
      </c>
    </row>
    <row r="35" spans="1:2" x14ac:dyDescent="0.3">
      <c r="A35" s="96" t="s">
        <v>11162</v>
      </c>
      <c r="B35" s="96" t="s">
        <v>11129</v>
      </c>
    </row>
    <row r="36" spans="1:2" x14ac:dyDescent="0.3">
      <c r="A36" s="96" t="s">
        <v>11163</v>
      </c>
      <c r="B36" s="96" t="s">
        <v>11129</v>
      </c>
    </row>
    <row r="37" spans="1:2" x14ac:dyDescent="0.3">
      <c r="A37" s="96" t="s">
        <v>11164</v>
      </c>
      <c r="B37" s="96" t="s">
        <v>11129</v>
      </c>
    </row>
    <row r="38" spans="1:2" x14ac:dyDescent="0.3">
      <c r="A38" s="96" t="s">
        <v>11165</v>
      </c>
      <c r="B38" s="96" t="s">
        <v>11129</v>
      </c>
    </row>
    <row r="39" spans="1:2" x14ac:dyDescent="0.3">
      <c r="A39" s="96" t="s">
        <v>11166</v>
      </c>
      <c r="B39" s="96" t="s">
        <v>11129</v>
      </c>
    </row>
    <row r="40" spans="1:2" x14ac:dyDescent="0.3">
      <c r="A40" s="96" t="s">
        <v>11167</v>
      </c>
      <c r="B40" s="96" t="s">
        <v>11129</v>
      </c>
    </row>
    <row r="41" spans="1:2" x14ac:dyDescent="0.3">
      <c r="A41" s="96" t="s">
        <v>11168</v>
      </c>
      <c r="B41" s="96" t="s">
        <v>11129</v>
      </c>
    </row>
    <row r="42" spans="1:2" x14ac:dyDescent="0.3">
      <c r="A42" s="96" t="s">
        <v>11169</v>
      </c>
      <c r="B42" s="96" t="s">
        <v>11129</v>
      </c>
    </row>
    <row r="43" spans="1:2" x14ac:dyDescent="0.3">
      <c r="A43" s="96" t="s">
        <v>11170</v>
      </c>
      <c r="B43" s="96" t="s">
        <v>11129</v>
      </c>
    </row>
    <row r="44" spans="1:2" x14ac:dyDescent="0.3">
      <c r="A44" s="96" t="s">
        <v>11171</v>
      </c>
      <c r="B44" s="96" t="s">
        <v>11129</v>
      </c>
    </row>
    <row r="45" spans="1:2" x14ac:dyDescent="0.3">
      <c r="A45" s="96" t="s">
        <v>11172</v>
      </c>
      <c r="B45" s="96" t="s">
        <v>11129</v>
      </c>
    </row>
    <row r="46" spans="1:2" x14ac:dyDescent="0.3">
      <c r="A46" s="96" t="s">
        <v>11173</v>
      </c>
      <c r="B46" s="96" t="s">
        <v>11129</v>
      </c>
    </row>
    <row r="47" spans="1:2" x14ac:dyDescent="0.3">
      <c r="A47" s="96" t="s">
        <v>11174</v>
      </c>
      <c r="B47" s="96" t="s">
        <v>11129</v>
      </c>
    </row>
    <row r="48" spans="1:2" x14ac:dyDescent="0.3">
      <c r="A48" s="96" t="s">
        <v>11175</v>
      </c>
      <c r="B48" s="96" t="s">
        <v>11129</v>
      </c>
    </row>
    <row r="49" spans="1:2" x14ac:dyDescent="0.3">
      <c r="A49" s="96" t="s">
        <v>11176</v>
      </c>
      <c r="B49" s="96" t="s">
        <v>11129</v>
      </c>
    </row>
    <row r="50" spans="1:2" x14ac:dyDescent="0.3">
      <c r="A50" s="96" t="s">
        <v>11177</v>
      </c>
      <c r="B50" s="96" t="s">
        <v>11129</v>
      </c>
    </row>
    <row r="51" spans="1:2" x14ac:dyDescent="0.3">
      <c r="A51" s="96" t="s">
        <v>11178</v>
      </c>
      <c r="B51" s="96" t="s">
        <v>11129</v>
      </c>
    </row>
    <row r="52" spans="1:2" x14ac:dyDescent="0.3">
      <c r="A52" s="96" t="s">
        <v>11179</v>
      </c>
      <c r="B52" s="96" t="s">
        <v>11129</v>
      </c>
    </row>
    <row r="53" spans="1:2" x14ac:dyDescent="0.3">
      <c r="A53" s="96" t="s">
        <v>11180</v>
      </c>
      <c r="B53" s="96" t="s">
        <v>11129</v>
      </c>
    </row>
    <row r="54" spans="1:2" x14ac:dyDescent="0.3">
      <c r="A54" s="96" t="s">
        <v>11181</v>
      </c>
      <c r="B54" s="96" t="s">
        <v>11129</v>
      </c>
    </row>
    <row r="55" spans="1:2" x14ac:dyDescent="0.3">
      <c r="A55" s="96" t="s">
        <v>11182</v>
      </c>
      <c r="B55" s="96" t="s">
        <v>11129</v>
      </c>
    </row>
    <row r="56" spans="1:2" x14ac:dyDescent="0.3">
      <c r="A56" s="96" t="s">
        <v>11183</v>
      </c>
      <c r="B56" s="96" t="s">
        <v>11129</v>
      </c>
    </row>
    <row r="57" spans="1:2" x14ac:dyDescent="0.3">
      <c r="A57" s="96" t="s">
        <v>11184</v>
      </c>
      <c r="B57" s="96" t="s">
        <v>11185</v>
      </c>
    </row>
    <row r="58" spans="1:2" x14ac:dyDescent="0.3">
      <c r="A58" s="96" t="s">
        <v>11186</v>
      </c>
      <c r="B58" s="96" t="s">
        <v>11185</v>
      </c>
    </row>
    <row r="59" spans="1:2" x14ac:dyDescent="0.3">
      <c r="A59" s="96" t="s">
        <v>11187</v>
      </c>
      <c r="B59" s="96" t="s">
        <v>11185</v>
      </c>
    </row>
    <row r="60" spans="1:2" x14ac:dyDescent="0.3">
      <c r="A60" s="96" t="s">
        <v>11188</v>
      </c>
      <c r="B60" s="96" t="s">
        <v>11185</v>
      </c>
    </row>
    <row r="61" spans="1:2" x14ac:dyDescent="0.3">
      <c r="A61" s="96" t="s">
        <v>11189</v>
      </c>
      <c r="B61" s="96" t="s">
        <v>11185</v>
      </c>
    </row>
    <row r="62" spans="1:2" x14ac:dyDescent="0.3">
      <c r="A62" s="96" t="s">
        <v>11190</v>
      </c>
      <c r="B62" s="96" t="s">
        <v>11185</v>
      </c>
    </row>
    <row r="63" spans="1:2" x14ac:dyDescent="0.3">
      <c r="A63" s="96" t="s">
        <v>11191</v>
      </c>
      <c r="B63" s="96" t="s">
        <v>11185</v>
      </c>
    </row>
    <row r="64" spans="1:2" x14ac:dyDescent="0.3">
      <c r="A64" s="96" t="s">
        <v>11192</v>
      </c>
      <c r="B64" s="96" t="s">
        <v>11185</v>
      </c>
    </row>
    <row r="65" spans="1:2" x14ac:dyDescent="0.3">
      <c r="A65" s="96" t="s">
        <v>11193</v>
      </c>
      <c r="B65" s="96" t="s">
        <v>11185</v>
      </c>
    </row>
    <row r="66" spans="1:2" x14ac:dyDescent="0.3">
      <c r="A66" s="96" t="s">
        <v>11194</v>
      </c>
      <c r="B66" s="96" t="s">
        <v>11185</v>
      </c>
    </row>
    <row r="67" spans="1:2" x14ac:dyDescent="0.3">
      <c r="A67" s="96" t="s">
        <v>11195</v>
      </c>
      <c r="B67" s="96" t="s">
        <v>11185</v>
      </c>
    </row>
    <row r="68" spans="1:2" x14ac:dyDescent="0.3">
      <c r="A68" s="96" t="s">
        <v>11196</v>
      </c>
      <c r="B68" s="96" t="s">
        <v>11185</v>
      </c>
    </row>
    <row r="69" spans="1:2" x14ac:dyDescent="0.3">
      <c r="A69" s="96" t="s">
        <v>11197</v>
      </c>
      <c r="B69" s="96" t="s">
        <v>11185</v>
      </c>
    </row>
    <row r="70" spans="1:2" x14ac:dyDescent="0.3">
      <c r="A70" s="96" t="s">
        <v>11198</v>
      </c>
      <c r="B70" s="96" t="s">
        <v>11185</v>
      </c>
    </row>
    <row r="71" spans="1:2" x14ac:dyDescent="0.3">
      <c r="A71" s="96" t="s">
        <v>11199</v>
      </c>
      <c r="B71" s="96" t="s">
        <v>11200</v>
      </c>
    </row>
    <row r="72" spans="1:2" x14ac:dyDescent="0.3">
      <c r="A72" s="96" t="s">
        <v>11201</v>
      </c>
      <c r="B72" s="96" t="s">
        <v>11200</v>
      </c>
    </row>
    <row r="73" spans="1:2" x14ac:dyDescent="0.3">
      <c r="A73" s="96" t="s">
        <v>11202</v>
      </c>
      <c r="B73" s="96" t="s">
        <v>11185</v>
      </c>
    </row>
    <row r="74" spans="1:2" x14ac:dyDescent="0.3">
      <c r="A74" s="96" t="s">
        <v>11203</v>
      </c>
      <c r="B74" s="96" t="s">
        <v>11185</v>
      </c>
    </row>
    <row r="75" spans="1:2" x14ac:dyDescent="0.3">
      <c r="A75" s="96" t="s">
        <v>11204</v>
      </c>
      <c r="B75" s="96" t="s">
        <v>11200</v>
      </c>
    </row>
    <row r="76" spans="1:2" x14ac:dyDescent="0.3">
      <c r="A76" s="96" t="s">
        <v>11205</v>
      </c>
      <c r="B76" s="96" t="s">
        <v>11200</v>
      </c>
    </row>
    <row r="77" spans="1:2" x14ac:dyDescent="0.3">
      <c r="A77" s="96" t="s">
        <v>11206</v>
      </c>
      <c r="B77" s="96" t="s">
        <v>11200</v>
      </c>
    </row>
    <row r="78" spans="1:2" x14ac:dyDescent="0.3">
      <c r="A78" s="96" t="s">
        <v>11207</v>
      </c>
      <c r="B78" s="96" t="s">
        <v>11200</v>
      </c>
    </row>
    <row r="79" spans="1:2" x14ac:dyDescent="0.3">
      <c r="A79" s="96" t="s">
        <v>11208</v>
      </c>
      <c r="B79" s="96" t="s">
        <v>11185</v>
      </c>
    </row>
    <row r="80" spans="1:2" x14ac:dyDescent="0.3">
      <c r="A80" s="96" t="s">
        <v>11209</v>
      </c>
      <c r="B80" s="96" t="s">
        <v>11185</v>
      </c>
    </row>
    <row r="81" spans="1:2" x14ac:dyDescent="0.3">
      <c r="A81" s="96" t="s">
        <v>11210</v>
      </c>
      <c r="B81" s="96" t="s">
        <v>11185</v>
      </c>
    </row>
    <row r="82" spans="1:2" x14ac:dyDescent="0.3">
      <c r="A82" s="96" t="s">
        <v>11211</v>
      </c>
      <c r="B82" s="96" t="s">
        <v>11200</v>
      </c>
    </row>
    <row r="83" spans="1:2" x14ac:dyDescent="0.3">
      <c r="A83" s="96" t="s">
        <v>11212</v>
      </c>
      <c r="B83" s="96" t="s">
        <v>11200</v>
      </c>
    </row>
    <row r="84" spans="1:2" x14ac:dyDescent="0.3">
      <c r="A84" s="96" t="s">
        <v>11213</v>
      </c>
      <c r="B84" s="96" t="s">
        <v>11200</v>
      </c>
    </row>
    <row r="85" spans="1:2" x14ac:dyDescent="0.3">
      <c r="A85" s="96" t="s">
        <v>11214</v>
      </c>
      <c r="B85" s="96" t="s">
        <v>11200</v>
      </c>
    </row>
    <row r="86" spans="1:2" x14ac:dyDescent="0.3">
      <c r="A86" s="96" t="s">
        <v>11215</v>
      </c>
      <c r="B86" s="96" t="s">
        <v>11200</v>
      </c>
    </row>
    <row r="87" spans="1:2" x14ac:dyDescent="0.3">
      <c r="A87" s="96" t="s">
        <v>11216</v>
      </c>
      <c r="B87" s="96" t="s">
        <v>11200</v>
      </c>
    </row>
    <row r="88" spans="1:2" x14ac:dyDescent="0.3">
      <c r="A88" s="96" t="s">
        <v>11217</v>
      </c>
      <c r="B88" s="96" t="s">
        <v>11200</v>
      </c>
    </row>
    <row r="89" spans="1:2" x14ac:dyDescent="0.3">
      <c r="A89" s="96" t="s">
        <v>11218</v>
      </c>
      <c r="B89" s="96" t="s">
        <v>11200</v>
      </c>
    </row>
    <row r="90" spans="1:2" x14ac:dyDescent="0.3">
      <c r="A90" s="96" t="s">
        <v>11219</v>
      </c>
      <c r="B90" s="96" t="s">
        <v>11200</v>
      </c>
    </row>
    <row r="91" spans="1:2" x14ac:dyDescent="0.3">
      <c r="A91" s="96" t="s">
        <v>11220</v>
      </c>
      <c r="B91" s="96" t="s">
        <v>11200</v>
      </c>
    </row>
    <row r="92" spans="1:2" x14ac:dyDescent="0.3">
      <c r="A92" s="96" t="s">
        <v>11221</v>
      </c>
      <c r="B92" s="96" t="s">
        <v>11200</v>
      </c>
    </row>
    <row r="93" spans="1:2" x14ac:dyDescent="0.3">
      <c r="A93" s="96" t="s">
        <v>11222</v>
      </c>
      <c r="B93" s="96" t="s">
        <v>11200</v>
      </c>
    </row>
    <row r="94" spans="1:2" x14ac:dyDescent="0.3">
      <c r="A94" s="96" t="s">
        <v>11223</v>
      </c>
      <c r="B94" s="96" t="s">
        <v>11200</v>
      </c>
    </row>
    <row r="95" spans="1:2" x14ac:dyDescent="0.3">
      <c r="A95" s="96" t="s">
        <v>11224</v>
      </c>
      <c r="B95" s="96" t="s">
        <v>11200</v>
      </c>
    </row>
    <row r="96" spans="1:2" x14ac:dyDescent="0.3">
      <c r="A96" s="96" t="s">
        <v>11225</v>
      </c>
      <c r="B96" s="96" t="s">
        <v>11200</v>
      </c>
    </row>
    <row r="97" spans="1:2" x14ac:dyDescent="0.3">
      <c r="A97" s="96" t="s">
        <v>11226</v>
      </c>
      <c r="B97" s="96" t="s">
        <v>11200</v>
      </c>
    </row>
    <row r="98" spans="1:2" x14ac:dyDescent="0.3">
      <c r="A98" s="96" t="s">
        <v>11227</v>
      </c>
      <c r="B98" s="96" t="s">
        <v>11200</v>
      </c>
    </row>
    <row r="99" spans="1:2" x14ac:dyDescent="0.3">
      <c r="A99" s="96" t="s">
        <v>11228</v>
      </c>
      <c r="B99" s="96" t="s">
        <v>11200</v>
      </c>
    </row>
    <row r="100" spans="1:2" x14ac:dyDescent="0.3">
      <c r="A100" s="96" t="s">
        <v>11229</v>
      </c>
      <c r="B100" s="96" t="s">
        <v>11185</v>
      </c>
    </row>
    <row r="101" spans="1:2" x14ac:dyDescent="0.3">
      <c r="A101" s="96" t="s">
        <v>11230</v>
      </c>
      <c r="B101" s="96" t="s">
        <v>11185</v>
      </c>
    </row>
    <row r="102" spans="1:2" x14ac:dyDescent="0.3">
      <c r="A102" s="96" t="s">
        <v>11231</v>
      </c>
      <c r="B102" s="96" t="s">
        <v>11185</v>
      </c>
    </row>
    <row r="103" spans="1:2" x14ac:dyDescent="0.3">
      <c r="A103" s="96" t="s">
        <v>11232</v>
      </c>
      <c r="B103" s="96" t="s">
        <v>11185</v>
      </c>
    </row>
    <row r="104" spans="1:2" x14ac:dyDescent="0.3">
      <c r="A104" s="96" t="s">
        <v>11233</v>
      </c>
      <c r="B104" s="96" t="s">
        <v>11200</v>
      </c>
    </row>
    <row r="105" spans="1:2" x14ac:dyDescent="0.3">
      <c r="A105" s="96" t="s">
        <v>11234</v>
      </c>
      <c r="B105" s="96" t="s">
        <v>11200</v>
      </c>
    </row>
    <row r="106" spans="1:2" x14ac:dyDescent="0.3">
      <c r="A106" s="96" t="s">
        <v>11235</v>
      </c>
      <c r="B106" s="96" t="s">
        <v>11200</v>
      </c>
    </row>
    <row r="107" spans="1:2" x14ac:dyDescent="0.3">
      <c r="A107" s="96" t="s">
        <v>11236</v>
      </c>
      <c r="B107" s="96" t="s">
        <v>11200</v>
      </c>
    </row>
    <row r="108" spans="1:2" x14ac:dyDescent="0.3">
      <c r="A108" s="96" t="s">
        <v>11237</v>
      </c>
      <c r="B108" s="96" t="s">
        <v>11200</v>
      </c>
    </row>
    <row r="109" spans="1:2" x14ac:dyDescent="0.3">
      <c r="A109" s="96" t="s">
        <v>11238</v>
      </c>
      <c r="B109" s="96" t="s">
        <v>11200</v>
      </c>
    </row>
    <row r="110" spans="1:2" x14ac:dyDescent="0.3">
      <c r="A110" s="96" t="s">
        <v>11239</v>
      </c>
      <c r="B110" s="96" t="s">
        <v>11185</v>
      </c>
    </row>
    <row r="111" spans="1:2" x14ac:dyDescent="0.3">
      <c r="A111" s="96" t="s">
        <v>11240</v>
      </c>
      <c r="B111" s="96" t="s">
        <v>11185</v>
      </c>
    </row>
    <row r="112" spans="1:2" x14ac:dyDescent="0.3">
      <c r="A112" s="96" t="s">
        <v>11241</v>
      </c>
      <c r="B112" s="96" t="s">
        <v>11185</v>
      </c>
    </row>
    <row r="113" spans="1:2" x14ac:dyDescent="0.3">
      <c r="A113" s="96" t="s">
        <v>11242</v>
      </c>
      <c r="B113" s="96" t="s">
        <v>11185</v>
      </c>
    </row>
    <row r="114" spans="1:2" x14ac:dyDescent="0.3">
      <c r="A114" s="96" t="s">
        <v>11243</v>
      </c>
      <c r="B114" s="96" t="s">
        <v>11185</v>
      </c>
    </row>
    <row r="115" spans="1:2" x14ac:dyDescent="0.3">
      <c r="A115" s="96" t="s">
        <v>11244</v>
      </c>
      <c r="B115" s="96" t="s">
        <v>11185</v>
      </c>
    </row>
    <row r="116" spans="1:2" x14ac:dyDescent="0.3">
      <c r="A116" s="96" t="s">
        <v>11245</v>
      </c>
      <c r="B116" s="96" t="s">
        <v>11185</v>
      </c>
    </row>
    <row r="117" spans="1:2" x14ac:dyDescent="0.3">
      <c r="A117" s="96" t="s">
        <v>11246</v>
      </c>
      <c r="B117" s="96" t="s">
        <v>11200</v>
      </c>
    </row>
    <row r="118" spans="1:2" x14ac:dyDescent="0.3">
      <c r="A118" s="96" t="s">
        <v>11247</v>
      </c>
      <c r="B118" s="96" t="s">
        <v>11185</v>
      </c>
    </row>
    <row r="119" spans="1:2" x14ac:dyDescent="0.3">
      <c r="A119" s="96" t="s">
        <v>11248</v>
      </c>
      <c r="B119" s="96" t="s">
        <v>11185</v>
      </c>
    </row>
    <row r="120" spans="1:2" x14ac:dyDescent="0.3">
      <c r="A120" s="96" t="s">
        <v>11249</v>
      </c>
      <c r="B120" s="96" t="s">
        <v>11200</v>
      </c>
    </row>
    <row r="121" spans="1:2" x14ac:dyDescent="0.3">
      <c r="A121" s="96" t="s">
        <v>11250</v>
      </c>
      <c r="B121" s="96" t="s">
        <v>11200</v>
      </c>
    </row>
    <row r="122" spans="1:2" x14ac:dyDescent="0.3">
      <c r="A122" s="96" t="s">
        <v>11251</v>
      </c>
      <c r="B122" s="96" t="s">
        <v>11200</v>
      </c>
    </row>
    <row r="123" spans="1:2" x14ac:dyDescent="0.3">
      <c r="A123" s="96" t="s">
        <v>11252</v>
      </c>
      <c r="B123" s="96" t="s">
        <v>11200</v>
      </c>
    </row>
    <row r="124" spans="1:2" x14ac:dyDescent="0.3">
      <c r="A124" s="96" t="s">
        <v>11253</v>
      </c>
      <c r="B124" s="96" t="s">
        <v>11185</v>
      </c>
    </row>
    <row r="125" spans="1:2" x14ac:dyDescent="0.3">
      <c r="A125" s="96" t="s">
        <v>11254</v>
      </c>
      <c r="B125" s="96" t="s">
        <v>11185</v>
      </c>
    </row>
    <row r="126" spans="1:2" x14ac:dyDescent="0.3">
      <c r="A126" s="96" t="s">
        <v>11255</v>
      </c>
      <c r="B126" s="96" t="s">
        <v>11200</v>
      </c>
    </row>
    <row r="127" spans="1:2" x14ac:dyDescent="0.3">
      <c r="A127" s="96" t="s">
        <v>11256</v>
      </c>
      <c r="B127" s="96" t="s">
        <v>11200</v>
      </c>
    </row>
    <row r="128" spans="1:2" x14ac:dyDescent="0.3">
      <c r="A128" s="96" t="s">
        <v>11257</v>
      </c>
      <c r="B128" s="96" t="s">
        <v>11185</v>
      </c>
    </row>
    <row r="129" spans="1:2" x14ac:dyDescent="0.3">
      <c r="A129" s="96" t="s">
        <v>11258</v>
      </c>
      <c r="B129" s="96" t="s">
        <v>11185</v>
      </c>
    </row>
    <row r="130" spans="1:2" x14ac:dyDescent="0.3">
      <c r="A130" s="96" t="s">
        <v>11259</v>
      </c>
      <c r="B130" s="96" t="s">
        <v>11185</v>
      </c>
    </row>
    <row r="131" spans="1:2" x14ac:dyDescent="0.3">
      <c r="A131" s="96" t="s">
        <v>11260</v>
      </c>
      <c r="B131" s="96" t="s">
        <v>11185</v>
      </c>
    </row>
    <row r="132" spans="1:2" x14ac:dyDescent="0.3">
      <c r="A132" s="96" t="s">
        <v>11261</v>
      </c>
      <c r="B132" s="96" t="s">
        <v>11185</v>
      </c>
    </row>
    <row r="133" spans="1:2" x14ac:dyDescent="0.3">
      <c r="A133" s="96" t="s">
        <v>11262</v>
      </c>
      <c r="B133" s="96" t="s">
        <v>11185</v>
      </c>
    </row>
    <row r="134" spans="1:2" x14ac:dyDescent="0.3">
      <c r="A134" s="96" t="s">
        <v>11263</v>
      </c>
      <c r="B134" s="96" t="s">
        <v>11185</v>
      </c>
    </row>
    <row r="135" spans="1:2" x14ac:dyDescent="0.3">
      <c r="A135" s="96" t="s">
        <v>11264</v>
      </c>
      <c r="B135" s="96" t="s">
        <v>11185</v>
      </c>
    </row>
    <row r="136" spans="1:2" x14ac:dyDescent="0.3">
      <c r="A136" s="96" t="s">
        <v>11265</v>
      </c>
      <c r="B136" s="96" t="s">
        <v>11185</v>
      </c>
    </row>
    <row r="137" spans="1:2" x14ac:dyDescent="0.3">
      <c r="A137" s="96" t="s">
        <v>11266</v>
      </c>
      <c r="B137" s="96" t="s">
        <v>11185</v>
      </c>
    </row>
    <row r="138" spans="1:2" x14ac:dyDescent="0.3">
      <c r="A138" s="96" t="s">
        <v>11267</v>
      </c>
      <c r="B138" s="96" t="s">
        <v>11129</v>
      </c>
    </row>
    <row r="139" spans="1:2" x14ac:dyDescent="0.3">
      <c r="A139" s="96" t="s">
        <v>11268</v>
      </c>
      <c r="B139" s="96" t="s">
        <v>11129</v>
      </c>
    </row>
    <row r="140" spans="1:2" x14ac:dyDescent="0.3">
      <c r="A140" s="96" t="s">
        <v>11269</v>
      </c>
      <c r="B140" s="96" t="s">
        <v>11129</v>
      </c>
    </row>
    <row r="141" spans="1:2" x14ac:dyDescent="0.3">
      <c r="A141" s="96" t="s">
        <v>11270</v>
      </c>
      <c r="B141" s="96" t="s">
        <v>11129</v>
      </c>
    </row>
    <row r="142" spans="1:2" x14ac:dyDescent="0.3">
      <c r="A142" s="96" t="s">
        <v>11271</v>
      </c>
      <c r="B142" s="96" t="s">
        <v>11129</v>
      </c>
    </row>
    <row r="143" spans="1:2" x14ac:dyDescent="0.3">
      <c r="A143" s="96" t="s">
        <v>11272</v>
      </c>
      <c r="B143" s="96" t="s">
        <v>11129</v>
      </c>
    </row>
    <row r="144" spans="1:2" x14ac:dyDescent="0.3">
      <c r="A144" s="96" t="s">
        <v>11273</v>
      </c>
      <c r="B144" s="96" t="s">
        <v>11129</v>
      </c>
    </row>
    <row r="145" spans="1:2" x14ac:dyDescent="0.3">
      <c r="A145" s="96" t="s">
        <v>11274</v>
      </c>
      <c r="B145" s="96" t="s">
        <v>11129</v>
      </c>
    </row>
    <row r="146" spans="1:2" x14ac:dyDescent="0.3">
      <c r="A146" s="96" t="s">
        <v>11275</v>
      </c>
      <c r="B146" s="96" t="s">
        <v>11129</v>
      </c>
    </row>
    <row r="147" spans="1:2" x14ac:dyDescent="0.3">
      <c r="A147" s="96" t="s">
        <v>11276</v>
      </c>
      <c r="B147" s="96" t="s">
        <v>11129</v>
      </c>
    </row>
    <row r="148" spans="1:2" x14ac:dyDescent="0.3">
      <c r="A148" s="96" t="s">
        <v>11277</v>
      </c>
      <c r="B148" s="96" t="s">
        <v>11129</v>
      </c>
    </row>
    <row r="149" spans="1:2" x14ac:dyDescent="0.3">
      <c r="A149" s="96" t="s">
        <v>11278</v>
      </c>
      <c r="B149" s="96" t="s">
        <v>11129</v>
      </c>
    </row>
    <row r="150" spans="1:2" x14ac:dyDescent="0.3">
      <c r="A150" s="96" t="s">
        <v>11279</v>
      </c>
      <c r="B150" s="96" t="s">
        <v>11129</v>
      </c>
    </row>
    <row r="151" spans="1:2" x14ac:dyDescent="0.3">
      <c r="A151" s="96" t="s">
        <v>11280</v>
      </c>
      <c r="B151" s="96" t="s">
        <v>11129</v>
      </c>
    </row>
    <row r="152" spans="1:2" x14ac:dyDescent="0.3">
      <c r="A152" s="96" t="s">
        <v>11281</v>
      </c>
      <c r="B152" s="96" t="s">
        <v>11129</v>
      </c>
    </row>
    <row r="153" spans="1:2" x14ac:dyDescent="0.3">
      <c r="A153" s="96" t="s">
        <v>11282</v>
      </c>
      <c r="B153" s="96" t="s">
        <v>11129</v>
      </c>
    </row>
    <row r="154" spans="1:2" x14ac:dyDescent="0.3">
      <c r="A154" s="96" t="s">
        <v>11283</v>
      </c>
      <c r="B154" s="96" t="s">
        <v>11129</v>
      </c>
    </row>
    <row r="155" spans="1:2" x14ac:dyDescent="0.3">
      <c r="A155" s="96" t="s">
        <v>11284</v>
      </c>
      <c r="B155" s="96" t="s">
        <v>11129</v>
      </c>
    </row>
    <row r="156" spans="1:2" x14ac:dyDescent="0.3">
      <c r="A156" s="96" t="s">
        <v>11285</v>
      </c>
      <c r="B156" s="96" t="s">
        <v>11129</v>
      </c>
    </row>
    <row r="157" spans="1:2" x14ac:dyDescent="0.3">
      <c r="A157" s="96" t="s">
        <v>11286</v>
      </c>
      <c r="B157" s="96" t="s">
        <v>11129</v>
      </c>
    </row>
    <row r="158" spans="1:2" x14ac:dyDescent="0.3">
      <c r="A158" s="96" t="s">
        <v>11287</v>
      </c>
      <c r="B158" s="96" t="s">
        <v>11129</v>
      </c>
    </row>
    <row r="159" spans="1:2" x14ac:dyDescent="0.3">
      <c r="A159" s="96" t="s">
        <v>11288</v>
      </c>
      <c r="B159" s="96" t="s">
        <v>11129</v>
      </c>
    </row>
    <row r="160" spans="1:2" x14ac:dyDescent="0.3">
      <c r="A160" s="96" t="s">
        <v>11289</v>
      </c>
      <c r="B160" s="96" t="s">
        <v>11129</v>
      </c>
    </row>
    <row r="161" spans="1:2" x14ac:dyDescent="0.3">
      <c r="A161" s="96" t="s">
        <v>11290</v>
      </c>
      <c r="B161" s="96" t="s">
        <v>11129</v>
      </c>
    </row>
    <row r="162" spans="1:2" x14ac:dyDescent="0.3">
      <c r="A162" s="96" t="s">
        <v>11291</v>
      </c>
      <c r="B162" s="96" t="s">
        <v>11129</v>
      </c>
    </row>
    <row r="163" spans="1:2" x14ac:dyDescent="0.3">
      <c r="A163" s="96" t="s">
        <v>11292</v>
      </c>
      <c r="B163" s="96" t="s">
        <v>11129</v>
      </c>
    </row>
    <row r="164" spans="1:2" x14ac:dyDescent="0.3">
      <c r="A164" s="96" t="s">
        <v>11293</v>
      </c>
      <c r="B164" s="96" t="s">
        <v>11129</v>
      </c>
    </row>
    <row r="165" spans="1:2" x14ac:dyDescent="0.3">
      <c r="A165" s="96" t="s">
        <v>11294</v>
      </c>
      <c r="B165" s="96" t="s">
        <v>11129</v>
      </c>
    </row>
    <row r="166" spans="1:2" x14ac:dyDescent="0.3">
      <c r="A166" s="96" t="s">
        <v>11295</v>
      </c>
      <c r="B166" s="96" t="s">
        <v>11129</v>
      </c>
    </row>
    <row r="167" spans="1:2" x14ac:dyDescent="0.3">
      <c r="A167" s="96" t="s">
        <v>11296</v>
      </c>
      <c r="B167" s="96" t="s">
        <v>11129</v>
      </c>
    </row>
    <row r="168" spans="1:2" x14ac:dyDescent="0.3">
      <c r="A168" s="96" t="s">
        <v>11297</v>
      </c>
      <c r="B168" s="96" t="s">
        <v>11185</v>
      </c>
    </row>
    <row r="169" spans="1:2" x14ac:dyDescent="0.3">
      <c r="A169" s="96" t="s">
        <v>11298</v>
      </c>
      <c r="B169" s="96" t="s">
        <v>11185</v>
      </c>
    </row>
    <row r="170" spans="1:2" x14ac:dyDescent="0.3">
      <c r="A170" s="96" t="s">
        <v>11299</v>
      </c>
      <c r="B170" s="96" t="s">
        <v>11200</v>
      </c>
    </row>
    <row r="171" spans="1:2" x14ac:dyDescent="0.3">
      <c r="A171" s="96" t="s">
        <v>11300</v>
      </c>
      <c r="B171" s="96" t="s">
        <v>11200</v>
      </c>
    </row>
    <row r="172" spans="1:2" x14ac:dyDescent="0.3">
      <c r="A172" s="96" t="s">
        <v>11301</v>
      </c>
      <c r="B172" s="96" t="s">
        <v>11200</v>
      </c>
    </row>
    <row r="173" spans="1:2" x14ac:dyDescent="0.3">
      <c r="A173" s="96" t="s">
        <v>11302</v>
      </c>
      <c r="B173" s="96" t="s">
        <v>11200</v>
      </c>
    </row>
    <row r="174" spans="1:2" x14ac:dyDescent="0.3">
      <c r="A174" s="96" t="s">
        <v>11303</v>
      </c>
      <c r="B174" s="96" t="s">
        <v>11200</v>
      </c>
    </row>
    <row r="175" spans="1:2" x14ac:dyDescent="0.3">
      <c r="A175" s="96" t="s">
        <v>11304</v>
      </c>
      <c r="B175" s="96" t="s">
        <v>11200</v>
      </c>
    </row>
    <row r="176" spans="1:2" x14ac:dyDescent="0.3">
      <c r="A176" s="96" t="s">
        <v>11305</v>
      </c>
      <c r="B176" s="96" t="s">
        <v>11200</v>
      </c>
    </row>
    <row r="177" spans="1:2" x14ac:dyDescent="0.3">
      <c r="A177" s="96" t="s">
        <v>11306</v>
      </c>
      <c r="B177" s="96" t="s">
        <v>11200</v>
      </c>
    </row>
    <row r="178" spans="1:2" x14ac:dyDescent="0.3">
      <c r="A178" s="96" t="s">
        <v>11307</v>
      </c>
      <c r="B178" s="96" t="s">
        <v>11200</v>
      </c>
    </row>
    <row r="179" spans="1:2" x14ac:dyDescent="0.3">
      <c r="A179" s="96" t="s">
        <v>11308</v>
      </c>
      <c r="B179" s="96" t="s">
        <v>11200</v>
      </c>
    </row>
    <row r="180" spans="1:2" x14ac:dyDescent="0.3">
      <c r="A180" s="96" t="s">
        <v>11309</v>
      </c>
      <c r="B180" s="96" t="s">
        <v>11200</v>
      </c>
    </row>
    <row r="181" spans="1:2" x14ac:dyDescent="0.3">
      <c r="A181" s="96" t="s">
        <v>11310</v>
      </c>
      <c r="B181" s="96" t="s">
        <v>11200</v>
      </c>
    </row>
    <row r="182" spans="1:2" x14ac:dyDescent="0.3">
      <c r="A182" s="96" t="s">
        <v>11311</v>
      </c>
      <c r="B182" s="96" t="s">
        <v>11200</v>
      </c>
    </row>
    <row r="183" spans="1:2" x14ac:dyDescent="0.3">
      <c r="A183" s="96" t="s">
        <v>11312</v>
      </c>
      <c r="B183" s="96" t="s">
        <v>11200</v>
      </c>
    </row>
    <row r="184" spans="1:2" x14ac:dyDescent="0.3">
      <c r="A184" s="96" t="s">
        <v>11313</v>
      </c>
      <c r="B184" s="96" t="s">
        <v>11185</v>
      </c>
    </row>
    <row r="185" spans="1:2" x14ac:dyDescent="0.3">
      <c r="A185" s="96" t="s">
        <v>11314</v>
      </c>
      <c r="B185" s="96" t="s">
        <v>11185</v>
      </c>
    </row>
    <row r="186" spans="1:2" x14ac:dyDescent="0.3">
      <c r="A186" s="96" t="s">
        <v>11315</v>
      </c>
      <c r="B186" s="96" t="s">
        <v>11185</v>
      </c>
    </row>
    <row r="187" spans="1:2" x14ac:dyDescent="0.3">
      <c r="A187" s="96" t="s">
        <v>11316</v>
      </c>
      <c r="B187" s="96" t="s">
        <v>11185</v>
      </c>
    </row>
    <row r="188" spans="1:2" x14ac:dyDescent="0.3">
      <c r="A188" s="96" t="s">
        <v>11317</v>
      </c>
      <c r="B188" s="96" t="s">
        <v>11185</v>
      </c>
    </row>
    <row r="189" spans="1:2" x14ac:dyDescent="0.3">
      <c r="A189" s="96" t="s">
        <v>11318</v>
      </c>
      <c r="B189" s="96" t="s">
        <v>11185</v>
      </c>
    </row>
    <row r="190" spans="1:2" x14ac:dyDescent="0.3">
      <c r="A190" s="96" t="s">
        <v>11319</v>
      </c>
      <c r="B190" s="96" t="s">
        <v>11185</v>
      </c>
    </row>
    <row r="191" spans="1:2" x14ac:dyDescent="0.3">
      <c r="A191" s="96" t="s">
        <v>11320</v>
      </c>
      <c r="B191" s="96" t="s">
        <v>11185</v>
      </c>
    </row>
    <row r="192" spans="1:2" x14ac:dyDescent="0.3">
      <c r="A192" s="96" t="s">
        <v>11321</v>
      </c>
      <c r="B192" s="96" t="s">
        <v>11185</v>
      </c>
    </row>
    <row r="193" spans="1:2" x14ac:dyDescent="0.3">
      <c r="A193" s="96" t="s">
        <v>11322</v>
      </c>
      <c r="B193" s="96" t="s">
        <v>11185</v>
      </c>
    </row>
    <row r="194" spans="1:2" x14ac:dyDescent="0.3">
      <c r="A194" s="96" t="s">
        <v>11323</v>
      </c>
      <c r="B194" s="96" t="s">
        <v>11185</v>
      </c>
    </row>
    <row r="195" spans="1:2" x14ac:dyDescent="0.3">
      <c r="A195" s="96" t="s">
        <v>11324</v>
      </c>
      <c r="B195" s="96" t="s">
        <v>11185</v>
      </c>
    </row>
    <row r="196" spans="1:2" x14ac:dyDescent="0.3">
      <c r="A196" s="96" t="s">
        <v>11325</v>
      </c>
      <c r="B196" s="96" t="s">
        <v>11185</v>
      </c>
    </row>
    <row r="197" spans="1:2" x14ac:dyDescent="0.3">
      <c r="A197" s="96" t="s">
        <v>11326</v>
      </c>
      <c r="B197" s="96" t="s">
        <v>11185</v>
      </c>
    </row>
    <row r="198" spans="1:2" x14ac:dyDescent="0.3">
      <c r="A198" s="96" t="s">
        <v>11327</v>
      </c>
      <c r="B198" s="96" t="s">
        <v>11185</v>
      </c>
    </row>
    <row r="199" spans="1:2" x14ac:dyDescent="0.3">
      <c r="A199" s="96" t="s">
        <v>11328</v>
      </c>
      <c r="B199" s="96" t="s">
        <v>11185</v>
      </c>
    </row>
    <row r="200" spans="1:2" x14ac:dyDescent="0.3">
      <c r="A200" s="96" t="s">
        <v>11329</v>
      </c>
      <c r="B200" s="96" t="s">
        <v>11185</v>
      </c>
    </row>
    <row r="201" spans="1:2" x14ac:dyDescent="0.3">
      <c r="A201" s="96" t="s">
        <v>11330</v>
      </c>
      <c r="B201" s="96" t="s">
        <v>11185</v>
      </c>
    </row>
    <row r="202" spans="1:2" x14ac:dyDescent="0.3">
      <c r="A202" s="96" t="s">
        <v>11331</v>
      </c>
      <c r="B202" s="96" t="s">
        <v>11185</v>
      </c>
    </row>
    <row r="203" spans="1:2" x14ac:dyDescent="0.3">
      <c r="A203" s="96" t="s">
        <v>11332</v>
      </c>
      <c r="B203" s="96" t="s">
        <v>11185</v>
      </c>
    </row>
    <row r="204" spans="1:2" x14ac:dyDescent="0.3">
      <c r="A204" s="96" t="s">
        <v>11333</v>
      </c>
      <c r="B204" s="96" t="s">
        <v>11185</v>
      </c>
    </row>
    <row r="205" spans="1:2" x14ac:dyDescent="0.3">
      <c r="A205" s="96" t="s">
        <v>11334</v>
      </c>
      <c r="B205" s="96" t="s">
        <v>11185</v>
      </c>
    </row>
    <row r="206" spans="1:2" x14ac:dyDescent="0.3">
      <c r="A206" s="96" t="s">
        <v>11335</v>
      </c>
      <c r="B206" s="96" t="s">
        <v>11185</v>
      </c>
    </row>
    <row r="207" spans="1:2" x14ac:dyDescent="0.3">
      <c r="A207" s="96" t="s">
        <v>11336</v>
      </c>
      <c r="B207" s="96" t="s">
        <v>11185</v>
      </c>
    </row>
    <row r="208" spans="1:2" x14ac:dyDescent="0.3">
      <c r="A208" s="96" t="s">
        <v>11337</v>
      </c>
      <c r="B208" s="96" t="s">
        <v>11185</v>
      </c>
    </row>
    <row r="209" spans="1:2" x14ac:dyDescent="0.3">
      <c r="A209" s="96" t="s">
        <v>11338</v>
      </c>
      <c r="B209" s="96" t="s">
        <v>11185</v>
      </c>
    </row>
    <row r="210" spans="1:2" x14ac:dyDescent="0.3">
      <c r="A210" s="96" t="s">
        <v>11339</v>
      </c>
      <c r="B210" s="96" t="s">
        <v>11185</v>
      </c>
    </row>
    <row r="211" spans="1:2" x14ac:dyDescent="0.3">
      <c r="A211" s="96" t="s">
        <v>11340</v>
      </c>
      <c r="B211" s="96" t="s">
        <v>11185</v>
      </c>
    </row>
    <row r="212" spans="1:2" x14ac:dyDescent="0.3">
      <c r="A212" s="96" t="s">
        <v>11341</v>
      </c>
      <c r="B212" s="96" t="s">
        <v>11185</v>
      </c>
    </row>
    <row r="213" spans="1:2" x14ac:dyDescent="0.3">
      <c r="A213" s="96" t="s">
        <v>11342</v>
      </c>
      <c r="B213" s="96" t="s">
        <v>11185</v>
      </c>
    </row>
    <row r="214" spans="1:2" x14ac:dyDescent="0.3">
      <c r="A214" s="96" t="s">
        <v>11343</v>
      </c>
      <c r="B214" s="96" t="s">
        <v>11185</v>
      </c>
    </row>
    <row r="215" spans="1:2" x14ac:dyDescent="0.3">
      <c r="A215" s="96" t="s">
        <v>11344</v>
      </c>
      <c r="B215" s="96" t="s">
        <v>11129</v>
      </c>
    </row>
    <row r="216" spans="1:2" x14ac:dyDescent="0.3">
      <c r="A216" s="96" t="s">
        <v>11345</v>
      </c>
      <c r="B216" s="96" t="s">
        <v>11129</v>
      </c>
    </row>
    <row r="217" spans="1:2" x14ac:dyDescent="0.3">
      <c r="A217" s="96" t="s">
        <v>11346</v>
      </c>
      <c r="B217" s="96" t="s">
        <v>11129</v>
      </c>
    </row>
    <row r="218" spans="1:2" x14ac:dyDescent="0.3">
      <c r="A218" s="96" t="s">
        <v>11347</v>
      </c>
      <c r="B218" s="96" t="s">
        <v>11129</v>
      </c>
    </row>
    <row r="219" spans="1:2" x14ac:dyDescent="0.3">
      <c r="A219" s="96" t="s">
        <v>11348</v>
      </c>
      <c r="B219" s="96" t="s">
        <v>11129</v>
      </c>
    </row>
    <row r="220" spans="1:2" x14ac:dyDescent="0.3">
      <c r="A220" s="96" t="s">
        <v>11349</v>
      </c>
      <c r="B220" s="96" t="s">
        <v>11129</v>
      </c>
    </row>
    <row r="221" spans="1:2" x14ac:dyDescent="0.3">
      <c r="A221" s="96" t="s">
        <v>11350</v>
      </c>
      <c r="B221" s="96" t="s">
        <v>11129</v>
      </c>
    </row>
    <row r="222" spans="1:2" x14ac:dyDescent="0.3">
      <c r="A222" s="96" t="s">
        <v>11351</v>
      </c>
      <c r="B222" s="96" t="s">
        <v>11129</v>
      </c>
    </row>
    <row r="223" spans="1:2" x14ac:dyDescent="0.3">
      <c r="A223" s="96" t="s">
        <v>11352</v>
      </c>
      <c r="B223" s="96" t="s">
        <v>11129</v>
      </c>
    </row>
    <row r="224" spans="1:2" x14ac:dyDescent="0.3">
      <c r="A224" s="96" t="s">
        <v>11353</v>
      </c>
      <c r="B224" s="96" t="s">
        <v>11129</v>
      </c>
    </row>
    <row r="225" spans="1:2" x14ac:dyDescent="0.3">
      <c r="A225" s="96" t="s">
        <v>11354</v>
      </c>
      <c r="B225" s="96" t="s">
        <v>11129</v>
      </c>
    </row>
    <row r="226" spans="1:2" x14ac:dyDescent="0.3">
      <c r="A226" s="96" t="s">
        <v>11355</v>
      </c>
      <c r="B226" s="96" t="s">
        <v>11129</v>
      </c>
    </row>
    <row r="227" spans="1:2" x14ac:dyDescent="0.3">
      <c r="A227" s="96" t="s">
        <v>11356</v>
      </c>
      <c r="B227" s="96" t="s">
        <v>11129</v>
      </c>
    </row>
    <row r="228" spans="1:2" x14ac:dyDescent="0.3">
      <c r="A228" s="96" t="s">
        <v>11357</v>
      </c>
      <c r="B228" s="96" t="s">
        <v>11129</v>
      </c>
    </row>
    <row r="229" spans="1:2" x14ac:dyDescent="0.3">
      <c r="A229" s="96" t="s">
        <v>11358</v>
      </c>
      <c r="B229" s="96" t="s">
        <v>11129</v>
      </c>
    </row>
    <row r="230" spans="1:2" x14ac:dyDescent="0.3">
      <c r="A230" s="96" t="s">
        <v>11359</v>
      </c>
      <c r="B230" s="96" t="s">
        <v>11129</v>
      </c>
    </row>
    <row r="231" spans="1:2" x14ac:dyDescent="0.3">
      <c r="A231" s="96" t="s">
        <v>11360</v>
      </c>
      <c r="B231" s="96" t="s">
        <v>11129</v>
      </c>
    </row>
    <row r="232" spans="1:2" x14ac:dyDescent="0.3">
      <c r="A232" s="96" t="s">
        <v>11361</v>
      </c>
      <c r="B232" s="96" t="s">
        <v>11129</v>
      </c>
    </row>
    <row r="233" spans="1:2" x14ac:dyDescent="0.3">
      <c r="A233" s="96" t="s">
        <v>11362</v>
      </c>
      <c r="B233" s="96" t="s">
        <v>11129</v>
      </c>
    </row>
    <row r="234" spans="1:2" x14ac:dyDescent="0.3">
      <c r="A234" s="96" t="s">
        <v>11363</v>
      </c>
      <c r="B234" s="96" t="s">
        <v>11129</v>
      </c>
    </row>
    <row r="235" spans="1:2" x14ac:dyDescent="0.3">
      <c r="A235" s="96" t="s">
        <v>11364</v>
      </c>
      <c r="B235" s="96" t="s">
        <v>11129</v>
      </c>
    </row>
    <row r="236" spans="1:2" x14ac:dyDescent="0.3">
      <c r="A236" s="96" t="s">
        <v>11365</v>
      </c>
      <c r="B236" s="96" t="s">
        <v>11129</v>
      </c>
    </row>
    <row r="237" spans="1:2" x14ac:dyDescent="0.3">
      <c r="A237" s="96" t="s">
        <v>11366</v>
      </c>
      <c r="B237" s="96" t="s">
        <v>11129</v>
      </c>
    </row>
    <row r="238" spans="1:2" x14ac:dyDescent="0.3">
      <c r="A238" s="96" t="s">
        <v>11367</v>
      </c>
      <c r="B238" s="96" t="s">
        <v>11129</v>
      </c>
    </row>
    <row r="239" spans="1:2" x14ac:dyDescent="0.3">
      <c r="A239" s="96" t="s">
        <v>11368</v>
      </c>
      <c r="B239" s="96" t="s">
        <v>11129</v>
      </c>
    </row>
    <row r="240" spans="1:2" x14ac:dyDescent="0.3">
      <c r="A240" s="96" t="s">
        <v>11369</v>
      </c>
      <c r="B240" s="96" t="s">
        <v>11129</v>
      </c>
    </row>
    <row r="241" spans="1:2" x14ac:dyDescent="0.3">
      <c r="A241" s="96" t="s">
        <v>11370</v>
      </c>
      <c r="B241" s="96" t="s">
        <v>11129</v>
      </c>
    </row>
    <row r="242" spans="1:2" x14ac:dyDescent="0.3">
      <c r="A242" s="96" t="s">
        <v>11371</v>
      </c>
      <c r="B242" s="96" t="s">
        <v>11129</v>
      </c>
    </row>
    <row r="243" spans="1:2" x14ac:dyDescent="0.3">
      <c r="A243" s="96" t="s">
        <v>11372</v>
      </c>
      <c r="B243" s="96" t="s">
        <v>11129</v>
      </c>
    </row>
    <row r="244" spans="1:2" x14ac:dyDescent="0.3">
      <c r="A244" s="96" t="s">
        <v>11373</v>
      </c>
      <c r="B244" s="96" t="s">
        <v>11129</v>
      </c>
    </row>
    <row r="245" spans="1:2" x14ac:dyDescent="0.3">
      <c r="A245" s="96" t="s">
        <v>11374</v>
      </c>
      <c r="B245" s="96" t="s">
        <v>11129</v>
      </c>
    </row>
    <row r="246" spans="1:2" x14ac:dyDescent="0.3">
      <c r="A246" s="96" t="s">
        <v>11375</v>
      </c>
      <c r="B246" s="96" t="s">
        <v>11129</v>
      </c>
    </row>
    <row r="247" spans="1:2" x14ac:dyDescent="0.3">
      <c r="A247" s="96" t="s">
        <v>11376</v>
      </c>
      <c r="B247" s="96" t="s">
        <v>11129</v>
      </c>
    </row>
    <row r="248" spans="1:2" x14ac:dyDescent="0.3">
      <c r="A248" s="96" t="s">
        <v>11377</v>
      </c>
      <c r="B248" s="96" t="s">
        <v>11129</v>
      </c>
    </row>
    <row r="249" spans="1:2" x14ac:dyDescent="0.3">
      <c r="A249" s="96" t="s">
        <v>11378</v>
      </c>
      <c r="B249" s="96" t="s">
        <v>11129</v>
      </c>
    </row>
    <row r="250" spans="1:2" x14ac:dyDescent="0.3">
      <c r="A250" s="96" t="s">
        <v>11379</v>
      </c>
      <c r="B250" s="96" t="s">
        <v>11129</v>
      </c>
    </row>
    <row r="251" spans="1:2" x14ac:dyDescent="0.3">
      <c r="A251" s="96" t="s">
        <v>11380</v>
      </c>
      <c r="B251" s="96" t="s">
        <v>11129</v>
      </c>
    </row>
    <row r="252" spans="1:2" x14ac:dyDescent="0.3">
      <c r="A252" s="96" t="s">
        <v>11381</v>
      </c>
      <c r="B252" s="96" t="s">
        <v>11129</v>
      </c>
    </row>
    <row r="253" spans="1:2" x14ac:dyDescent="0.3">
      <c r="A253" s="96" t="s">
        <v>11382</v>
      </c>
      <c r="B253" s="96" t="s">
        <v>11129</v>
      </c>
    </row>
    <row r="254" spans="1:2" x14ac:dyDescent="0.3">
      <c r="A254" s="96" t="s">
        <v>11383</v>
      </c>
      <c r="B254" s="96" t="s">
        <v>11129</v>
      </c>
    </row>
    <row r="255" spans="1:2" x14ac:dyDescent="0.3">
      <c r="A255" s="96" t="s">
        <v>11384</v>
      </c>
      <c r="B255" s="96" t="s">
        <v>11129</v>
      </c>
    </row>
    <row r="256" spans="1:2" x14ac:dyDescent="0.3">
      <c r="A256" s="96" t="s">
        <v>11385</v>
      </c>
      <c r="B256" s="96" t="s">
        <v>11129</v>
      </c>
    </row>
    <row r="257" spans="1:2" x14ac:dyDescent="0.3">
      <c r="A257" s="96" t="s">
        <v>11386</v>
      </c>
      <c r="B257" s="96" t="s">
        <v>11129</v>
      </c>
    </row>
    <row r="258" spans="1:2" x14ac:dyDescent="0.3">
      <c r="A258" s="96" t="s">
        <v>11387</v>
      </c>
      <c r="B258" s="96" t="s">
        <v>11129</v>
      </c>
    </row>
    <row r="259" spans="1:2" x14ac:dyDescent="0.3">
      <c r="A259" s="96" t="s">
        <v>11388</v>
      </c>
      <c r="B259" s="96" t="s">
        <v>11129</v>
      </c>
    </row>
    <row r="260" spans="1:2" x14ac:dyDescent="0.3">
      <c r="A260" s="96" t="s">
        <v>11389</v>
      </c>
      <c r="B260" s="96" t="s">
        <v>11129</v>
      </c>
    </row>
    <row r="261" spans="1:2" x14ac:dyDescent="0.3">
      <c r="A261" s="96" t="s">
        <v>11390</v>
      </c>
      <c r="B261" s="96" t="s">
        <v>11129</v>
      </c>
    </row>
    <row r="262" spans="1:2" x14ac:dyDescent="0.3">
      <c r="A262" s="96" t="s">
        <v>11391</v>
      </c>
      <c r="B262" s="96" t="s">
        <v>11129</v>
      </c>
    </row>
    <row r="263" spans="1:2" x14ac:dyDescent="0.3">
      <c r="A263" s="96" t="s">
        <v>11392</v>
      </c>
      <c r="B263" s="96" t="s">
        <v>11129</v>
      </c>
    </row>
    <row r="264" spans="1:2" x14ac:dyDescent="0.3">
      <c r="A264" s="96" t="s">
        <v>11393</v>
      </c>
      <c r="B264" s="96" t="s">
        <v>11129</v>
      </c>
    </row>
    <row r="265" spans="1:2" x14ac:dyDescent="0.3">
      <c r="A265" s="96" t="s">
        <v>11394</v>
      </c>
      <c r="B265" s="96" t="s">
        <v>11129</v>
      </c>
    </row>
    <row r="266" spans="1:2" x14ac:dyDescent="0.3">
      <c r="A266" s="96" t="s">
        <v>11395</v>
      </c>
      <c r="B266" s="96" t="s">
        <v>11129</v>
      </c>
    </row>
    <row r="267" spans="1:2" x14ac:dyDescent="0.3">
      <c r="A267" s="96" t="s">
        <v>11396</v>
      </c>
      <c r="B267" s="96" t="s">
        <v>11129</v>
      </c>
    </row>
    <row r="268" spans="1:2" x14ac:dyDescent="0.3">
      <c r="A268" s="96" t="s">
        <v>11397</v>
      </c>
      <c r="B268" s="96" t="s">
        <v>11129</v>
      </c>
    </row>
    <row r="269" spans="1:2" x14ac:dyDescent="0.3">
      <c r="A269" s="96" t="s">
        <v>11398</v>
      </c>
      <c r="B269" s="96" t="s">
        <v>11129</v>
      </c>
    </row>
    <row r="270" spans="1:2" x14ac:dyDescent="0.3">
      <c r="A270" s="96" t="s">
        <v>11399</v>
      </c>
      <c r="B270" s="96" t="s">
        <v>11129</v>
      </c>
    </row>
    <row r="271" spans="1:2" x14ac:dyDescent="0.3">
      <c r="A271" s="96" t="s">
        <v>11400</v>
      </c>
      <c r="B271" s="96" t="s">
        <v>11129</v>
      </c>
    </row>
    <row r="272" spans="1:2" x14ac:dyDescent="0.3">
      <c r="A272" s="96" t="s">
        <v>11401</v>
      </c>
      <c r="B272" s="96" t="s">
        <v>11129</v>
      </c>
    </row>
    <row r="273" spans="1:2" x14ac:dyDescent="0.3">
      <c r="A273" s="96" t="s">
        <v>11402</v>
      </c>
      <c r="B273" s="96" t="s">
        <v>11129</v>
      </c>
    </row>
    <row r="274" spans="1:2" x14ac:dyDescent="0.3">
      <c r="A274" s="96" t="s">
        <v>11403</v>
      </c>
      <c r="B274" s="96" t="s">
        <v>11129</v>
      </c>
    </row>
    <row r="275" spans="1:2" x14ac:dyDescent="0.3">
      <c r="A275" s="96" t="s">
        <v>11404</v>
      </c>
      <c r="B275" s="96" t="s">
        <v>11129</v>
      </c>
    </row>
    <row r="276" spans="1:2" x14ac:dyDescent="0.3">
      <c r="A276" s="96" t="s">
        <v>11405</v>
      </c>
      <c r="B276" s="96" t="s">
        <v>11129</v>
      </c>
    </row>
    <row r="277" spans="1:2" x14ac:dyDescent="0.3">
      <c r="A277" s="96" t="s">
        <v>11406</v>
      </c>
      <c r="B277" s="96" t="s">
        <v>11129</v>
      </c>
    </row>
    <row r="278" spans="1:2" x14ac:dyDescent="0.3">
      <c r="A278" s="96" t="s">
        <v>11407</v>
      </c>
      <c r="B278" s="96" t="s">
        <v>11129</v>
      </c>
    </row>
    <row r="279" spans="1:2" x14ac:dyDescent="0.3">
      <c r="A279" s="96" t="s">
        <v>11408</v>
      </c>
      <c r="B279" s="96" t="s">
        <v>11129</v>
      </c>
    </row>
    <row r="280" spans="1:2" x14ac:dyDescent="0.3">
      <c r="A280" s="96" t="s">
        <v>11409</v>
      </c>
      <c r="B280" s="96" t="s">
        <v>11129</v>
      </c>
    </row>
    <row r="281" spans="1:2" x14ac:dyDescent="0.3">
      <c r="A281" s="96" t="s">
        <v>11410</v>
      </c>
      <c r="B281" s="96" t="s">
        <v>11129</v>
      </c>
    </row>
    <row r="282" spans="1:2" x14ac:dyDescent="0.3">
      <c r="A282" s="96" t="s">
        <v>11411</v>
      </c>
      <c r="B282" s="96" t="s">
        <v>11129</v>
      </c>
    </row>
    <row r="283" spans="1:2" x14ac:dyDescent="0.3">
      <c r="A283" s="96" t="s">
        <v>11412</v>
      </c>
      <c r="B283" s="96" t="s">
        <v>11129</v>
      </c>
    </row>
    <row r="284" spans="1:2" x14ac:dyDescent="0.3">
      <c r="A284" s="96" t="s">
        <v>11413</v>
      </c>
      <c r="B284" s="96" t="s">
        <v>11129</v>
      </c>
    </row>
    <row r="285" spans="1:2" x14ac:dyDescent="0.3">
      <c r="A285" s="96" t="s">
        <v>11414</v>
      </c>
      <c r="B285" s="96" t="s">
        <v>11129</v>
      </c>
    </row>
    <row r="286" spans="1:2" x14ac:dyDescent="0.3">
      <c r="A286" s="96" t="s">
        <v>11415</v>
      </c>
      <c r="B286" s="96" t="s">
        <v>11129</v>
      </c>
    </row>
    <row r="287" spans="1:2" x14ac:dyDescent="0.3">
      <c r="A287" s="96" t="s">
        <v>11416</v>
      </c>
      <c r="B287" s="96" t="s">
        <v>11129</v>
      </c>
    </row>
    <row r="288" spans="1:2" x14ac:dyDescent="0.3">
      <c r="A288" s="96" t="s">
        <v>11417</v>
      </c>
      <c r="B288" s="96" t="s">
        <v>11129</v>
      </c>
    </row>
    <row r="289" spans="1:2" x14ac:dyDescent="0.3">
      <c r="A289" s="96" t="s">
        <v>11418</v>
      </c>
      <c r="B289" s="96" t="s">
        <v>11129</v>
      </c>
    </row>
    <row r="290" spans="1:2" x14ac:dyDescent="0.3">
      <c r="A290" s="96" t="s">
        <v>11419</v>
      </c>
      <c r="B290" s="96" t="s">
        <v>11129</v>
      </c>
    </row>
    <row r="291" spans="1:2" x14ac:dyDescent="0.3">
      <c r="A291" s="96" t="s">
        <v>11420</v>
      </c>
      <c r="B291" s="96" t="s">
        <v>11129</v>
      </c>
    </row>
    <row r="292" spans="1:2" x14ac:dyDescent="0.3">
      <c r="A292" s="96" t="s">
        <v>11421</v>
      </c>
      <c r="B292" s="96" t="s">
        <v>11129</v>
      </c>
    </row>
    <row r="293" spans="1:2" x14ac:dyDescent="0.3">
      <c r="A293" s="96" t="s">
        <v>11422</v>
      </c>
      <c r="B293" s="96" t="s">
        <v>11129</v>
      </c>
    </row>
    <row r="294" spans="1:2" x14ac:dyDescent="0.3">
      <c r="A294" s="96" t="s">
        <v>11423</v>
      </c>
      <c r="B294" s="96" t="s">
        <v>11129</v>
      </c>
    </row>
    <row r="295" spans="1:2" x14ac:dyDescent="0.3">
      <c r="A295" s="96" t="s">
        <v>11424</v>
      </c>
      <c r="B295" s="96" t="s">
        <v>11129</v>
      </c>
    </row>
    <row r="296" spans="1:2" x14ac:dyDescent="0.3">
      <c r="A296" s="96" t="s">
        <v>11425</v>
      </c>
      <c r="B296" s="96" t="s">
        <v>11129</v>
      </c>
    </row>
    <row r="297" spans="1:2" x14ac:dyDescent="0.3">
      <c r="A297" s="96" t="s">
        <v>11426</v>
      </c>
      <c r="B297" s="96" t="s">
        <v>11129</v>
      </c>
    </row>
    <row r="298" spans="1:2" x14ac:dyDescent="0.3">
      <c r="A298" s="96" t="s">
        <v>11427</v>
      </c>
      <c r="B298" s="96" t="s">
        <v>11129</v>
      </c>
    </row>
    <row r="299" spans="1:2" x14ac:dyDescent="0.3">
      <c r="A299" s="96" t="s">
        <v>11428</v>
      </c>
      <c r="B299" s="96" t="s">
        <v>11129</v>
      </c>
    </row>
    <row r="300" spans="1:2" x14ac:dyDescent="0.3">
      <c r="A300" s="96" t="s">
        <v>11429</v>
      </c>
      <c r="B300" s="96" t="s">
        <v>11129</v>
      </c>
    </row>
    <row r="301" spans="1:2" x14ac:dyDescent="0.3">
      <c r="A301" s="96" t="s">
        <v>11430</v>
      </c>
      <c r="B301" s="96" t="s">
        <v>11129</v>
      </c>
    </row>
    <row r="302" spans="1:2" x14ac:dyDescent="0.3">
      <c r="A302" s="96" t="s">
        <v>11431</v>
      </c>
      <c r="B302" s="96" t="s">
        <v>11129</v>
      </c>
    </row>
    <row r="303" spans="1:2" x14ac:dyDescent="0.3">
      <c r="A303" s="96" t="s">
        <v>11432</v>
      </c>
      <c r="B303" s="96" t="s">
        <v>11129</v>
      </c>
    </row>
    <row r="304" spans="1:2" x14ac:dyDescent="0.3">
      <c r="A304" s="96" t="s">
        <v>11433</v>
      </c>
      <c r="B304" s="96" t="s">
        <v>11129</v>
      </c>
    </row>
    <row r="305" spans="1:2" x14ac:dyDescent="0.3">
      <c r="A305" s="96" t="s">
        <v>11434</v>
      </c>
      <c r="B305" s="96" t="s">
        <v>11129</v>
      </c>
    </row>
    <row r="306" spans="1:2" x14ac:dyDescent="0.3">
      <c r="A306" s="96" t="s">
        <v>11435</v>
      </c>
      <c r="B306" s="96" t="s">
        <v>11129</v>
      </c>
    </row>
    <row r="307" spans="1:2" x14ac:dyDescent="0.3">
      <c r="A307" s="96" t="s">
        <v>11436</v>
      </c>
      <c r="B307" s="96" t="s">
        <v>11129</v>
      </c>
    </row>
    <row r="308" spans="1:2" x14ac:dyDescent="0.3">
      <c r="A308" s="96" t="s">
        <v>11437</v>
      </c>
      <c r="B308" s="96" t="s">
        <v>11129</v>
      </c>
    </row>
    <row r="309" spans="1:2" x14ac:dyDescent="0.3">
      <c r="A309" s="96" t="s">
        <v>11438</v>
      </c>
      <c r="B309" s="96" t="s">
        <v>11129</v>
      </c>
    </row>
    <row r="310" spans="1:2" x14ac:dyDescent="0.3">
      <c r="A310" s="96" t="s">
        <v>11439</v>
      </c>
      <c r="B310" s="96" t="s">
        <v>11129</v>
      </c>
    </row>
    <row r="311" spans="1:2" x14ac:dyDescent="0.3">
      <c r="A311" s="96" t="s">
        <v>11440</v>
      </c>
      <c r="B311" s="96" t="s">
        <v>11129</v>
      </c>
    </row>
    <row r="312" spans="1:2" x14ac:dyDescent="0.3">
      <c r="A312" s="96" t="s">
        <v>11441</v>
      </c>
      <c r="B312" s="96" t="s">
        <v>11129</v>
      </c>
    </row>
    <row r="313" spans="1:2" x14ac:dyDescent="0.3">
      <c r="A313" s="96" t="s">
        <v>11442</v>
      </c>
      <c r="B313" s="96" t="s">
        <v>11129</v>
      </c>
    </row>
    <row r="314" spans="1:2" x14ac:dyDescent="0.3">
      <c r="A314" s="96" t="s">
        <v>11443</v>
      </c>
      <c r="B314" s="96" t="s">
        <v>11129</v>
      </c>
    </row>
    <row r="315" spans="1:2" x14ac:dyDescent="0.3">
      <c r="A315" s="96" t="s">
        <v>11444</v>
      </c>
      <c r="B315" s="96" t="s">
        <v>11129</v>
      </c>
    </row>
    <row r="316" spans="1:2" x14ac:dyDescent="0.3">
      <c r="A316" s="96" t="s">
        <v>11445</v>
      </c>
      <c r="B316" s="96" t="s">
        <v>11129</v>
      </c>
    </row>
    <row r="317" spans="1:2" x14ac:dyDescent="0.3">
      <c r="A317" s="96" t="s">
        <v>11446</v>
      </c>
      <c r="B317" s="96" t="s">
        <v>11129</v>
      </c>
    </row>
    <row r="318" spans="1:2" x14ac:dyDescent="0.3">
      <c r="A318" s="96" t="s">
        <v>11447</v>
      </c>
      <c r="B318" s="96" t="s">
        <v>11129</v>
      </c>
    </row>
    <row r="319" spans="1:2" x14ac:dyDescent="0.3">
      <c r="A319" s="96" t="s">
        <v>11448</v>
      </c>
      <c r="B319" s="96" t="s">
        <v>11129</v>
      </c>
    </row>
    <row r="320" spans="1:2" x14ac:dyDescent="0.3">
      <c r="A320" s="96" t="s">
        <v>11449</v>
      </c>
      <c r="B320" s="96" t="s">
        <v>11129</v>
      </c>
    </row>
    <row r="321" spans="1:2" x14ac:dyDescent="0.3">
      <c r="A321" s="96" t="s">
        <v>11450</v>
      </c>
      <c r="B321" s="96" t="s">
        <v>11129</v>
      </c>
    </row>
    <row r="322" spans="1:2" x14ac:dyDescent="0.3">
      <c r="A322" s="96" t="s">
        <v>11451</v>
      </c>
      <c r="B322" s="96" t="s">
        <v>11129</v>
      </c>
    </row>
    <row r="323" spans="1:2" x14ac:dyDescent="0.3">
      <c r="A323" s="96" t="s">
        <v>11452</v>
      </c>
      <c r="B323" s="96" t="s">
        <v>11129</v>
      </c>
    </row>
    <row r="324" spans="1:2" x14ac:dyDescent="0.3">
      <c r="A324" s="96" t="s">
        <v>11453</v>
      </c>
      <c r="B324" s="96" t="s">
        <v>11129</v>
      </c>
    </row>
    <row r="325" spans="1:2" x14ac:dyDescent="0.3">
      <c r="A325" s="96" t="s">
        <v>11454</v>
      </c>
      <c r="B325" s="96" t="s">
        <v>11129</v>
      </c>
    </row>
    <row r="326" spans="1:2" x14ac:dyDescent="0.3">
      <c r="A326" s="96" t="s">
        <v>11455</v>
      </c>
      <c r="B326" s="96" t="s">
        <v>11129</v>
      </c>
    </row>
    <row r="327" spans="1:2" x14ac:dyDescent="0.3">
      <c r="A327" s="96" t="s">
        <v>11456</v>
      </c>
      <c r="B327" s="96" t="s">
        <v>11129</v>
      </c>
    </row>
    <row r="328" spans="1:2" x14ac:dyDescent="0.3">
      <c r="A328" s="96" t="s">
        <v>11457</v>
      </c>
      <c r="B328" s="96" t="s">
        <v>11129</v>
      </c>
    </row>
    <row r="329" spans="1:2" x14ac:dyDescent="0.3">
      <c r="A329" s="96" t="s">
        <v>11458</v>
      </c>
      <c r="B329" s="96" t="s">
        <v>11129</v>
      </c>
    </row>
    <row r="330" spans="1:2" x14ac:dyDescent="0.3">
      <c r="A330" s="96" t="s">
        <v>11459</v>
      </c>
      <c r="B330" s="96" t="s">
        <v>11200</v>
      </c>
    </row>
    <row r="331" spans="1:2" x14ac:dyDescent="0.3">
      <c r="A331" s="96" t="s">
        <v>11460</v>
      </c>
      <c r="B331" s="96" t="s">
        <v>11200</v>
      </c>
    </row>
    <row r="332" spans="1:2" x14ac:dyDescent="0.3">
      <c r="A332" s="96" t="s">
        <v>11461</v>
      </c>
      <c r="B332" s="96" t="s">
        <v>11200</v>
      </c>
    </row>
    <row r="333" spans="1:2" x14ac:dyDescent="0.3">
      <c r="A333" s="96" t="s">
        <v>11462</v>
      </c>
      <c r="B333" s="96" t="s">
        <v>11200</v>
      </c>
    </row>
    <row r="334" spans="1:2" x14ac:dyDescent="0.3">
      <c r="A334" s="96" t="s">
        <v>11463</v>
      </c>
      <c r="B334" s="96" t="s">
        <v>11185</v>
      </c>
    </row>
    <row r="335" spans="1:2" x14ac:dyDescent="0.3">
      <c r="A335" s="96" t="s">
        <v>11464</v>
      </c>
      <c r="B335" s="96" t="s">
        <v>11185</v>
      </c>
    </row>
    <row r="336" spans="1:2" x14ac:dyDescent="0.3">
      <c r="A336" s="96" t="s">
        <v>11465</v>
      </c>
      <c r="B336" s="96" t="s">
        <v>11185</v>
      </c>
    </row>
    <row r="337" spans="1:2" x14ac:dyDescent="0.3">
      <c r="A337" s="96" t="s">
        <v>11466</v>
      </c>
      <c r="B337" s="96" t="s">
        <v>11185</v>
      </c>
    </row>
    <row r="338" spans="1:2" x14ac:dyDescent="0.3">
      <c r="A338" s="96" t="s">
        <v>11467</v>
      </c>
      <c r="B338" s="96" t="s">
        <v>11185</v>
      </c>
    </row>
    <row r="339" spans="1:2" x14ac:dyDescent="0.3">
      <c r="A339" s="96" t="s">
        <v>11468</v>
      </c>
      <c r="B339" s="96" t="s">
        <v>11185</v>
      </c>
    </row>
    <row r="340" spans="1:2" x14ac:dyDescent="0.3">
      <c r="A340" s="96" t="s">
        <v>11469</v>
      </c>
      <c r="B340" s="96" t="s">
        <v>11200</v>
      </c>
    </row>
    <row r="341" spans="1:2" x14ac:dyDescent="0.3">
      <c r="A341" s="96" t="s">
        <v>11470</v>
      </c>
      <c r="B341" s="96" t="s">
        <v>11200</v>
      </c>
    </row>
    <row r="342" spans="1:2" x14ac:dyDescent="0.3">
      <c r="A342" s="96" t="s">
        <v>11471</v>
      </c>
      <c r="B342" s="96" t="s">
        <v>11200</v>
      </c>
    </row>
    <row r="343" spans="1:2" x14ac:dyDescent="0.3">
      <c r="A343" s="96" t="s">
        <v>11472</v>
      </c>
      <c r="B343" s="96" t="s">
        <v>11200</v>
      </c>
    </row>
    <row r="344" spans="1:2" x14ac:dyDescent="0.3">
      <c r="A344" s="96" t="s">
        <v>11473</v>
      </c>
      <c r="B344" s="96" t="s">
        <v>11200</v>
      </c>
    </row>
    <row r="345" spans="1:2" x14ac:dyDescent="0.3">
      <c r="A345" s="96" t="s">
        <v>11474</v>
      </c>
      <c r="B345" s="96" t="s">
        <v>11200</v>
      </c>
    </row>
    <row r="346" spans="1:2" x14ac:dyDescent="0.3">
      <c r="A346" s="96" t="s">
        <v>11475</v>
      </c>
      <c r="B346" s="96" t="s">
        <v>11200</v>
      </c>
    </row>
    <row r="347" spans="1:2" x14ac:dyDescent="0.3">
      <c r="A347" s="96" t="s">
        <v>11476</v>
      </c>
      <c r="B347" s="96" t="s">
        <v>11200</v>
      </c>
    </row>
    <row r="348" spans="1:2" x14ac:dyDescent="0.3">
      <c r="A348" s="96" t="s">
        <v>11477</v>
      </c>
      <c r="B348" s="96" t="s">
        <v>11185</v>
      </c>
    </row>
    <row r="349" spans="1:2" x14ac:dyDescent="0.3">
      <c r="A349" s="96" t="s">
        <v>11478</v>
      </c>
      <c r="B349" s="96" t="s">
        <v>11185</v>
      </c>
    </row>
    <row r="350" spans="1:2" x14ac:dyDescent="0.3">
      <c r="A350" s="96" t="s">
        <v>11479</v>
      </c>
      <c r="B350" s="96" t="s">
        <v>11200</v>
      </c>
    </row>
    <row r="351" spans="1:2" x14ac:dyDescent="0.3">
      <c r="A351" s="96" t="s">
        <v>11480</v>
      </c>
      <c r="B351" s="96" t="s">
        <v>11200</v>
      </c>
    </row>
    <row r="352" spans="1:2" x14ac:dyDescent="0.3">
      <c r="A352" s="96" t="s">
        <v>11481</v>
      </c>
      <c r="B352" s="96" t="s">
        <v>11200</v>
      </c>
    </row>
    <row r="353" spans="1:2" x14ac:dyDescent="0.3">
      <c r="A353" s="96" t="s">
        <v>11482</v>
      </c>
      <c r="B353" s="96" t="s">
        <v>11200</v>
      </c>
    </row>
    <row r="354" spans="1:2" x14ac:dyDescent="0.3">
      <c r="A354" s="96" t="s">
        <v>11483</v>
      </c>
      <c r="B354" s="96" t="s">
        <v>11200</v>
      </c>
    </row>
    <row r="355" spans="1:2" x14ac:dyDescent="0.3">
      <c r="A355" s="96" t="s">
        <v>11484</v>
      </c>
      <c r="B355" s="96" t="s">
        <v>11200</v>
      </c>
    </row>
    <row r="356" spans="1:2" x14ac:dyDescent="0.3">
      <c r="A356" s="96" t="s">
        <v>11485</v>
      </c>
      <c r="B356" s="96" t="s">
        <v>11200</v>
      </c>
    </row>
    <row r="357" spans="1:2" x14ac:dyDescent="0.3">
      <c r="A357" s="96" t="s">
        <v>11486</v>
      </c>
      <c r="B357" s="96" t="s">
        <v>11200</v>
      </c>
    </row>
    <row r="358" spans="1:2" x14ac:dyDescent="0.3">
      <c r="A358" s="96" t="s">
        <v>11487</v>
      </c>
      <c r="B358" s="96" t="s">
        <v>11200</v>
      </c>
    </row>
    <row r="359" spans="1:2" x14ac:dyDescent="0.3">
      <c r="A359" s="96" t="s">
        <v>11488</v>
      </c>
      <c r="B359" s="96" t="s">
        <v>11200</v>
      </c>
    </row>
    <row r="360" spans="1:2" x14ac:dyDescent="0.3">
      <c r="A360" s="96" t="s">
        <v>11489</v>
      </c>
      <c r="B360" s="96" t="s">
        <v>11200</v>
      </c>
    </row>
    <row r="361" spans="1:2" x14ac:dyDescent="0.3">
      <c r="A361" s="96" t="s">
        <v>11490</v>
      </c>
      <c r="B361" s="96" t="s">
        <v>11200</v>
      </c>
    </row>
    <row r="362" spans="1:2" x14ac:dyDescent="0.3">
      <c r="A362" s="96" t="s">
        <v>11491</v>
      </c>
      <c r="B362" s="96" t="s">
        <v>11200</v>
      </c>
    </row>
    <row r="363" spans="1:2" x14ac:dyDescent="0.3">
      <c r="A363" s="96" t="s">
        <v>11492</v>
      </c>
      <c r="B363" s="96" t="s">
        <v>11200</v>
      </c>
    </row>
    <row r="364" spans="1:2" x14ac:dyDescent="0.3">
      <c r="A364" s="96" t="s">
        <v>11493</v>
      </c>
      <c r="B364" s="96" t="s">
        <v>11200</v>
      </c>
    </row>
    <row r="365" spans="1:2" x14ac:dyDescent="0.3">
      <c r="A365" s="96" t="s">
        <v>11494</v>
      </c>
      <c r="B365" s="96" t="s">
        <v>11200</v>
      </c>
    </row>
  </sheetData>
  <conditionalFormatting sqref="A1:A1048576">
    <cfRule type="duplicateValues" dxfId="40" priority="1"/>
  </conditionalFormatting>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9DC02-5AF3-4B42-B808-B9C9FB2381F9}">
  <sheetPr codeName="Sheet29"/>
  <dimension ref="A1:B3876"/>
  <sheetViews>
    <sheetView workbookViewId="0">
      <selection activeCell="A448" sqref="A448"/>
    </sheetView>
  </sheetViews>
  <sheetFormatPr defaultColWidth="8.69921875" defaultRowHeight="14.4" x14ac:dyDescent="0.3"/>
  <cols>
    <col min="1" max="1" width="16.19921875" style="206" bestFit="1" customWidth="1"/>
    <col min="2" max="16384" width="8.69921875" style="206"/>
  </cols>
  <sheetData>
    <row r="1" spans="1:1" x14ac:dyDescent="0.3">
      <c r="A1" s="205" t="s">
        <v>11495</v>
      </c>
    </row>
    <row r="2" spans="1:1" x14ac:dyDescent="0.3">
      <c r="A2" s="207" t="s">
        <v>11496</v>
      </c>
    </row>
    <row r="3" spans="1:1" x14ac:dyDescent="0.3">
      <c r="A3" s="207" t="s">
        <v>11497</v>
      </c>
    </row>
    <row r="4" spans="1:1" x14ac:dyDescent="0.3">
      <c r="A4" s="207" t="s">
        <v>11498</v>
      </c>
    </row>
    <row r="5" spans="1:1" x14ac:dyDescent="0.3">
      <c r="A5" s="207" t="s">
        <v>11499</v>
      </c>
    </row>
    <row r="6" spans="1:1" x14ac:dyDescent="0.3">
      <c r="A6" s="207" t="s">
        <v>11500</v>
      </c>
    </row>
    <row r="7" spans="1:1" x14ac:dyDescent="0.3">
      <c r="A7" s="207" t="s">
        <v>11501</v>
      </c>
    </row>
    <row r="8" spans="1:1" x14ac:dyDescent="0.3">
      <c r="A8" s="207" t="s">
        <v>11502</v>
      </c>
    </row>
    <row r="9" spans="1:1" x14ac:dyDescent="0.3">
      <c r="A9" s="207" t="s">
        <v>11503</v>
      </c>
    </row>
    <row r="10" spans="1:1" x14ac:dyDescent="0.3">
      <c r="A10" s="207" t="s">
        <v>11504</v>
      </c>
    </row>
    <row r="11" spans="1:1" x14ac:dyDescent="0.3">
      <c r="A11" s="207" t="s">
        <v>11505</v>
      </c>
    </row>
    <row r="12" spans="1:1" x14ac:dyDescent="0.3">
      <c r="A12" s="207" t="s">
        <v>11506</v>
      </c>
    </row>
    <row r="13" spans="1:1" x14ac:dyDescent="0.3">
      <c r="A13" s="207" t="s">
        <v>11507</v>
      </c>
    </row>
    <row r="14" spans="1:1" x14ac:dyDescent="0.3">
      <c r="A14" s="207" t="s">
        <v>11508</v>
      </c>
    </row>
    <row r="15" spans="1:1" x14ac:dyDescent="0.3">
      <c r="A15" s="207" t="s">
        <v>11509</v>
      </c>
    </row>
    <row r="16" spans="1:1" x14ac:dyDescent="0.3">
      <c r="A16" s="207" t="s">
        <v>11510</v>
      </c>
    </row>
    <row r="17" spans="1:1" x14ac:dyDescent="0.3">
      <c r="A17" s="207" t="s">
        <v>11511</v>
      </c>
    </row>
    <row r="18" spans="1:1" x14ac:dyDescent="0.3">
      <c r="A18" s="207" t="s">
        <v>11512</v>
      </c>
    </row>
    <row r="19" spans="1:1" x14ac:dyDescent="0.3">
      <c r="A19" s="207" t="s">
        <v>11513</v>
      </c>
    </row>
    <row r="20" spans="1:1" x14ac:dyDescent="0.3">
      <c r="A20" s="207" t="s">
        <v>11514</v>
      </c>
    </row>
    <row r="21" spans="1:1" x14ac:dyDescent="0.3">
      <c r="A21" s="207" t="s">
        <v>11515</v>
      </c>
    </row>
    <row r="22" spans="1:1" x14ac:dyDescent="0.3">
      <c r="A22" s="207" t="s">
        <v>11516</v>
      </c>
    </row>
    <row r="23" spans="1:1" x14ac:dyDescent="0.3">
      <c r="A23" s="207" t="s">
        <v>11517</v>
      </c>
    </row>
    <row r="24" spans="1:1" x14ac:dyDescent="0.3">
      <c r="A24" s="207" t="s">
        <v>11518</v>
      </c>
    </row>
    <row r="25" spans="1:1" x14ac:dyDescent="0.3">
      <c r="A25" s="207" t="s">
        <v>11519</v>
      </c>
    </row>
    <row r="26" spans="1:1" x14ac:dyDescent="0.3">
      <c r="A26" s="207" t="s">
        <v>11520</v>
      </c>
    </row>
    <row r="27" spans="1:1" x14ac:dyDescent="0.3">
      <c r="A27" s="207" t="s">
        <v>11521</v>
      </c>
    </row>
    <row r="28" spans="1:1" x14ac:dyDescent="0.3">
      <c r="A28" s="207" t="s">
        <v>11522</v>
      </c>
    </row>
    <row r="29" spans="1:1" x14ac:dyDescent="0.3">
      <c r="A29" s="207" t="s">
        <v>11523</v>
      </c>
    </row>
    <row r="30" spans="1:1" x14ac:dyDescent="0.3">
      <c r="A30" s="207" t="s">
        <v>11524</v>
      </c>
    </row>
    <row r="31" spans="1:1" x14ac:dyDescent="0.3">
      <c r="A31" s="207" t="s">
        <v>11525</v>
      </c>
    </row>
    <row r="32" spans="1:1" x14ac:dyDescent="0.3">
      <c r="A32" s="207" t="s">
        <v>11526</v>
      </c>
    </row>
    <row r="33" spans="1:1" x14ac:dyDescent="0.3">
      <c r="A33" s="207" t="s">
        <v>11527</v>
      </c>
    </row>
    <row r="34" spans="1:1" x14ac:dyDescent="0.3">
      <c r="A34" s="207" t="s">
        <v>11528</v>
      </c>
    </row>
    <row r="35" spans="1:1" x14ac:dyDescent="0.3">
      <c r="A35" s="207" t="s">
        <v>11529</v>
      </c>
    </row>
    <row r="36" spans="1:1" x14ac:dyDescent="0.3">
      <c r="A36" s="207" t="s">
        <v>11530</v>
      </c>
    </row>
    <row r="37" spans="1:1" x14ac:dyDescent="0.3">
      <c r="A37" s="207" t="s">
        <v>11531</v>
      </c>
    </row>
    <row r="38" spans="1:1" x14ac:dyDescent="0.3">
      <c r="A38" s="207" t="s">
        <v>11532</v>
      </c>
    </row>
    <row r="39" spans="1:1" x14ac:dyDescent="0.3">
      <c r="A39" s="207" t="s">
        <v>11533</v>
      </c>
    </row>
    <row r="40" spans="1:1" x14ac:dyDescent="0.3">
      <c r="A40" s="207" t="s">
        <v>11534</v>
      </c>
    </row>
    <row r="41" spans="1:1" x14ac:dyDescent="0.3">
      <c r="A41" s="207" t="s">
        <v>11535</v>
      </c>
    </row>
    <row r="42" spans="1:1" x14ac:dyDescent="0.3">
      <c r="A42" s="207" t="s">
        <v>11536</v>
      </c>
    </row>
    <row r="43" spans="1:1" x14ac:dyDescent="0.3">
      <c r="A43" s="207" t="s">
        <v>11537</v>
      </c>
    </row>
    <row r="44" spans="1:1" x14ac:dyDescent="0.3">
      <c r="A44" s="207" t="s">
        <v>11538</v>
      </c>
    </row>
    <row r="45" spans="1:1" x14ac:dyDescent="0.3">
      <c r="A45" s="207" t="s">
        <v>11539</v>
      </c>
    </row>
    <row r="46" spans="1:1" x14ac:dyDescent="0.3">
      <c r="A46" s="207" t="s">
        <v>11540</v>
      </c>
    </row>
    <row r="47" spans="1:1" x14ac:dyDescent="0.3">
      <c r="A47" s="207" t="s">
        <v>11541</v>
      </c>
    </row>
    <row r="48" spans="1:1" x14ac:dyDescent="0.3">
      <c r="A48" s="207" t="s">
        <v>11542</v>
      </c>
    </row>
    <row r="49" spans="1:1" x14ac:dyDescent="0.3">
      <c r="A49" s="207" t="s">
        <v>11543</v>
      </c>
    </row>
    <row r="50" spans="1:1" x14ac:dyDescent="0.3">
      <c r="A50" s="207" t="s">
        <v>11544</v>
      </c>
    </row>
    <row r="51" spans="1:1" x14ac:dyDescent="0.3">
      <c r="A51" s="207" t="s">
        <v>11545</v>
      </c>
    </row>
    <row r="52" spans="1:1" x14ac:dyDescent="0.3">
      <c r="A52" s="207" t="s">
        <v>11546</v>
      </c>
    </row>
    <row r="53" spans="1:1" x14ac:dyDescent="0.3">
      <c r="A53" s="207" t="s">
        <v>11547</v>
      </c>
    </row>
    <row r="54" spans="1:1" x14ac:dyDescent="0.3">
      <c r="A54" s="207" t="s">
        <v>11548</v>
      </c>
    </row>
    <row r="55" spans="1:1" x14ac:dyDescent="0.3">
      <c r="A55" s="207" t="s">
        <v>11549</v>
      </c>
    </row>
    <row r="56" spans="1:1" x14ac:dyDescent="0.3">
      <c r="A56" s="207" t="s">
        <v>11550</v>
      </c>
    </row>
    <row r="57" spans="1:1" x14ac:dyDescent="0.3">
      <c r="A57" s="207" t="s">
        <v>11551</v>
      </c>
    </row>
    <row r="58" spans="1:1" x14ac:dyDescent="0.3">
      <c r="A58" s="207" t="s">
        <v>11552</v>
      </c>
    </row>
    <row r="59" spans="1:1" x14ac:dyDescent="0.3">
      <c r="A59" s="207" t="s">
        <v>11553</v>
      </c>
    </row>
    <row r="60" spans="1:1" x14ac:dyDescent="0.3">
      <c r="A60" s="207" t="s">
        <v>11554</v>
      </c>
    </row>
    <row r="61" spans="1:1" x14ac:dyDescent="0.3">
      <c r="A61" s="207" t="s">
        <v>11555</v>
      </c>
    </row>
    <row r="62" spans="1:1" x14ac:dyDescent="0.3">
      <c r="A62" s="207" t="s">
        <v>11556</v>
      </c>
    </row>
    <row r="63" spans="1:1" x14ac:dyDescent="0.3">
      <c r="A63" s="207" t="s">
        <v>11557</v>
      </c>
    </row>
    <row r="64" spans="1:1" x14ac:dyDescent="0.3">
      <c r="A64" s="207" t="s">
        <v>11558</v>
      </c>
    </row>
    <row r="65" spans="1:1" x14ac:dyDescent="0.3">
      <c r="A65" s="207" t="s">
        <v>11559</v>
      </c>
    </row>
    <row r="66" spans="1:1" x14ac:dyDescent="0.3">
      <c r="A66" s="207" t="s">
        <v>11560</v>
      </c>
    </row>
    <row r="67" spans="1:1" x14ac:dyDescent="0.3">
      <c r="A67" s="207" t="s">
        <v>11561</v>
      </c>
    </row>
    <row r="68" spans="1:1" x14ac:dyDescent="0.3">
      <c r="A68" s="207" t="s">
        <v>11562</v>
      </c>
    </row>
    <row r="69" spans="1:1" x14ac:dyDescent="0.3">
      <c r="A69" s="207" t="s">
        <v>11563</v>
      </c>
    </row>
    <row r="70" spans="1:1" x14ac:dyDescent="0.3">
      <c r="A70" s="207" t="s">
        <v>11564</v>
      </c>
    </row>
    <row r="71" spans="1:1" x14ac:dyDescent="0.3">
      <c r="A71" s="207" t="s">
        <v>11565</v>
      </c>
    </row>
    <row r="72" spans="1:1" x14ac:dyDescent="0.3">
      <c r="A72" s="207" t="s">
        <v>11566</v>
      </c>
    </row>
    <row r="73" spans="1:1" x14ac:dyDescent="0.3">
      <c r="A73" s="207" t="s">
        <v>11567</v>
      </c>
    </row>
    <row r="74" spans="1:1" x14ac:dyDescent="0.3">
      <c r="A74" s="207" t="s">
        <v>11568</v>
      </c>
    </row>
    <row r="75" spans="1:1" x14ac:dyDescent="0.3">
      <c r="A75" s="207" t="s">
        <v>11569</v>
      </c>
    </row>
    <row r="76" spans="1:1" x14ac:dyDescent="0.3">
      <c r="A76" s="207" t="s">
        <v>11570</v>
      </c>
    </row>
    <row r="77" spans="1:1" x14ac:dyDescent="0.3">
      <c r="A77" s="207" t="s">
        <v>11571</v>
      </c>
    </row>
    <row r="78" spans="1:1" x14ac:dyDescent="0.3">
      <c r="A78" s="207" t="s">
        <v>11572</v>
      </c>
    </row>
    <row r="79" spans="1:1" x14ac:dyDescent="0.3">
      <c r="A79" s="207" t="s">
        <v>11573</v>
      </c>
    </row>
    <row r="80" spans="1:1" x14ac:dyDescent="0.3">
      <c r="A80" s="207" t="s">
        <v>11574</v>
      </c>
    </row>
    <row r="81" spans="1:1" x14ac:dyDescent="0.3">
      <c r="A81" s="207" t="s">
        <v>11575</v>
      </c>
    </row>
    <row r="82" spans="1:1" x14ac:dyDescent="0.3">
      <c r="A82" s="207" t="s">
        <v>11576</v>
      </c>
    </row>
    <row r="83" spans="1:1" x14ac:dyDescent="0.3">
      <c r="A83" s="207" t="s">
        <v>11577</v>
      </c>
    </row>
    <row r="84" spans="1:1" x14ac:dyDescent="0.3">
      <c r="A84" s="207" t="s">
        <v>11578</v>
      </c>
    </row>
    <row r="85" spans="1:1" x14ac:dyDescent="0.3">
      <c r="A85" s="207" t="s">
        <v>11579</v>
      </c>
    </row>
    <row r="86" spans="1:1" x14ac:dyDescent="0.3">
      <c r="A86" s="207" t="s">
        <v>11580</v>
      </c>
    </row>
    <row r="87" spans="1:1" x14ac:dyDescent="0.3">
      <c r="A87" s="207" t="s">
        <v>11581</v>
      </c>
    </row>
    <row r="88" spans="1:1" x14ac:dyDescent="0.3">
      <c r="A88" s="207" t="s">
        <v>11582</v>
      </c>
    </row>
    <row r="89" spans="1:1" x14ac:dyDescent="0.3">
      <c r="A89" s="207" t="s">
        <v>11583</v>
      </c>
    </row>
    <row r="90" spans="1:1" x14ac:dyDescent="0.3">
      <c r="A90" s="207" t="s">
        <v>11584</v>
      </c>
    </row>
    <row r="91" spans="1:1" x14ac:dyDescent="0.3">
      <c r="A91" s="207" t="s">
        <v>11585</v>
      </c>
    </row>
    <row r="92" spans="1:1" x14ac:dyDescent="0.3">
      <c r="A92" s="207" t="s">
        <v>11586</v>
      </c>
    </row>
    <row r="93" spans="1:1" x14ac:dyDescent="0.3">
      <c r="A93" s="207" t="s">
        <v>11587</v>
      </c>
    </row>
    <row r="94" spans="1:1" x14ac:dyDescent="0.3">
      <c r="A94" s="207" t="s">
        <v>11588</v>
      </c>
    </row>
    <row r="95" spans="1:1" x14ac:dyDescent="0.3">
      <c r="A95" s="207" t="s">
        <v>11589</v>
      </c>
    </row>
    <row r="96" spans="1:1" x14ac:dyDescent="0.3">
      <c r="A96" s="207" t="s">
        <v>11590</v>
      </c>
    </row>
    <row r="97" spans="1:1" x14ac:dyDescent="0.3">
      <c r="A97" s="207" t="s">
        <v>11591</v>
      </c>
    </row>
    <row r="98" spans="1:1" x14ac:dyDescent="0.3">
      <c r="A98" s="207" t="s">
        <v>11592</v>
      </c>
    </row>
    <row r="99" spans="1:1" x14ac:dyDescent="0.3">
      <c r="A99" s="207" t="s">
        <v>11593</v>
      </c>
    </row>
    <row r="100" spans="1:1" x14ac:dyDescent="0.3">
      <c r="A100" s="207" t="s">
        <v>11594</v>
      </c>
    </row>
    <row r="101" spans="1:1" x14ac:dyDescent="0.3">
      <c r="A101" s="207" t="s">
        <v>11595</v>
      </c>
    </row>
    <row r="102" spans="1:1" x14ac:dyDescent="0.3">
      <c r="A102" s="207" t="s">
        <v>11596</v>
      </c>
    </row>
    <row r="103" spans="1:1" x14ac:dyDescent="0.3">
      <c r="A103" s="207" t="s">
        <v>11597</v>
      </c>
    </row>
    <row r="104" spans="1:1" x14ac:dyDescent="0.3">
      <c r="A104" s="207" t="s">
        <v>11598</v>
      </c>
    </row>
    <row r="105" spans="1:1" x14ac:dyDescent="0.3">
      <c r="A105" s="207" t="s">
        <v>11599</v>
      </c>
    </row>
    <row r="106" spans="1:1" x14ac:dyDescent="0.3">
      <c r="A106" s="207" t="s">
        <v>11600</v>
      </c>
    </row>
    <row r="107" spans="1:1" x14ac:dyDescent="0.3">
      <c r="A107" s="207" t="s">
        <v>11601</v>
      </c>
    </row>
    <row r="108" spans="1:1" x14ac:dyDescent="0.3">
      <c r="A108" s="207" t="s">
        <v>11602</v>
      </c>
    </row>
    <row r="109" spans="1:1" x14ac:dyDescent="0.3">
      <c r="A109" s="207" t="s">
        <v>11603</v>
      </c>
    </row>
    <row r="110" spans="1:1" x14ac:dyDescent="0.3">
      <c r="A110" s="207" t="s">
        <v>11604</v>
      </c>
    </row>
    <row r="111" spans="1:1" x14ac:dyDescent="0.3">
      <c r="A111" s="207" t="s">
        <v>11605</v>
      </c>
    </row>
    <row r="112" spans="1:1" x14ac:dyDescent="0.3">
      <c r="A112" s="207" t="s">
        <v>11606</v>
      </c>
    </row>
    <row r="113" spans="1:1" x14ac:dyDescent="0.3">
      <c r="A113" s="207" t="s">
        <v>11607</v>
      </c>
    </row>
    <row r="114" spans="1:1" x14ac:dyDescent="0.3">
      <c r="A114" s="207" t="s">
        <v>11608</v>
      </c>
    </row>
    <row r="115" spans="1:1" x14ac:dyDescent="0.3">
      <c r="A115" s="207" t="s">
        <v>11609</v>
      </c>
    </row>
    <row r="116" spans="1:1" x14ac:dyDescent="0.3">
      <c r="A116" s="207" t="s">
        <v>11610</v>
      </c>
    </row>
    <row r="117" spans="1:1" x14ac:dyDescent="0.3">
      <c r="A117" s="207" t="s">
        <v>11611</v>
      </c>
    </row>
    <row r="118" spans="1:1" x14ac:dyDescent="0.3">
      <c r="A118" s="207" t="s">
        <v>11612</v>
      </c>
    </row>
    <row r="119" spans="1:1" x14ac:dyDescent="0.3">
      <c r="A119" s="207" t="s">
        <v>11613</v>
      </c>
    </row>
    <row r="120" spans="1:1" x14ac:dyDescent="0.3">
      <c r="A120" s="207" t="s">
        <v>11614</v>
      </c>
    </row>
    <row r="121" spans="1:1" x14ac:dyDescent="0.3">
      <c r="A121" s="207" t="s">
        <v>11615</v>
      </c>
    </row>
    <row r="122" spans="1:1" x14ac:dyDescent="0.3">
      <c r="A122" s="207" t="s">
        <v>11616</v>
      </c>
    </row>
    <row r="123" spans="1:1" x14ac:dyDescent="0.3">
      <c r="A123" s="207" t="s">
        <v>11617</v>
      </c>
    </row>
    <row r="124" spans="1:1" x14ac:dyDescent="0.3">
      <c r="A124" s="207" t="s">
        <v>11618</v>
      </c>
    </row>
    <row r="125" spans="1:1" x14ac:dyDescent="0.3">
      <c r="A125" s="207" t="s">
        <v>11619</v>
      </c>
    </row>
    <row r="126" spans="1:1" x14ac:dyDescent="0.3">
      <c r="A126" s="207" t="s">
        <v>11620</v>
      </c>
    </row>
    <row r="127" spans="1:1" x14ac:dyDescent="0.3">
      <c r="A127" s="207" t="s">
        <v>11621</v>
      </c>
    </row>
    <row r="128" spans="1:1" x14ac:dyDescent="0.3">
      <c r="A128" s="207" t="s">
        <v>11622</v>
      </c>
    </row>
    <row r="129" spans="1:1" x14ac:dyDescent="0.3">
      <c r="A129" s="207" t="s">
        <v>11623</v>
      </c>
    </row>
    <row r="130" spans="1:1" x14ac:dyDescent="0.3">
      <c r="A130" s="207" t="s">
        <v>11624</v>
      </c>
    </row>
    <row r="131" spans="1:1" x14ac:dyDescent="0.3">
      <c r="A131" s="207" t="s">
        <v>11625</v>
      </c>
    </row>
    <row r="132" spans="1:1" x14ac:dyDescent="0.3">
      <c r="A132" s="207" t="s">
        <v>11626</v>
      </c>
    </row>
    <row r="133" spans="1:1" x14ac:dyDescent="0.3">
      <c r="A133" s="207" t="s">
        <v>11627</v>
      </c>
    </row>
    <row r="134" spans="1:1" x14ac:dyDescent="0.3">
      <c r="A134" s="207" t="s">
        <v>11628</v>
      </c>
    </row>
    <row r="135" spans="1:1" x14ac:dyDescent="0.3">
      <c r="A135" s="207" t="s">
        <v>11629</v>
      </c>
    </row>
    <row r="136" spans="1:1" x14ac:dyDescent="0.3">
      <c r="A136" s="207" t="s">
        <v>11630</v>
      </c>
    </row>
    <row r="137" spans="1:1" x14ac:dyDescent="0.3">
      <c r="A137" s="207" t="s">
        <v>11631</v>
      </c>
    </row>
    <row r="138" spans="1:1" x14ac:dyDescent="0.3">
      <c r="A138" s="207" t="s">
        <v>11632</v>
      </c>
    </row>
    <row r="139" spans="1:1" x14ac:dyDescent="0.3">
      <c r="A139" s="207" t="s">
        <v>11633</v>
      </c>
    </row>
    <row r="140" spans="1:1" x14ac:dyDescent="0.3">
      <c r="A140" s="207" t="s">
        <v>11634</v>
      </c>
    </row>
    <row r="141" spans="1:1" x14ac:dyDescent="0.3">
      <c r="A141" s="207" t="s">
        <v>11635</v>
      </c>
    </row>
    <row r="142" spans="1:1" x14ac:dyDescent="0.3">
      <c r="A142" s="207" t="s">
        <v>11636</v>
      </c>
    </row>
    <row r="143" spans="1:1" x14ac:dyDescent="0.3">
      <c r="A143" s="207" t="s">
        <v>11184</v>
      </c>
    </row>
    <row r="144" spans="1:1" x14ac:dyDescent="0.3">
      <c r="A144" s="207" t="s">
        <v>11637</v>
      </c>
    </row>
    <row r="145" spans="1:1" x14ac:dyDescent="0.3">
      <c r="A145" s="207" t="s">
        <v>11638</v>
      </c>
    </row>
    <row r="146" spans="1:1" x14ac:dyDescent="0.3">
      <c r="A146" s="207" t="s">
        <v>11639</v>
      </c>
    </row>
    <row r="147" spans="1:1" x14ac:dyDescent="0.3">
      <c r="A147" s="207" t="s">
        <v>11189</v>
      </c>
    </row>
    <row r="148" spans="1:1" x14ac:dyDescent="0.3">
      <c r="A148" s="207" t="s">
        <v>11190</v>
      </c>
    </row>
    <row r="149" spans="1:1" x14ac:dyDescent="0.3">
      <c r="A149" s="207" t="s">
        <v>11640</v>
      </c>
    </row>
    <row r="150" spans="1:1" x14ac:dyDescent="0.3">
      <c r="A150" s="207" t="s">
        <v>11191</v>
      </c>
    </row>
    <row r="151" spans="1:1" x14ac:dyDescent="0.3">
      <c r="A151" s="207" t="s">
        <v>11192</v>
      </c>
    </row>
    <row r="152" spans="1:1" x14ac:dyDescent="0.3">
      <c r="A152" s="207" t="s">
        <v>11193</v>
      </c>
    </row>
    <row r="153" spans="1:1" x14ac:dyDescent="0.3">
      <c r="A153" s="207" t="s">
        <v>11194</v>
      </c>
    </row>
    <row r="154" spans="1:1" x14ac:dyDescent="0.3">
      <c r="A154" s="207" t="s">
        <v>11641</v>
      </c>
    </row>
    <row r="155" spans="1:1" x14ac:dyDescent="0.3">
      <c r="A155" s="207" t="s">
        <v>11196</v>
      </c>
    </row>
    <row r="156" spans="1:1" x14ac:dyDescent="0.3">
      <c r="A156" s="207" t="s">
        <v>11197</v>
      </c>
    </row>
    <row r="157" spans="1:1" x14ac:dyDescent="0.3">
      <c r="A157" s="207" t="s">
        <v>11642</v>
      </c>
    </row>
    <row r="158" spans="1:1" x14ac:dyDescent="0.3">
      <c r="A158" s="207" t="s">
        <v>11643</v>
      </c>
    </row>
    <row r="159" spans="1:1" x14ac:dyDescent="0.3">
      <c r="A159" s="207" t="s">
        <v>11644</v>
      </c>
    </row>
    <row r="160" spans="1:1" x14ac:dyDescent="0.3">
      <c r="A160" s="207" t="s">
        <v>11645</v>
      </c>
    </row>
    <row r="161" spans="1:1" x14ac:dyDescent="0.3">
      <c r="A161" s="207" t="s">
        <v>11646</v>
      </c>
    </row>
    <row r="162" spans="1:1" x14ac:dyDescent="0.3">
      <c r="A162" s="207" t="s">
        <v>11647</v>
      </c>
    </row>
    <row r="163" spans="1:1" x14ac:dyDescent="0.3">
      <c r="A163" s="207" t="s">
        <v>11648</v>
      </c>
    </row>
    <row r="164" spans="1:1" x14ac:dyDescent="0.3">
      <c r="A164" s="207" t="s">
        <v>11649</v>
      </c>
    </row>
    <row r="165" spans="1:1" x14ac:dyDescent="0.3">
      <c r="A165" s="207" t="s">
        <v>11650</v>
      </c>
    </row>
    <row r="166" spans="1:1" x14ac:dyDescent="0.3">
      <c r="A166" s="207" t="s">
        <v>11651</v>
      </c>
    </row>
    <row r="167" spans="1:1" x14ac:dyDescent="0.3">
      <c r="A167" s="207" t="s">
        <v>11652</v>
      </c>
    </row>
    <row r="168" spans="1:1" x14ac:dyDescent="0.3">
      <c r="A168" s="207" t="s">
        <v>11653</v>
      </c>
    </row>
    <row r="169" spans="1:1" x14ac:dyDescent="0.3">
      <c r="A169" s="207" t="s">
        <v>11654</v>
      </c>
    </row>
    <row r="170" spans="1:1" x14ac:dyDescent="0.3">
      <c r="A170" s="207" t="s">
        <v>11655</v>
      </c>
    </row>
    <row r="171" spans="1:1" x14ac:dyDescent="0.3">
      <c r="A171" s="207" t="s">
        <v>11656</v>
      </c>
    </row>
    <row r="172" spans="1:1" x14ac:dyDescent="0.3">
      <c r="A172" s="207" t="s">
        <v>11657</v>
      </c>
    </row>
    <row r="173" spans="1:1" x14ac:dyDescent="0.3">
      <c r="A173" s="207" t="s">
        <v>11658</v>
      </c>
    </row>
    <row r="174" spans="1:1" x14ac:dyDescent="0.3">
      <c r="A174" s="207" t="s">
        <v>11659</v>
      </c>
    </row>
    <row r="175" spans="1:1" x14ac:dyDescent="0.3">
      <c r="A175" s="207" t="s">
        <v>11660</v>
      </c>
    </row>
    <row r="176" spans="1:1" x14ac:dyDescent="0.3">
      <c r="A176" s="207" t="s">
        <v>11661</v>
      </c>
    </row>
    <row r="177" spans="1:1" x14ac:dyDescent="0.3">
      <c r="A177" s="207" t="s">
        <v>11662</v>
      </c>
    </row>
    <row r="178" spans="1:1" x14ac:dyDescent="0.3">
      <c r="A178" s="207" t="s">
        <v>11663</v>
      </c>
    </row>
    <row r="179" spans="1:1" x14ac:dyDescent="0.3">
      <c r="A179" s="207" t="s">
        <v>11664</v>
      </c>
    </row>
    <row r="180" spans="1:1" x14ac:dyDescent="0.3">
      <c r="A180" s="207" t="s">
        <v>11665</v>
      </c>
    </row>
    <row r="181" spans="1:1" x14ac:dyDescent="0.3">
      <c r="A181" s="207" t="s">
        <v>11666</v>
      </c>
    </row>
    <row r="182" spans="1:1" x14ac:dyDescent="0.3">
      <c r="A182" s="207" t="s">
        <v>11667</v>
      </c>
    </row>
    <row r="183" spans="1:1" x14ac:dyDescent="0.3">
      <c r="A183" s="207" t="s">
        <v>11668</v>
      </c>
    </row>
    <row r="184" spans="1:1" x14ac:dyDescent="0.3">
      <c r="A184" s="207" t="s">
        <v>11669</v>
      </c>
    </row>
    <row r="185" spans="1:1" x14ac:dyDescent="0.3">
      <c r="A185" s="207" t="s">
        <v>11670</v>
      </c>
    </row>
    <row r="186" spans="1:1" x14ac:dyDescent="0.3">
      <c r="A186" s="207" t="s">
        <v>11671</v>
      </c>
    </row>
    <row r="187" spans="1:1" x14ac:dyDescent="0.3">
      <c r="A187" s="207" t="s">
        <v>11672</v>
      </c>
    </row>
    <row r="188" spans="1:1" x14ac:dyDescent="0.3">
      <c r="A188" s="207" t="s">
        <v>11673</v>
      </c>
    </row>
    <row r="189" spans="1:1" x14ac:dyDescent="0.3">
      <c r="A189" s="207" t="s">
        <v>11674</v>
      </c>
    </row>
    <row r="190" spans="1:1" x14ac:dyDescent="0.3">
      <c r="A190" s="207" t="s">
        <v>11675</v>
      </c>
    </row>
    <row r="191" spans="1:1" x14ac:dyDescent="0.3">
      <c r="A191" s="207" t="s">
        <v>11676</v>
      </c>
    </row>
    <row r="192" spans="1:1" x14ac:dyDescent="0.3">
      <c r="A192" s="207" t="s">
        <v>11677</v>
      </c>
    </row>
    <row r="193" spans="1:1" x14ac:dyDescent="0.3">
      <c r="A193" s="207" t="s">
        <v>11678</v>
      </c>
    </row>
    <row r="194" spans="1:1" x14ac:dyDescent="0.3">
      <c r="A194" s="207" t="s">
        <v>11679</v>
      </c>
    </row>
    <row r="195" spans="1:1" x14ac:dyDescent="0.3">
      <c r="A195" s="207" t="s">
        <v>11680</v>
      </c>
    </row>
    <row r="196" spans="1:1" x14ac:dyDescent="0.3">
      <c r="A196" s="207" t="s">
        <v>11681</v>
      </c>
    </row>
    <row r="197" spans="1:1" x14ac:dyDescent="0.3">
      <c r="A197" s="207" t="s">
        <v>11682</v>
      </c>
    </row>
    <row r="198" spans="1:1" x14ac:dyDescent="0.3">
      <c r="A198" s="207" t="s">
        <v>11683</v>
      </c>
    </row>
    <row r="199" spans="1:1" x14ac:dyDescent="0.3">
      <c r="A199" s="207" t="s">
        <v>11684</v>
      </c>
    </row>
    <row r="200" spans="1:1" x14ac:dyDescent="0.3">
      <c r="A200" s="207" t="s">
        <v>11685</v>
      </c>
    </row>
    <row r="201" spans="1:1" x14ac:dyDescent="0.3">
      <c r="A201" s="207" t="s">
        <v>11686</v>
      </c>
    </row>
    <row r="202" spans="1:1" x14ac:dyDescent="0.3">
      <c r="A202" s="207" t="s">
        <v>11687</v>
      </c>
    </row>
    <row r="203" spans="1:1" x14ac:dyDescent="0.3">
      <c r="A203" s="207" t="s">
        <v>11688</v>
      </c>
    </row>
    <row r="204" spans="1:1" x14ac:dyDescent="0.3">
      <c r="A204" s="207" t="s">
        <v>11689</v>
      </c>
    </row>
    <row r="205" spans="1:1" x14ac:dyDescent="0.3">
      <c r="A205" s="207" t="s">
        <v>11690</v>
      </c>
    </row>
    <row r="206" spans="1:1" x14ac:dyDescent="0.3">
      <c r="A206" s="207" t="s">
        <v>11691</v>
      </c>
    </row>
    <row r="207" spans="1:1" x14ac:dyDescent="0.3">
      <c r="A207" s="207" t="s">
        <v>11692</v>
      </c>
    </row>
    <row r="208" spans="1:1" x14ac:dyDescent="0.3">
      <c r="A208" s="207" t="s">
        <v>11693</v>
      </c>
    </row>
    <row r="209" spans="1:1" x14ac:dyDescent="0.3">
      <c r="A209" s="207" t="s">
        <v>11694</v>
      </c>
    </row>
    <row r="210" spans="1:1" x14ac:dyDescent="0.3">
      <c r="A210" s="207" t="s">
        <v>11695</v>
      </c>
    </row>
    <row r="211" spans="1:1" x14ac:dyDescent="0.3">
      <c r="A211" s="207" t="s">
        <v>11696</v>
      </c>
    </row>
    <row r="212" spans="1:1" x14ac:dyDescent="0.3">
      <c r="A212" s="207" t="s">
        <v>11697</v>
      </c>
    </row>
    <row r="213" spans="1:1" x14ac:dyDescent="0.3">
      <c r="A213" s="207" t="s">
        <v>11698</v>
      </c>
    </row>
    <row r="214" spans="1:1" x14ac:dyDescent="0.3">
      <c r="A214" s="207" t="s">
        <v>11199</v>
      </c>
    </row>
    <row r="215" spans="1:1" x14ac:dyDescent="0.3">
      <c r="A215" s="207" t="s">
        <v>11201</v>
      </c>
    </row>
    <row r="216" spans="1:1" x14ac:dyDescent="0.3">
      <c r="A216" s="207" t="s">
        <v>11699</v>
      </c>
    </row>
    <row r="217" spans="1:1" x14ac:dyDescent="0.3">
      <c r="A217" s="207" t="s">
        <v>11700</v>
      </c>
    </row>
    <row r="218" spans="1:1" x14ac:dyDescent="0.3">
      <c r="A218" s="207" t="s">
        <v>11701</v>
      </c>
    </row>
    <row r="219" spans="1:1" x14ac:dyDescent="0.3">
      <c r="A219" s="207" t="s">
        <v>11702</v>
      </c>
    </row>
    <row r="220" spans="1:1" x14ac:dyDescent="0.3">
      <c r="A220" s="207" t="s">
        <v>11703</v>
      </c>
    </row>
    <row r="221" spans="1:1" x14ac:dyDescent="0.3">
      <c r="A221" s="207" t="s">
        <v>11704</v>
      </c>
    </row>
    <row r="222" spans="1:1" x14ac:dyDescent="0.3">
      <c r="A222" s="207" t="s">
        <v>11705</v>
      </c>
    </row>
    <row r="223" spans="1:1" x14ac:dyDescent="0.3">
      <c r="A223" s="207" t="s">
        <v>11706</v>
      </c>
    </row>
    <row r="224" spans="1:1" x14ac:dyDescent="0.3">
      <c r="A224" s="207" t="s">
        <v>11707</v>
      </c>
    </row>
    <row r="225" spans="1:1" x14ac:dyDescent="0.3">
      <c r="A225" s="207" t="s">
        <v>11708</v>
      </c>
    </row>
    <row r="226" spans="1:1" x14ac:dyDescent="0.3">
      <c r="A226" s="207" t="s">
        <v>11709</v>
      </c>
    </row>
    <row r="227" spans="1:1" x14ac:dyDescent="0.3">
      <c r="A227" s="207" t="s">
        <v>11710</v>
      </c>
    </row>
    <row r="228" spans="1:1" x14ac:dyDescent="0.3">
      <c r="A228" s="207" t="s">
        <v>11206</v>
      </c>
    </row>
    <row r="229" spans="1:1" x14ac:dyDescent="0.3">
      <c r="A229" s="207" t="s">
        <v>11207</v>
      </c>
    </row>
    <row r="230" spans="1:1" x14ac:dyDescent="0.3">
      <c r="A230" s="207" t="s">
        <v>11711</v>
      </c>
    </row>
    <row r="231" spans="1:1" x14ac:dyDescent="0.3">
      <c r="A231" s="207" t="s">
        <v>11712</v>
      </c>
    </row>
    <row r="232" spans="1:1" x14ac:dyDescent="0.3">
      <c r="A232" s="207" t="s">
        <v>11713</v>
      </c>
    </row>
    <row r="233" spans="1:1" x14ac:dyDescent="0.3">
      <c r="A233" s="207" t="s">
        <v>11714</v>
      </c>
    </row>
    <row r="234" spans="1:1" x14ac:dyDescent="0.3">
      <c r="A234" s="207" t="s">
        <v>11715</v>
      </c>
    </row>
    <row r="235" spans="1:1" x14ac:dyDescent="0.3">
      <c r="A235" s="207" t="s">
        <v>11716</v>
      </c>
    </row>
    <row r="236" spans="1:1" x14ac:dyDescent="0.3">
      <c r="A236" s="207" t="s">
        <v>11717</v>
      </c>
    </row>
    <row r="237" spans="1:1" x14ac:dyDescent="0.3">
      <c r="A237" s="207" t="s">
        <v>11718</v>
      </c>
    </row>
    <row r="238" spans="1:1" x14ac:dyDescent="0.3">
      <c r="A238" s="207" t="s">
        <v>11719</v>
      </c>
    </row>
    <row r="239" spans="1:1" x14ac:dyDescent="0.3">
      <c r="A239" s="207" t="s">
        <v>11720</v>
      </c>
    </row>
    <row r="240" spans="1:1" x14ac:dyDescent="0.3">
      <c r="A240" s="207" t="s">
        <v>11721</v>
      </c>
    </row>
    <row r="241" spans="1:1" x14ac:dyDescent="0.3">
      <c r="A241" s="207" t="s">
        <v>11722</v>
      </c>
    </row>
    <row r="242" spans="1:1" x14ac:dyDescent="0.3">
      <c r="A242" s="207" t="s">
        <v>11723</v>
      </c>
    </row>
    <row r="243" spans="1:1" x14ac:dyDescent="0.3">
      <c r="A243" s="207" t="s">
        <v>11724</v>
      </c>
    </row>
    <row r="244" spans="1:1" x14ac:dyDescent="0.3">
      <c r="A244" s="207" t="s">
        <v>11725</v>
      </c>
    </row>
    <row r="245" spans="1:1" x14ac:dyDescent="0.3">
      <c r="A245" s="207" t="s">
        <v>11726</v>
      </c>
    </row>
    <row r="246" spans="1:1" x14ac:dyDescent="0.3">
      <c r="A246" s="207" t="s">
        <v>11727</v>
      </c>
    </row>
    <row r="247" spans="1:1" x14ac:dyDescent="0.3">
      <c r="A247" s="207" t="s">
        <v>11728</v>
      </c>
    </row>
    <row r="248" spans="1:1" x14ac:dyDescent="0.3">
      <c r="A248" s="207" t="s">
        <v>11729</v>
      </c>
    </row>
    <row r="249" spans="1:1" x14ac:dyDescent="0.3">
      <c r="A249" s="207" t="s">
        <v>11730</v>
      </c>
    </row>
    <row r="250" spans="1:1" x14ac:dyDescent="0.3">
      <c r="A250" s="207" t="s">
        <v>11731</v>
      </c>
    </row>
    <row r="251" spans="1:1" x14ac:dyDescent="0.3">
      <c r="A251" s="207" t="s">
        <v>11732</v>
      </c>
    </row>
    <row r="252" spans="1:1" x14ac:dyDescent="0.3">
      <c r="A252" s="207" t="s">
        <v>11733</v>
      </c>
    </row>
    <row r="253" spans="1:1" x14ac:dyDescent="0.3">
      <c r="A253" s="207" t="s">
        <v>11231</v>
      </c>
    </row>
    <row r="254" spans="1:1" x14ac:dyDescent="0.3">
      <c r="A254" s="207" t="s">
        <v>11232</v>
      </c>
    </row>
    <row r="255" spans="1:1" x14ac:dyDescent="0.3">
      <c r="A255" s="207" t="s">
        <v>11734</v>
      </c>
    </row>
    <row r="256" spans="1:1" x14ac:dyDescent="0.3">
      <c r="A256" s="207" t="s">
        <v>11735</v>
      </c>
    </row>
    <row r="257" spans="1:1" x14ac:dyDescent="0.3">
      <c r="A257" s="207" t="s">
        <v>11736</v>
      </c>
    </row>
    <row r="258" spans="1:1" x14ac:dyDescent="0.3">
      <c r="A258" s="207" t="s">
        <v>11737</v>
      </c>
    </row>
    <row r="259" spans="1:1" x14ac:dyDescent="0.3">
      <c r="A259" s="207" t="s">
        <v>11738</v>
      </c>
    </row>
    <row r="260" spans="1:1" x14ac:dyDescent="0.3">
      <c r="A260" s="207" t="s">
        <v>11739</v>
      </c>
    </row>
    <row r="261" spans="1:1" x14ac:dyDescent="0.3">
      <c r="A261" s="207" t="s">
        <v>11740</v>
      </c>
    </row>
    <row r="262" spans="1:1" x14ac:dyDescent="0.3">
      <c r="A262" s="207" t="s">
        <v>11741</v>
      </c>
    </row>
    <row r="263" spans="1:1" x14ac:dyDescent="0.3">
      <c r="A263" s="207" t="s">
        <v>11742</v>
      </c>
    </row>
    <row r="264" spans="1:1" x14ac:dyDescent="0.3">
      <c r="A264" s="207" t="s">
        <v>11743</v>
      </c>
    </row>
    <row r="265" spans="1:1" x14ac:dyDescent="0.3">
      <c r="A265" s="207" t="s">
        <v>11744</v>
      </c>
    </row>
    <row r="266" spans="1:1" x14ac:dyDescent="0.3">
      <c r="A266" s="207" t="s">
        <v>11745</v>
      </c>
    </row>
    <row r="267" spans="1:1" x14ac:dyDescent="0.3">
      <c r="A267" s="207" t="s">
        <v>11746</v>
      </c>
    </row>
    <row r="268" spans="1:1" x14ac:dyDescent="0.3">
      <c r="A268" s="207" t="s">
        <v>11747</v>
      </c>
    </row>
    <row r="269" spans="1:1" x14ac:dyDescent="0.3">
      <c r="A269" s="207" t="s">
        <v>11748</v>
      </c>
    </row>
    <row r="270" spans="1:1" x14ac:dyDescent="0.3">
      <c r="A270" s="207" t="s">
        <v>11749</v>
      </c>
    </row>
    <row r="271" spans="1:1" x14ac:dyDescent="0.3">
      <c r="A271" s="207" t="s">
        <v>11750</v>
      </c>
    </row>
    <row r="272" spans="1:1" x14ac:dyDescent="0.3">
      <c r="A272" s="207" t="s">
        <v>11751</v>
      </c>
    </row>
    <row r="273" spans="1:1" x14ac:dyDescent="0.3">
      <c r="A273" s="207" t="s">
        <v>11752</v>
      </c>
    </row>
    <row r="274" spans="1:1" x14ac:dyDescent="0.3">
      <c r="A274" s="207" t="s">
        <v>11753</v>
      </c>
    </row>
    <row r="275" spans="1:1" x14ac:dyDescent="0.3">
      <c r="A275" s="207" t="s">
        <v>11754</v>
      </c>
    </row>
    <row r="276" spans="1:1" x14ac:dyDescent="0.3">
      <c r="A276" s="207" t="s">
        <v>11755</v>
      </c>
    </row>
    <row r="277" spans="1:1" x14ac:dyDescent="0.3">
      <c r="A277" s="207" t="s">
        <v>11756</v>
      </c>
    </row>
    <row r="278" spans="1:1" x14ac:dyDescent="0.3">
      <c r="A278" s="207" t="s">
        <v>11757</v>
      </c>
    </row>
    <row r="279" spans="1:1" x14ac:dyDescent="0.3">
      <c r="A279" s="207" t="s">
        <v>11758</v>
      </c>
    </row>
    <row r="280" spans="1:1" x14ac:dyDescent="0.3">
      <c r="A280" s="207" t="s">
        <v>11759</v>
      </c>
    </row>
    <row r="281" spans="1:1" x14ac:dyDescent="0.3">
      <c r="A281" s="207" t="s">
        <v>11760</v>
      </c>
    </row>
    <row r="282" spans="1:1" x14ac:dyDescent="0.3">
      <c r="A282" s="207" t="s">
        <v>11761</v>
      </c>
    </row>
    <row r="283" spans="1:1" x14ac:dyDescent="0.3">
      <c r="A283" s="207" t="s">
        <v>11762</v>
      </c>
    </row>
    <row r="284" spans="1:1" x14ac:dyDescent="0.3">
      <c r="A284" s="207" t="s">
        <v>11763</v>
      </c>
    </row>
    <row r="285" spans="1:1" x14ac:dyDescent="0.3">
      <c r="A285" s="207" t="s">
        <v>11764</v>
      </c>
    </row>
    <row r="286" spans="1:1" x14ac:dyDescent="0.3">
      <c r="A286" s="207" t="s">
        <v>11765</v>
      </c>
    </row>
    <row r="287" spans="1:1" x14ac:dyDescent="0.3">
      <c r="A287" s="207" t="s">
        <v>11766</v>
      </c>
    </row>
    <row r="288" spans="1:1" x14ac:dyDescent="0.3">
      <c r="A288" s="207" t="s">
        <v>11767</v>
      </c>
    </row>
    <row r="289" spans="1:1" x14ac:dyDescent="0.3">
      <c r="A289" s="207" t="s">
        <v>11768</v>
      </c>
    </row>
    <row r="290" spans="1:1" x14ac:dyDescent="0.3">
      <c r="A290" s="207" t="s">
        <v>11769</v>
      </c>
    </row>
    <row r="291" spans="1:1" x14ac:dyDescent="0.3">
      <c r="A291" s="207" t="s">
        <v>11770</v>
      </c>
    </row>
    <row r="292" spans="1:1" x14ac:dyDescent="0.3">
      <c r="A292" s="207" t="s">
        <v>11771</v>
      </c>
    </row>
    <row r="293" spans="1:1" x14ac:dyDescent="0.3">
      <c r="A293" s="207" t="s">
        <v>11772</v>
      </c>
    </row>
    <row r="294" spans="1:1" x14ac:dyDescent="0.3">
      <c r="A294" s="207" t="s">
        <v>11773</v>
      </c>
    </row>
    <row r="295" spans="1:1" x14ac:dyDescent="0.3">
      <c r="A295" s="207" t="s">
        <v>11774</v>
      </c>
    </row>
    <row r="296" spans="1:1" x14ac:dyDescent="0.3">
      <c r="A296" s="207" t="s">
        <v>11775</v>
      </c>
    </row>
    <row r="297" spans="1:1" x14ac:dyDescent="0.3">
      <c r="A297" s="207" t="s">
        <v>11776</v>
      </c>
    </row>
    <row r="298" spans="1:1" x14ac:dyDescent="0.3">
      <c r="A298" s="207" t="s">
        <v>11777</v>
      </c>
    </row>
    <row r="299" spans="1:1" x14ac:dyDescent="0.3">
      <c r="A299" s="207" t="s">
        <v>11778</v>
      </c>
    </row>
    <row r="300" spans="1:1" x14ac:dyDescent="0.3">
      <c r="A300" s="207" t="s">
        <v>11779</v>
      </c>
    </row>
    <row r="301" spans="1:1" x14ac:dyDescent="0.3">
      <c r="A301" s="207" t="s">
        <v>11780</v>
      </c>
    </row>
    <row r="302" spans="1:1" x14ac:dyDescent="0.3">
      <c r="A302" s="207" t="s">
        <v>11781</v>
      </c>
    </row>
    <row r="303" spans="1:1" x14ac:dyDescent="0.3">
      <c r="A303" s="207" t="s">
        <v>11782</v>
      </c>
    </row>
    <row r="304" spans="1:1" x14ac:dyDescent="0.3">
      <c r="A304" s="207" t="s">
        <v>11783</v>
      </c>
    </row>
    <row r="305" spans="1:1" x14ac:dyDescent="0.3">
      <c r="A305" s="207" t="s">
        <v>11784</v>
      </c>
    </row>
    <row r="306" spans="1:1" x14ac:dyDescent="0.3">
      <c r="A306" s="207" t="s">
        <v>11785</v>
      </c>
    </row>
    <row r="307" spans="1:1" x14ac:dyDescent="0.3">
      <c r="A307" s="207" t="s">
        <v>11786</v>
      </c>
    </row>
    <row r="308" spans="1:1" x14ac:dyDescent="0.3">
      <c r="A308" s="207" t="s">
        <v>11787</v>
      </c>
    </row>
    <row r="309" spans="1:1" x14ac:dyDescent="0.3">
      <c r="A309" s="207" t="s">
        <v>11788</v>
      </c>
    </row>
    <row r="310" spans="1:1" x14ac:dyDescent="0.3">
      <c r="A310" s="207" t="s">
        <v>11789</v>
      </c>
    </row>
    <row r="311" spans="1:1" x14ac:dyDescent="0.3">
      <c r="A311" s="207" t="s">
        <v>11790</v>
      </c>
    </row>
    <row r="312" spans="1:1" x14ac:dyDescent="0.3">
      <c r="A312" s="207" t="s">
        <v>11791</v>
      </c>
    </row>
    <row r="313" spans="1:1" x14ac:dyDescent="0.3">
      <c r="A313" s="207" t="s">
        <v>11792</v>
      </c>
    </row>
    <row r="314" spans="1:1" x14ac:dyDescent="0.3">
      <c r="A314" s="207" t="s">
        <v>11793</v>
      </c>
    </row>
    <row r="315" spans="1:1" x14ac:dyDescent="0.3">
      <c r="A315" s="207" t="s">
        <v>11794</v>
      </c>
    </row>
    <row r="316" spans="1:1" x14ac:dyDescent="0.3">
      <c r="A316" s="207" t="s">
        <v>11795</v>
      </c>
    </row>
    <row r="317" spans="1:1" x14ac:dyDescent="0.3">
      <c r="A317" s="207" t="s">
        <v>11796</v>
      </c>
    </row>
    <row r="318" spans="1:1" x14ac:dyDescent="0.3">
      <c r="A318" s="207" t="s">
        <v>11797</v>
      </c>
    </row>
    <row r="319" spans="1:1" x14ac:dyDescent="0.3">
      <c r="A319" s="207" t="s">
        <v>11798</v>
      </c>
    </row>
    <row r="320" spans="1:1" x14ac:dyDescent="0.3">
      <c r="A320" s="207" t="s">
        <v>11799</v>
      </c>
    </row>
    <row r="321" spans="1:1" x14ac:dyDescent="0.3">
      <c r="A321" s="207" t="s">
        <v>11800</v>
      </c>
    </row>
    <row r="322" spans="1:1" x14ac:dyDescent="0.3">
      <c r="A322" s="207" t="s">
        <v>11801</v>
      </c>
    </row>
    <row r="323" spans="1:1" x14ac:dyDescent="0.3">
      <c r="A323" s="207" t="s">
        <v>11802</v>
      </c>
    </row>
    <row r="324" spans="1:1" x14ac:dyDescent="0.3">
      <c r="A324" s="207" t="s">
        <v>11803</v>
      </c>
    </row>
    <row r="325" spans="1:1" x14ac:dyDescent="0.3">
      <c r="A325" s="207" t="s">
        <v>11804</v>
      </c>
    </row>
    <row r="326" spans="1:1" x14ac:dyDescent="0.3">
      <c r="A326" s="207" t="s">
        <v>11805</v>
      </c>
    </row>
    <row r="327" spans="1:1" x14ac:dyDescent="0.3">
      <c r="A327" s="207" t="s">
        <v>11806</v>
      </c>
    </row>
    <row r="328" spans="1:1" x14ac:dyDescent="0.3">
      <c r="A328" s="207" t="s">
        <v>11807</v>
      </c>
    </row>
    <row r="329" spans="1:1" x14ac:dyDescent="0.3">
      <c r="A329" s="207" t="s">
        <v>11808</v>
      </c>
    </row>
    <row r="330" spans="1:1" x14ac:dyDescent="0.3">
      <c r="A330" s="207" t="s">
        <v>11809</v>
      </c>
    </row>
    <row r="331" spans="1:1" x14ac:dyDescent="0.3">
      <c r="A331" s="207" t="s">
        <v>11810</v>
      </c>
    </row>
    <row r="332" spans="1:1" x14ac:dyDescent="0.3">
      <c r="A332" s="207" t="s">
        <v>11811</v>
      </c>
    </row>
    <row r="333" spans="1:1" x14ac:dyDescent="0.3">
      <c r="A333" s="207" t="s">
        <v>11812</v>
      </c>
    </row>
    <row r="334" spans="1:1" x14ac:dyDescent="0.3">
      <c r="A334" s="207" t="s">
        <v>11813</v>
      </c>
    </row>
    <row r="335" spans="1:1" x14ac:dyDescent="0.3">
      <c r="A335" s="207" t="s">
        <v>11814</v>
      </c>
    </row>
    <row r="336" spans="1:1" x14ac:dyDescent="0.3">
      <c r="A336" s="207" t="s">
        <v>11815</v>
      </c>
    </row>
    <row r="337" spans="1:1" x14ac:dyDescent="0.3">
      <c r="A337" s="207" t="s">
        <v>11816</v>
      </c>
    </row>
    <row r="338" spans="1:1" x14ac:dyDescent="0.3">
      <c r="A338" s="207" t="s">
        <v>11817</v>
      </c>
    </row>
    <row r="339" spans="1:1" x14ac:dyDescent="0.3">
      <c r="A339" s="207" t="s">
        <v>11818</v>
      </c>
    </row>
    <row r="340" spans="1:1" x14ac:dyDescent="0.3">
      <c r="A340" s="207" t="s">
        <v>11819</v>
      </c>
    </row>
    <row r="341" spans="1:1" x14ac:dyDescent="0.3">
      <c r="A341" s="207" t="s">
        <v>11820</v>
      </c>
    </row>
    <row r="342" spans="1:1" x14ac:dyDescent="0.3">
      <c r="A342" s="207" t="s">
        <v>11821</v>
      </c>
    </row>
    <row r="343" spans="1:1" x14ac:dyDescent="0.3">
      <c r="A343" s="207" t="s">
        <v>11822</v>
      </c>
    </row>
    <row r="344" spans="1:1" x14ac:dyDescent="0.3">
      <c r="A344" s="207" t="s">
        <v>11823</v>
      </c>
    </row>
    <row r="345" spans="1:1" x14ac:dyDescent="0.3">
      <c r="A345" s="207" t="s">
        <v>11824</v>
      </c>
    </row>
    <row r="346" spans="1:1" x14ac:dyDescent="0.3">
      <c r="A346" s="207" t="s">
        <v>11825</v>
      </c>
    </row>
    <row r="347" spans="1:1" x14ac:dyDescent="0.3">
      <c r="A347" s="207" t="s">
        <v>11826</v>
      </c>
    </row>
    <row r="348" spans="1:1" x14ac:dyDescent="0.3">
      <c r="A348" s="207" t="s">
        <v>11827</v>
      </c>
    </row>
    <row r="349" spans="1:1" x14ac:dyDescent="0.3">
      <c r="A349" s="207" t="s">
        <v>11828</v>
      </c>
    </row>
    <row r="350" spans="1:1" x14ac:dyDescent="0.3">
      <c r="A350" s="207" t="s">
        <v>11829</v>
      </c>
    </row>
    <row r="351" spans="1:1" x14ac:dyDescent="0.3">
      <c r="A351" s="207" t="s">
        <v>11830</v>
      </c>
    </row>
    <row r="352" spans="1:1" x14ac:dyDescent="0.3">
      <c r="A352" s="207" t="s">
        <v>11831</v>
      </c>
    </row>
    <row r="353" spans="1:1" x14ac:dyDescent="0.3">
      <c r="A353" s="207" t="s">
        <v>11832</v>
      </c>
    </row>
    <row r="354" spans="1:1" x14ac:dyDescent="0.3">
      <c r="A354" s="207" t="s">
        <v>11833</v>
      </c>
    </row>
    <row r="355" spans="1:1" x14ac:dyDescent="0.3">
      <c r="A355" s="207" t="s">
        <v>11834</v>
      </c>
    </row>
    <row r="356" spans="1:1" x14ac:dyDescent="0.3">
      <c r="A356" s="207" t="s">
        <v>11835</v>
      </c>
    </row>
    <row r="357" spans="1:1" x14ac:dyDescent="0.3">
      <c r="A357" s="207" t="s">
        <v>11836</v>
      </c>
    </row>
    <row r="358" spans="1:1" x14ac:dyDescent="0.3">
      <c r="A358" s="207" t="s">
        <v>11837</v>
      </c>
    </row>
    <row r="359" spans="1:1" x14ac:dyDescent="0.3">
      <c r="A359" s="207" t="s">
        <v>11838</v>
      </c>
    </row>
    <row r="360" spans="1:1" x14ac:dyDescent="0.3">
      <c r="A360" s="207" t="s">
        <v>11839</v>
      </c>
    </row>
    <row r="361" spans="1:1" x14ac:dyDescent="0.3">
      <c r="A361" s="207" t="s">
        <v>11840</v>
      </c>
    </row>
    <row r="362" spans="1:1" x14ac:dyDescent="0.3">
      <c r="A362" s="207" t="s">
        <v>11841</v>
      </c>
    </row>
    <row r="363" spans="1:1" x14ac:dyDescent="0.3">
      <c r="A363" s="207" t="s">
        <v>11842</v>
      </c>
    </row>
    <row r="364" spans="1:1" x14ac:dyDescent="0.3">
      <c r="A364" s="207" t="s">
        <v>11843</v>
      </c>
    </row>
    <row r="365" spans="1:1" x14ac:dyDescent="0.3">
      <c r="A365" s="207" t="s">
        <v>11844</v>
      </c>
    </row>
    <row r="366" spans="1:1" x14ac:dyDescent="0.3">
      <c r="A366" s="207" t="s">
        <v>11845</v>
      </c>
    </row>
    <row r="367" spans="1:1" x14ac:dyDescent="0.3">
      <c r="A367" s="207" t="s">
        <v>11846</v>
      </c>
    </row>
    <row r="368" spans="1:1" x14ac:dyDescent="0.3">
      <c r="A368" s="207" t="s">
        <v>11847</v>
      </c>
    </row>
    <row r="369" spans="1:1" x14ac:dyDescent="0.3">
      <c r="A369" s="207" t="s">
        <v>11848</v>
      </c>
    </row>
    <row r="370" spans="1:1" x14ac:dyDescent="0.3">
      <c r="A370" s="207" t="s">
        <v>11849</v>
      </c>
    </row>
    <row r="371" spans="1:1" x14ac:dyDescent="0.3">
      <c r="A371" s="207" t="s">
        <v>11850</v>
      </c>
    </row>
    <row r="372" spans="1:1" x14ac:dyDescent="0.3">
      <c r="A372" s="207" t="s">
        <v>11851</v>
      </c>
    </row>
    <row r="373" spans="1:1" x14ac:dyDescent="0.3">
      <c r="A373" s="207" t="s">
        <v>11852</v>
      </c>
    </row>
    <row r="374" spans="1:1" x14ac:dyDescent="0.3">
      <c r="A374" s="207" t="s">
        <v>11853</v>
      </c>
    </row>
    <row r="375" spans="1:1" x14ac:dyDescent="0.3">
      <c r="A375" s="207" t="s">
        <v>11854</v>
      </c>
    </row>
    <row r="376" spans="1:1" x14ac:dyDescent="0.3">
      <c r="A376" s="207" t="s">
        <v>11855</v>
      </c>
    </row>
    <row r="377" spans="1:1" x14ac:dyDescent="0.3">
      <c r="A377" s="207" t="s">
        <v>11856</v>
      </c>
    </row>
    <row r="378" spans="1:1" x14ac:dyDescent="0.3">
      <c r="A378" s="207" t="s">
        <v>11857</v>
      </c>
    </row>
    <row r="379" spans="1:1" x14ac:dyDescent="0.3">
      <c r="A379" s="207" t="s">
        <v>11858</v>
      </c>
    </row>
    <row r="380" spans="1:1" x14ac:dyDescent="0.3">
      <c r="A380" s="207" t="s">
        <v>11859</v>
      </c>
    </row>
    <row r="381" spans="1:1" x14ac:dyDescent="0.3">
      <c r="A381" s="207" t="s">
        <v>11860</v>
      </c>
    </row>
    <row r="382" spans="1:1" x14ac:dyDescent="0.3">
      <c r="A382" s="207" t="s">
        <v>11861</v>
      </c>
    </row>
    <row r="383" spans="1:1" x14ac:dyDescent="0.3">
      <c r="A383" s="207" t="s">
        <v>11862</v>
      </c>
    </row>
    <row r="384" spans="1:1" x14ac:dyDescent="0.3">
      <c r="A384" s="207" t="s">
        <v>11863</v>
      </c>
    </row>
    <row r="385" spans="1:1" x14ac:dyDescent="0.3">
      <c r="A385" s="207" t="s">
        <v>11234</v>
      </c>
    </row>
    <row r="386" spans="1:1" x14ac:dyDescent="0.3">
      <c r="A386" s="207" t="s">
        <v>11235</v>
      </c>
    </row>
    <row r="387" spans="1:1" x14ac:dyDescent="0.3">
      <c r="A387" s="207" t="s">
        <v>11864</v>
      </c>
    </row>
    <row r="388" spans="1:1" x14ac:dyDescent="0.3">
      <c r="A388" s="207" t="s">
        <v>11865</v>
      </c>
    </row>
    <row r="389" spans="1:1" x14ac:dyDescent="0.3">
      <c r="A389" s="207" t="s">
        <v>11866</v>
      </c>
    </row>
    <row r="390" spans="1:1" x14ac:dyDescent="0.3">
      <c r="A390" s="207" t="s">
        <v>11867</v>
      </c>
    </row>
    <row r="391" spans="1:1" x14ac:dyDescent="0.3">
      <c r="A391" s="207" t="s">
        <v>11868</v>
      </c>
    </row>
    <row r="392" spans="1:1" x14ac:dyDescent="0.3">
      <c r="A392" s="207" t="s">
        <v>11869</v>
      </c>
    </row>
    <row r="393" spans="1:1" x14ac:dyDescent="0.3">
      <c r="A393" s="207" t="s">
        <v>11870</v>
      </c>
    </row>
    <row r="394" spans="1:1" x14ac:dyDescent="0.3">
      <c r="A394" s="207" t="s">
        <v>11871</v>
      </c>
    </row>
    <row r="395" spans="1:1" x14ac:dyDescent="0.3">
      <c r="A395" s="207" t="s">
        <v>11872</v>
      </c>
    </row>
    <row r="396" spans="1:1" x14ac:dyDescent="0.3">
      <c r="A396" s="207" t="s">
        <v>11873</v>
      </c>
    </row>
    <row r="397" spans="1:1" x14ac:dyDescent="0.3">
      <c r="A397" s="207" t="s">
        <v>11874</v>
      </c>
    </row>
    <row r="398" spans="1:1" x14ac:dyDescent="0.3">
      <c r="A398" s="207" t="s">
        <v>11875</v>
      </c>
    </row>
    <row r="399" spans="1:1" x14ac:dyDescent="0.3">
      <c r="A399" s="207" t="s">
        <v>11876</v>
      </c>
    </row>
    <row r="400" spans="1:1" x14ac:dyDescent="0.3">
      <c r="A400" s="207" t="s">
        <v>11877</v>
      </c>
    </row>
    <row r="401" spans="1:1" x14ac:dyDescent="0.3">
      <c r="A401" s="207" t="s">
        <v>11878</v>
      </c>
    </row>
    <row r="402" spans="1:1" x14ac:dyDescent="0.3">
      <c r="A402" s="207" t="s">
        <v>11879</v>
      </c>
    </row>
    <row r="403" spans="1:1" x14ac:dyDescent="0.3">
      <c r="A403" s="207" t="s">
        <v>11880</v>
      </c>
    </row>
    <row r="404" spans="1:1" x14ac:dyDescent="0.3">
      <c r="A404" s="207" t="s">
        <v>11881</v>
      </c>
    </row>
    <row r="405" spans="1:1" x14ac:dyDescent="0.3">
      <c r="A405" s="207" t="s">
        <v>11882</v>
      </c>
    </row>
    <row r="406" spans="1:1" x14ac:dyDescent="0.3">
      <c r="A406" s="207" t="s">
        <v>11883</v>
      </c>
    </row>
    <row r="407" spans="1:1" x14ac:dyDescent="0.3">
      <c r="A407" s="207" t="s">
        <v>11884</v>
      </c>
    </row>
    <row r="408" spans="1:1" x14ac:dyDescent="0.3">
      <c r="A408" s="207" t="s">
        <v>11885</v>
      </c>
    </row>
    <row r="409" spans="1:1" x14ac:dyDescent="0.3">
      <c r="A409" s="207" t="s">
        <v>11246</v>
      </c>
    </row>
    <row r="410" spans="1:1" x14ac:dyDescent="0.3">
      <c r="A410" s="207" t="s">
        <v>11886</v>
      </c>
    </row>
    <row r="411" spans="1:1" x14ac:dyDescent="0.3">
      <c r="A411" s="207" t="s">
        <v>11887</v>
      </c>
    </row>
    <row r="412" spans="1:1" x14ac:dyDescent="0.3">
      <c r="A412" s="207" t="s">
        <v>11888</v>
      </c>
    </row>
    <row r="413" spans="1:1" x14ac:dyDescent="0.3">
      <c r="A413" s="207" t="s">
        <v>11889</v>
      </c>
    </row>
    <row r="414" spans="1:1" x14ac:dyDescent="0.3">
      <c r="A414" s="207" t="s">
        <v>11890</v>
      </c>
    </row>
    <row r="415" spans="1:1" x14ac:dyDescent="0.3">
      <c r="A415" s="207" t="s">
        <v>11891</v>
      </c>
    </row>
    <row r="416" spans="1:1" x14ac:dyDescent="0.3">
      <c r="A416" s="207" t="s">
        <v>11892</v>
      </c>
    </row>
    <row r="417" spans="1:1" x14ac:dyDescent="0.3">
      <c r="A417" s="207" t="s">
        <v>11893</v>
      </c>
    </row>
    <row r="418" spans="1:1" x14ac:dyDescent="0.3">
      <c r="A418" s="207" t="s">
        <v>11894</v>
      </c>
    </row>
    <row r="419" spans="1:1" x14ac:dyDescent="0.3">
      <c r="A419" s="207" t="s">
        <v>11895</v>
      </c>
    </row>
    <row r="420" spans="1:1" x14ac:dyDescent="0.3">
      <c r="A420" s="207" t="s">
        <v>11896</v>
      </c>
    </row>
    <row r="421" spans="1:1" x14ac:dyDescent="0.3">
      <c r="A421" s="207" t="s">
        <v>11897</v>
      </c>
    </row>
    <row r="422" spans="1:1" x14ac:dyDescent="0.3">
      <c r="A422" s="207" t="s">
        <v>11898</v>
      </c>
    </row>
    <row r="423" spans="1:1" x14ac:dyDescent="0.3">
      <c r="A423" s="207" t="s">
        <v>11899</v>
      </c>
    </row>
    <row r="424" spans="1:1" x14ac:dyDescent="0.3">
      <c r="A424" s="207" t="s">
        <v>11900</v>
      </c>
    </row>
    <row r="425" spans="1:1" x14ac:dyDescent="0.3">
      <c r="A425" s="207" t="s">
        <v>11901</v>
      </c>
    </row>
    <row r="426" spans="1:1" x14ac:dyDescent="0.3">
      <c r="A426" s="207" t="s">
        <v>11902</v>
      </c>
    </row>
    <row r="427" spans="1:1" x14ac:dyDescent="0.3">
      <c r="A427" s="207" t="s">
        <v>11903</v>
      </c>
    </row>
    <row r="428" spans="1:1" x14ac:dyDescent="0.3">
      <c r="A428" s="207" t="s">
        <v>11904</v>
      </c>
    </row>
    <row r="429" spans="1:1" x14ac:dyDescent="0.3">
      <c r="A429" s="207" t="s">
        <v>11905</v>
      </c>
    </row>
    <row r="430" spans="1:1" x14ac:dyDescent="0.3">
      <c r="A430" s="207" t="s">
        <v>11906</v>
      </c>
    </row>
    <row r="431" spans="1:1" x14ac:dyDescent="0.3">
      <c r="A431" s="207" t="s">
        <v>11907</v>
      </c>
    </row>
    <row r="432" spans="1:1" x14ac:dyDescent="0.3">
      <c r="A432" s="207" t="s">
        <v>11908</v>
      </c>
    </row>
    <row r="433" spans="1:1" x14ac:dyDescent="0.3">
      <c r="A433" s="207" t="s">
        <v>11909</v>
      </c>
    </row>
    <row r="434" spans="1:1" x14ac:dyDescent="0.3">
      <c r="A434" s="207" t="s">
        <v>11910</v>
      </c>
    </row>
    <row r="435" spans="1:1" x14ac:dyDescent="0.3">
      <c r="A435" s="207" t="s">
        <v>11911</v>
      </c>
    </row>
    <row r="436" spans="1:1" x14ac:dyDescent="0.3">
      <c r="A436" s="207" t="s">
        <v>11912</v>
      </c>
    </row>
    <row r="437" spans="1:1" x14ac:dyDescent="0.3">
      <c r="A437" s="207" t="s">
        <v>11913</v>
      </c>
    </row>
    <row r="438" spans="1:1" x14ac:dyDescent="0.3">
      <c r="A438" s="207" t="s">
        <v>11914</v>
      </c>
    </row>
    <row r="439" spans="1:1" x14ac:dyDescent="0.3">
      <c r="A439" s="207" t="s">
        <v>11915</v>
      </c>
    </row>
    <row r="440" spans="1:1" x14ac:dyDescent="0.3">
      <c r="A440" s="207" t="s">
        <v>11916</v>
      </c>
    </row>
    <row r="441" spans="1:1" x14ac:dyDescent="0.3">
      <c r="A441" s="207" t="s">
        <v>11917</v>
      </c>
    </row>
    <row r="442" spans="1:1" x14ac:dyDescent="0.3">
      <c r="A442" s="207" t="s">
        <v>11918</v>
      </c>
    </row>
    <row r="443" spans="1:1" x14ac:dyDescent="0.3">
      <c r="A443" s="207" t="s">
        <v>11919</v>
      </c>
    </row>
    <row r="444" spans="1:1" x14ac:dyDescent="0.3">
      <c r="A444" s="207" t="s">
        <v>11920</v>
      </c>
    </row>
    <row r="445" spans="1:1" x14ac:dyDescent="0.3">
      <c r="A445" s="207" t="s">
        <v>11921</v>
      </c>
    </row>
    <row r="446" spans="1:1" x14ac:dyDescent="0.3">
      <c r="A446" s="207" t="s">
        <v>11922</v>
      </c>
    </row>
    <row r="447" spans="1:1" x14ac:dyDescent="0.3">
      <c r="A447" s="207" t="s">
        <v>11923</v>
      </c>
    </row>
    <row r="448" spans="1:1" x14ac:dyDescent="0.3">
      <c r="A448" s="207" t="s">
        <v>11924</v>
      </c>
    </row>
    <row r="449" spans="1:1" x14ac:dyDescent="0.3">
      <c r="A449" s="207" t="s">
        <v>11925</v>
      </c>
    </row>
    <row r="450" spans="1:1" x14ac:dyDescent="0.3">
      <c r="A450" s="207" t="s">
        <v>11926</v>
      </c>
    </row>
    <row r="451" spans="1:1" x14ac:dyDescent="0.3">
      <c r="A451" s="207" t="s">
        <v>11927</v>
      </c>
    </row>
    <row r="452" spans="1:1" x14ac:dyDescent="0.3">
      <c r="A452" s="207" t="s">
        <v>11928</v>
      </c>
    </row>
    <row r="453" spans="1:1" x14ac:dyDescent="0.3">
      <c r="A453" s="207" t="s">
        <v>11929</v>
      </c>
    </row>
    <row r="454" spans="1:1" x14ac:dyDescent="0.3">
      <c r="A454" s="207" t="s">
        <v>11930</v>
      </c>
    </row>
    <row r="455" spans="1:1" x14ac:dyDescent="0.3">
      <c r="A455" s="207" t="s">
        <v>11931</v>
      </c>
    </row>
    <row r="456" spans="1:1" x14ac:dyDescent="0.3">
      <c r="A456" s="207" t="s">
        <v>11932</v>
      </c>
    </row>
    <row r="457" spans="1:1" x14ac:dyDescent="0.3">
      <c r="A457" s="207" t="s">
        <v>11933</v>
      </c>
    </row>
    <row r="458" spans="1:1" x14ac:dyDescent="0.3">
      <c r="A458" s="207" t="s">
        <v>11934</v>
      </c>
    </row>
    <row r="459" spans="1:1" x14ac:dyDescent="0.3">
      <c r="A459" s="207" t="s">
        <v>11935</v>
      </c>
    </row>
    <row r="460" spans="1:1" x14ac:dyDescent="0.3">
      <c r="A460" s="207" t="s">
        <v>11936</v>
      </c>
    </row>
    <row r="461" spans="1:1" x14ac:dyDescent="0.3">
      <c r="A461" s="207" t="s">
        <v>11937</v>
      </c>
    </row>
    <row r="462" spans="1:1" x14ac:dyDescent="0.3">
      <c r="A462" s="207" t="s">
        <v>11253</v>
      </c>
    </row>
    <row r="463" spans="1:1" x14ac:dyDescent="0.3">
      <c r="A463" s="207" t="s">
        <v>11254</v>
      </c>
    </row>
    <row r="464" spans="1:1" x14ac:dyDescent="0.3">
      <c r="A464" s="207" t="s">
        <v>11938</v>
      </c>
    </row>
    <row r="465" spans="1:1" x14ac:dyDescent="0.3">
      <c r="A465" s="207" t="s">
        <v>11939</v>
      </c>
    </row>
    <row r="466" spans="1:1" x14ac:dyDescent="0.3">
      <c r="A466" s="207" t="s">
        <v>11940</v>
      </c>
    </row>
    <row r="467" spans="1:1" x14ac:dyDescent="0.3">
      <c r="A467" s="207" t="s">
        <v>11941</v>
      </c>
    </row>
    <row r="468" spans="1:1" x14ac:dyDescent="0.3">
      <c r="A468" s="207" t="s">
        <v>11942</v>
      </c>
    </row>
    <row r="469" spans="1:1" x14ac:dyDescent="0.3">
      <c r="A469" s="207" t="s">
        <v>11943</v>
      </c>
    </row>
    <row r="470" spans="1:1" x14ac:dyDescent="0.3">
      <c r="A470" s="207" t="s">
        <v>11944</v>
      </c>
    </row>
    <row r="471" spans="1:1" x14ac:dyDescent="0.3">
      <c r="A471" s="207" t="s">
        <v>11945</v>
      </c>
    </row>
    <row r="472" spans="1:1" x14ac:dyDescent="0.3">
      <c r="A472" s="207" t="s">
        <v>11946</v>
      </c>
    </row>
    <row r="473" spans="1:1" x14ac:dyDescent="0.3">
      <c r="A473" s="207" t="s">
        <v>11947</v>
      </c>
    </row>
    <row r="474" spans="1:1" x14ac:dyDescent="0.3">
      <c r="A474" s="207" t="s">
        <v>11948</v>
      </c>
    </row>
    <row r="475" spans="1:1" x14ac:dyDescent="0.3">
      <c r="A475" s="207" t="s">
        <v>11949</v>
      </c>
    </row>
    <row r="476" spans="1:1" x14ac:dyDescent="0.3">
      <c r="A476" s="207" t="s">
        <v>11950</v>
      </c>
    </row>
    <row r="477" spans="1:1" x14ac:dyDescent="0.3">
      <c r="A477" s="207" t="s">
        <v>11951</v>
      </c>
    </row>
    <row r="478" spans="1:1" x14ac:dyDescent="0.3">
      <c r="A478" s="207" t="s">
        <v>11952</v>
      </c>
    </row>
    <row r="479" spans="1:1" x14ac:dyDescent="0.3">
      <c r="A479" s="207" t="s">
        <v>11953</v>
      </c>
    </row>
    <row r="480" spans="1:1" x14ac:dyDescent="0.3">
      <c r="A480" s="207" t="s">
        <v>11954</v>
      </c>
    </row>
    <row r="481" spans="1:1" x14ac:dyDescent="0.3">
      <c r="A481" s="207" t="s">
        <v>11955</v>
      </c>
    </row>
    <row r="482" spans="1:1" x14ac:dyDescent="0.3">
      <c r="A482" s="207" t="s">
        <v>11956</v>
      </c>
    </row>
    <row r="483" spans="1:1" x14ac:dyDescent="0.3">
      <c r="A483" s="207" t="s">
        <v>11957</v>
      </c>
    </row>
    <row r="484" spans="1:1" x14ac:dyDescent="0.3">
      <c r="A484" s="207" t="s">
        <v>11958</v>
      </c>
    </row>
    <row r="485" spans="1:1" x14ac:dyDescent="0.3">
      <c r="A485" s="207" t="s">
        <v>11959</v>
      </c>
    </row>
    <row r="486" spans="1:1" x14ac:dyDescent="0.3">
      <c r="A486" s="207" t="s">
        <v>11960</v>
      </c>
    </row>
    <row r="487" spans="1:1" x14ac:dyDescent="0.3">
      <c r="A487" s="207" t="s">
        <v>11961</v>
      </c>
    </row>
    <row r="488" spans="1:1" x14ac:dyDescent="0.3">
      <c r="A488" s="207" t="s">
        <v>11962</v>
      </c>
    </row>
    <row r="489" spans="1:1" x14ac:dyDescent="0.3">
      <c r="A489" s="207" t="s">
        <v>11963</v>
      </c>
    </row>
    <row r="490" spans="1:1" x14ac:dyDescent="0.3">
      <c r="A490" s="207" t="s">
        <v>11964</v>
      </c>
    </row>
    <row r="491" spans="1:1" x14ac:dyDescent="0.3">
      <c r="A491" s="207" t="s">
        <v>11965</v>
      </c>
    </row>
    <row r="492" spans="1:1" x14ac:dyDescent="0.3">
      <c r="A492" s="207" t="s">
        <v>11966</v>
      </c>
    </row>
    <row r="493" spans="1:1" x14ac:dyDescent="0.3">
      <c r="A493" s="207" t="s">
        <v>11967</v>
      </c>
    </row>
    <row r="494" spans="1:1" x14ac:dyDescent="0.3">
      <c r="A494" s="207" t="s">
        <v>11968</v>
      </c>
    </row>
    <row r="495" spans="1:1" x14ac:dyDescent="0.3">
      <c r="A495" s="207" t="s">
        <v>11969</v>
      </c>
    </row>
    <row r="496" spans="1:1" x14ac:dyDescent="0.3">
      <c r="A496" s="207" t="s">
        <v>11970</v>
      </c>
    </row>
    <row r="497" spans="1:1" x14ac:dyDescent="0.3">
      <c r="A497" s="207" t="s">
        <v>11971</v>
      </c>
    </row>
    <row r="498" spans="1:1" x14ac:dyDescent="0.3">
      <c r="A498" s="207" t="s">
        <v>11972</v>
      </c>
    </row>
    <row r="499" spans="1:1" x14ac:dyDescent="0.3">
      <c r="A499" s="207" t="s">
        <v>11973</v>
      </c>
    </row>
    <row r="500" spans="1:1" x14ac:dyDescent="0.3">
      <c r="A500" s="207" t="s">
        <v>11974</v>
      </c>
    </row>
    <row r="501" spans="1:1" x14ac:dyDescent="0.3">
      <c r="A501" s="207" t="s">
        <v>11975</v>
      </c>
    </row>
    <row r="502" spans="1:1" x14ac:dyDescent="0.3">
      <c r="A502" s="207" t="s">
        <v>11976</v>
      </c>
    </row>
    <row r="503" spans="1:1" x14ac:dyDescent="0.3">
      <c r="A503" s="207" t="s">
        <v>11977</v>
      </c>
    </row>
    <row r="504" spans="1:1" x14ac:dyDescent="0.3">
      <c r="A504" s="207" t="s">
        <v>11978</v>
      </c>
    </row>
    <row r="505" spans="1:1" x14ac:dyDescent="0.3">
      <c r="A505" s="207" t="s">
        <v>11979</v>
      </c>
    </row>
    <row r="506" spans="1:1" x14ac:dyDescent="0.3">
      <c r="A506" s="207" t="s">
        <v>11980</v>
      </c>
    </row>
    <row r="507" spans="1:1" x14ac:dyDescent="0.3">
      <c r="A507" s="207" t="s">
        <v>11981</v>
      </c>
    </row>
    <row r="508" spans="1:1" x14ac:dyDescent="0.3">
      <c r="A508" s="207" t="s">
        <v>11982</v>
      </c>
    </row>
    <row r="509" spans="1:1" x14ac:dyDescent="0.3">
      <c r="A509" s="207" t="s">
        <v>11983</v>
      </c>
    </row>
    <row r="510" spans="1:1" x14ac:dyDescent="0.3">
      <c r="A510" s="207" t="s">
        <v>11984</v>
      </c>
    </row>
    <row r="511" spans="1:1" x14ac:dyDescent="0.3">
      <c r="A511" s="207" t="s">
        <v>11985</v>
      </c>
    </row>
    <row r="512" spans="1:1" x14ac:dyDescent="0.3">
      <c r="A512" s="207" t="s">
        <v>11986</v>
      </c>
    </row>
    <row r="513" spans="1:1" x14ac:dyDescent="0.3">
      <c r="A513" s="207" t="s">
        <v>11987</v>
      </c>
    </row>
    <row r="514" spans="1:1" x14ac:dyDescent="0.3">
      <c r="A514" s="207" t="s">
        <v>11988</v>
      </c>
    </row>
    <row r="515" spans="1:1" x14ac:dyDescent="0.3">
      <c r="A515" s="207" t="s">
        <v>11989</v>
      </c>
    </row>
    <row r="516" spans="1:1" x14ac:dyDescent="0.3">
      <c r="A516" s="207" t="s">
        <v>11990</v>
      </c>
    </row>
    <row r="517" spans="1:1" x14ac:dyDescent="0.3">
      <c r="A517" s="207" t="s">
        <v>11991</v>
      </c>
    </row>
    <row r="518" spans="1:1" x14ac:dyDescent="0.3">
      <c r="A518" s="207" t="s">
        <v>11992</v>
      </c>
    </row>
    <row r="519" spans="1:1" x14ac:dyDescent="0.3">
      <c r="A519" s="207" t="s">
        <v>11993</v>
      </c>
    </row>
    <row r="520" spans="1:1" x14ac:dyDescent="0.3">
      <c r="A520" s="207" t="s">
        <v>11994</v>
      </c>
    </row>
    <row r="521" spans="1:1" x14ac:dyDescent="0.3">
      <c r="A521" s="207" t="s">
        <v>11995</v>
      </c>
    </row>
    <row r="522" spans="1:1" x14ac:dyDescent="0.3">
      <c r="A522" s="207" t="s">
        <v>11996</v>
      </c>
    </row>
    <row r="523" spans="1:1" x14ac:dyDescent="0.3">
      <c r="A523" s="207" t="s">
        <v>11997</v>
      </c>
    </row>
    <row r="524" spans="1:1" x14ac:dyDescent="0.3">
      <c r="A524" s="207" t="s">
        <v>11998</v>
      </c>
    </row>
    <row r="525" spans="1:1" x14ac:dyDescent="0.3">
      <c r="A525" s="207" t="s">
        <v>11999</v>
      </c>
    </row>
    <row r="526" spans="1:1" x14ac:dyDescent="0.3">
      <c r="A526" s="207" t="s">
        <v>12000</v>
      </c>
    </row>
    <row r="527" spans="1:1" x14ac:dyDescent="0.3">
      <c r="A527" s="207" t="s">
        <v>12001</v>
      </c>
    </row>
    <row r="528" spans="1:1" x14ac:dyDescent="0.3">
      <c r="A528" s="207" t="s">
        <v>12002</v>
      </c>
    </row>
    <row r="529" spans="1:1" x14ac:dyDescent="0.3">
      <c r="A529" s="207" t="s">
        <v>12003</v>
      </c>
    </row>
    <row r="530" spans="1:1" x14ac:dyDescent="0.3">
      <c r="A530" s="207" t="s">
        <v>12004</v>
      </c>
    </row>
    <row r="531" spans="1:1" x14ac:dyDescent="0.3">
      <c r="A531" s="207" t="s">
        <v>12005</v>
      </c>
    </row>
    <row r="532" spans="1:1" x14ac:dyDescent="0.3">
      <c r="A532" s="207" t="s">
        <v>12006</v>
      </c>
    </row>
    <row r="533" spans="1:1" x14ac:dyDescent="0.3">
      <c r="A533" s="207" t="s">
        <v>12007</v>
      </c>
    </row>
    <row r="534" spans="1:1" x14ac:dyDescent="0.3">
      <c r="A534" s="207" t="s">
        <v>12008</v>
      </c>
    </row>
    <row r="535" spans="1:1" x14ac:dyDescent="0.3">
      <c r="A535" s="207" t="s">
        <v>12009</v>
      </c>
    </row>
    <row r="536" spans="1:1" x14ac:dyDescent="0.3">
      <c r="A536" s="207" t="s">
        <v>12010</v>
      </c>
    </row>
    <row r="537" spans="1:1" x14ac:dyDescent="0.3">
      <c r="A537" s="207" t="s">
        <v>12011</v>
      </c>
    </row>
    <row r="538" spans="1:1" x14ac:dyDescent="0.3">
      <c r="A538" s="207" t="s">
        <v>12012</v>
      </c>
    </row>
    <row r="539" spans="1:1" x14ac:dyDescent="0.3">
      <c r="A539" s="207" t="s">
        <v>12013</v>
      </c>
    </row>
    <row r="540" spans="1:1" x14ac:dyDescent="0.3">
      <c r="A540" s="207" t="s">
        <v>12014</v>
      </c>
    </row>
    <row r="541" spans="1:1" x14ac:dyDescent="0.3">
      <c r="A541" s="207" t="s">
        <v>12015</v>
      </c>
    </row>
    <row r="542" spans="1:1" x14ac:dyDescent="0.3">
      <c r="A542" s="207" t="s">
        <v>12016</v>
      </c>
    </row>
    <row r="543" spans="1:1" x14ac:dyDescent="0.3">
      <c r="A543" s="207" t="s">
        <v>12017</v>
      </c>
    </row>
    <row r="544" spans="1:1" x14ac:dyDescent="0.3">
      <c r="A544" s="207" t="s">
        <v>12018</v>
      </c>
    </row>
    <row r="545" spans="1:1" x14ac:dyDescent="0.3">
      <c r="A545" s="207" t="s">
        <v>12019</v>
      </c>
    </row>
    <row r="546" spans="1:1" x14ac:dyDescent="0.3">
      <c r="A546" s="207" t="s">
        <v>12020</v>
      </c>
    </row>
    <row r="547" spans="1:1" x14ac:dyDescent="0.3">
      <c r="A547" s="207" t="s">
        <v>12021</v>
      </c>
    </row>
    <row r="548" spans="1:1" x14ac:dyDescent="0.3">
      <c r="A548" s="207" t="s">
        <v>12022</v>
      </c>
    </row>
    <row r="549" spans="1:1" x14ac:dyDescent="0.3">
      <c r="A549" s="207" t="s">
        <v>12023</v>
      </c>
    </row>
    <row r="550" spans="1:1" x14ac:dyDescent="0.3">
      <c r="A550" s="207" t="s">
        <v>12024</v>
      </c>
    </row>
    <row r="551" spans="1:1" x14ac:dyDescent="0.3">
      <c r="A551" s="207" t="s">
        <v>12025</v>
      </c>
    </row>
    <row r="552" spans="1:1" x14ac:dyDescent="0.3">
      <c r="A552" s="207" t="s">
        <v>12026</v>
      </c>
    </row>
    <row r="553" spans="1:1" x14ac:dyDescent="0.3">
      <c r="A553" s="207" t="s">
        <v>12027</v>
      </c>
    </row>
    <row r="554" spans="1:1" x14ac:dyDescent="0.3">
      <c r="A554" s="207" t="s">
        <v>12028</v>
      </c>
    </row>
    <row r="555" spans="1:1" x14ac:dyDescent="0.3">
      <c r="A555" s="207" t="s">
        <v>12029</v>
      </c>
    </row>
    <row r="556" spans="1:1" x14ac:dyDescent="0.3">
      <c r="A556" s="207" t="s">
        <v>12030</v>
      </c>
    </row>
    <row r="557" spans="1:1" x14ac:dyDescent="0.3">
      <c r="A557" s="207" t="s">
        <v>12031</v>
      </c>
    </row>
    <row r="558" spans="1:1" x14ac:dyDescent="0.3">
      <c r="A558" s="207" t="s">
        <v>12032</v>
      </c>
    </row>
    <row r="559" spans="1:1" x14ac:dyDescent="0.3">
      <c r="A559" s="207" t="s">
        <v>12033</v>
      </c>
    </row>
    <row r="560" spans="1:1" x14ac:dyDescent="0.3">
      <c r="A560" s="207" t="s">
        <v>12034</v>
      </c>
    </row>
    <row r="561" spans="1:1" x14ac:dyDescent="0.3">
      <c r="A561" s="207" t="s">
        <v>12035</v>
      </c>
    </row>
    <row r="562" spans="1:1" x14ac:dyDescent="0.3">
      <c r="A562" s="207" t="s">
        <v>12036</v>
      </c>
    </row>
    <row r="563" spans="1:1" x14ac:dyDescent="0.3">
      <c r="A563" s="207" t="s">
        <v>12037</v>
      </c>
    </row>
    <row r="564" spans="1:1" x14ac:dyDescent="0.3">
      <c r="A564" s="207" t="s">
        <v>12038</v>
      </c>
    </row>
    <row r="565" spans="1:1" x14ac:dyDescent="0.3">
      <c r="A565" s="207" t="s">
        <v>12039</v>
      </c>
    </row>
    <row r="566" spans="1:1" x14ac:dyDescent="0.3">
      <c r="A566" s="207" t="s">
        <v>12040</v>
      </c>
    </row>
    <row r="567" spans="1:1" x14ac:dyDescent="0.3">
      <c r="A567" s="207" t="s">
        <v>12041</v>
      </c>
    </row>
    <row r="568" spans="1:1" x14ac:dyDescent="0.3">
      <c r="A568" s="207" t="s">
        <v>12042</v>
      </c>
    </row>
    <row r="569" spans="1:1" x14ac:dyDescent="0.3">
      <c r="A569" s="207" t="s">
        <v>12043</v>
      </c>
    </row>
    <row r="570" spans="1:1" x14ac:dyDescent="0.3">
      <c r="A570" s="207" t="s">
        <v>12044</v>
      </c>
    </row>
    <row r="571" spans="1:1" x14ac:dyDescent="0.3">
      <c r="A571" s="207" t="s">
        <v>12045</v>
      </c>
    </row>
    <row r="572" spans="1:1" x14ac:dyDescent="0.3">
      <c r="A572" s="207" t="s">
        <v>12046</v>
      </c>
    </row>
    <row r="573" spans="1:1" x14ac:dyDescent="0.3">
      <c r="A573" s="207" t="s">
        <v>12047</v>
      </c>
    </row>
    <row r="574" spans="1:1" x14ac:dyDescent="0.3">
      <c r="A574" s="207" t="s">
        <v>12048</v>
      </c>
    </row>
    <row r="575" spans="1:1" x14ac:dyDescent="0.3">
      <c r="A575" s="207" t="s">
        <v>12049</v>
      </c>
    </row>
    <row r="576" spans="1:1" x14ac:dyDescent="0.3">
      <c r="A576" s="207" t="s">
        <v>12050</v>
      </c>
    </row>
    <row r="577" spans="1:1" x14ac:dyDescent="0.3">
      <c r="A577" s="207" t="s">
        <v>12051</v>
      </c>
    </row>
    <row r="578" spans="1:1" x14ac:dyDescent="0.3">
      <c r="A578" s="207" t="s">
        <v>12052</v>
      </c>
    </row>
    <row r="579" spans="1:1" x14ac:dyDescent="0.3">
      <c r="A579" s="207" t="s">
        <v>12053</v>
      </c>
    </row>
    <row r="580" spans="1:1" x14ac:dyDescent="0.3">
      <c r="A580" s="207" t="s">
        <v>12054</v>
      </c>
    </row>
    <row r="581" spans="1:1" x14ac:dyDescent="0.3">
      <c r="A581" s="207" t="s">
        <v>12055</v>
      </c>
    </row>
    <row r="582" spans="1:1" x14ac:dyDescent="0.3">
      <c r="A582" s="207" t="s">
        <v>12056</v>
      </c>
    </row>
    <row r="583" spans="1:1" x14ac:dyDescent="0.3">
      <c r="A583" s="207" t="s">
        <v>12057</v>
      </c>
    </row>
    <row r="584" spans="1:1" x14ac:dyDescent="0.3">
      <c r="A584" s="207" t="s">
        <v>12058</v>
      </c>
    </row>
    <row r="585" spans="1:1" x14ac:dyDescent="0.3">
      <c r="A585" s="207" t="s">
        <v>12059</v>
      </c>
    </row>
    <row r="586" spans="1:1" x14ac:dyDescent="0.3">
      <c r="A586" s="207" t="s">
        <v>12060</v>
      </c>
    </row>
    <row r="587" spans="1:1" x14ac:dyDescent="0.3">
      <c r="A587" s="207" t="s">
        <v>12061</v>
      </c>
    </row>
    <row r="588" spans="1:1" x14ac:dyDescent="0.3">
      <c r="A588" s="207" t="s">
        <v>12062</v>
      </c>
    </row>
    <row r="589" spans="1:1" x14ac:dyDescent="0.3">
      <c r="A589" s="207" t="s">
        <v>12063</v>
      </c>
    </row>
    <row r="590" spans="1:1" x14ac:dyDescent="0.3">
      <c r="A590" s="207" t="s">
        <v>12064</v>
      </c>
    </row>
    <row r="591" spans="1:1" x14ac:dyDescent="0.3">
      <c r="A591" s="207" t="s">
        <v>12065</v>
      </c>
    </row>
    <row r="592" spans="1:1" x14ac:dyDescent="0.3">
      <c r="A592" s="207" t="s">
        <v>12066</v>
      </c>
    </row>
    <row r="593" spans="1:1" x14ac:dyDescent="0.3">
      <c r="A593" s="207" t="s">
        <v>12067</v>
      </c>
    </row>
    <row r="594" spans="1:1" x14ac:dyDescent="0.3">
      <c r="A594" s="207" t="s">
        <v>12068</v>
      </c>
    </row>
    <row r="595" spans="1:1" x14ac:dyDescent="0.3">
      <c r="A595" s="207" t="s">
        <v>12069</v>
      </c>
    </row>
    <row r="596" spans="1:1" x14ac:dyDescent="0.3">
      <c r="A596" s="207" t="s">
        <v>12070</v>
      </c>
    </row>
    <row r="597" spans="1:1" x14ac:dyDescent="0.3">
      <c r="A597" s="207" t="s">
        <v>12071</v>
      </c>
    </row>
    <row r="598" spans="1:1" x14ac:dyDescent="0.3">
      <c r="A598" s="207" t="s">
        <v>12072</v>
      </c>
    </row>
    <row r="599" spans="1:1" x14ac:dyDescent="0.3">
      <c r="A599" s="207" t="s">
        <v>12073</v>
      </c>
    </row>
    <row r="600" spans="1:1" x14ac:dyDescent="0.3">
      <c r="A600" s="207" t="s">
        <v>12074</v>
      </c>
    </row>
    <row r="601" spans="1:1" x14ac:dyDescent="0.3">
      <c r="A601" s="207" t="s">
        <v>12075</v>
      </c>
    </row>
    <row r="602" spans="1:1" x14ac:dyDescent="0.3">
      <c r="A602" s="207" t="s">
        <v>12076</v>
      </c>
    </row>
    <row r="603" spans="1:1" x14ac:dyDescent="0.3">
      <c r="A603" s="207" t="s">
        <v>12077</v>
      </c>
    </row>
    <row r="604" spans="1:1" x14ac:dyDescent="0.3">
      <c r="A604" s="207" t="s">
        <v>12078</v>
      </c>
    </row>
    <row r="605" spans="1:1" x14ac:dyDescent="0.3">
      <c r="A605" s="207" t="s">
        <v>12079</v>
      </c>
    </row>
    <row r="606" spans="1:1" x14ac:dyDescent="0.3">
      <c r="A606" s="207" t="s">
        <v>12080</v>
      </c>
    </row>
    <row r="607" spans="1:1" x14ac:dyDescent="0.3">
      <c r="A607" s="207" t="s">
        <v>12081</v>
      </c>
    </row>
    <row r="608" spans="1:1" x14ac:dyDescent="0.3">
      <c r="A608" s="207" t="s">
        <v>12082</v>
      </c>
    </row>
    <row r="609" spans="1:1" x14ac:dyDescent="0.3">
      <c r="A609" s="207" t="s">
        <v>12083</v>
      </c>
    </row>
    <row r="610" spans="1:1" x14ac:dyDescent="0.3">
      <c r="A610" s="207" t="s">
        <v>12084</v>
      </c>
    </row>
    <row r="611" spans="1:1" x14ac:dyDescent="0.3">
      <c r="A611" s="207" t="s">
        <v>12085</v>
      </c>
    </row>
    <row r="612" spans="1:1" x14ac:dyDescent="0.3">
      <c r="A612" s="207" t="s">
        <v>12086</v>
      </c>
    </row>
    <row r="613" spans="1:1" x14ac:dyDescent="0.3">
      <c r="A613" s="207" t="s">
        <v>12087</v>
      </c>
    </row>
    <row r="614" spans="1:1" x14ac:dyDescent="0.3">
      <c r="A614" s="207" t="s">
        <v>12088</v>
      </c>
    </row>
    <row r="615" spans="1:1" x14ac:dyDescent="0.3">
      <c r="A615" s="207" t="s">
        <v>12089</v>
      </c>
    </row>
    <row r="616" spans="1:1" x14ac:dyDescent="0.3">
      <c r="A616" s="207" t="s">
        <v>12090</v>
      </c>
    </row>
    <row r="617" spans="1:1" x14ac:dyDescent="0.3">
      <c r="A617" s="207" t="s">
        <v>12091</v>
      </c>
    </row>
    <row r="618" spans="1:1" x14ac:dyDescent="0.3">
      <c r="A618" s="207" t="s">
        <v>12092</v>
      </c>
    </row>
    <row r="619" spans="1:1" x14ac:dyDescent="0.3">
      <c r="A619" s="207" t="s">
        <v>12093</v>
      </c>
    </row>
    <row r="620" spans="1:1" x14ac:dyDescent="0.3">
      <c r="A620" s="207" t="s">
        <v>12094</v>
      </c>
    </row>
    <row r="621" spans="1:1" x14ac:dyDescent="0.3">
      <c r="A621" s="207" t="s">
        <v>12095</v>
      </c>
    </row>
    <row r="622" spans="1:1" x14ac:dyDescent="0.3">
      <c r="A622" s="207" t="s">
        <v>12096</v>
      </c>
    </row>
    <row r="623" spans="1:1" x14ac:dyDescent="0.3">
      <c r="A623" s="207" t="s">
        <v>12097</v>
      </c>
    </row>
    <row r="624" spans="1:1" x14ac:dyDescent="0.3">
      <c r="A624" s="207" t="s">
        <v>12098</v>
      </c>
    </row>
    <row r="625" spans="1:1" x14ac:dyDescent="0.3">
      <c r="A625" s="207" t="s">
        <v>12099</v>
      </c>
    </row>
    <row r="626" spans="1:1" x14ac:dyDescent="0.3">
      <c r="A626" s="207" t="s">
        <v>12100</v>
      </c>
    </row>
    <row r="627" spans="1:1" x14ac:dyDescent="0.3">
      <c r="A627" s="207" t="s">
        <v>12101</v>
      </c>
    </row>
    <row r="628" spans="1:1" x14ac:dyDescent="0.3">
      <c r="A628" s="207" t="s">
        <v>12102</v>
      </c>
    </row>
    <row r="629" spans="1:1" x14ac:dyDescent="0.3">
      <c r="A629" s="207" t="s">
        <v>12103</v>
      </c>
    </row>
    <row r="630" spans="1:1" x14ac:dyDescent="0.3">
      <c r="A630" s="207" t="s">
        <v>12104</v>
      </c>
    </row>
    <row r="631" spans="1:1" x14ac:dyDescent="0.3">
      <c r="A631" s="207" t="s">
        <v>12105</v>
      </c>
    </row>
    <row r="632" spans="1:1" x14ac:dyDescent="0.3">
      <c r="A632" s="207" t="s">
        <v>12106</v>
      </c>
    </row>
    <row r="633" spans="1:1" x14ac:dyDescent="0.3">
      <c r="A633" s="207" t="s">
        <v>12107</v>
      </c>
    </row>
    <row r="634" spans="1:1" x14ac:dyDescent="0.3">
      <c r="A634" s="207" t="s">
        <v>12108</v>
      </c>
    </row>
    <row r="635" spans="1:1" x14ac:dyDescent="0.3">
      <c r="A635" s="207" t="s">
        <v>12109</v>
      </c>
    </row>
    <row r="636" spans="1:1" x14ac:dyDescent="0.3">
      <c r="A636" s="207" t="s">
        <v>12110</v>
      </c>
    </row>
    <row r="637" spans="1:1" x14ac:dyDescent="0.3">
      <c r="A637" s="207" t="s">
        <v>12111</v>
      </c>
    </row>
    <row r="638" spans="1:1" x14ac:dyDescent="0.3">
      <c r="A638" s="207" t="s">
        <v>12112</v>
      </c>
    </row>
    <row r="639" spans="1:1" x14ac:dyDescent="0.3">
      <c r="A639" s="207" t="s">
        <v>12113</v>
      </c>
    </row>
    <row r="640" spans="1:1" x14ac:dyDescent="0.3">
      <c r="A640" s="207" t="s">
        <v>12114</v>
      </c>
    </row>
    <row r="641" spans="1:1" x14ac:dyDescent="0.3">
      <c r="A641" s="207" t="s">
        <v>12115</v>
      </c>
    </row>
    <row r="642" spans="1:1" x14ac:dyDescent="0.3">
      <c r="A642" s="207" t="s">
        <v>12116</v>
      </c>
    </row>
    <row r="643" spans="1:1" x14ac:dyDescent="0.3">
      <c r="A643" s="207" t="s">
        <v>12117</v>
      </c>
    </row>
    <row r="644" spans="1:1" x14ac:dyDescent="0.3">
      <c r="A644" s="207" t="s">
        <v>12118</v>
      </c>
    </row>
    <row r="645" spans="1:1" x14ac:dyDescent="0.3">
      <c r="A645" s="207" t="s">
        <v>12119</v>
      </c>
    </row>
    <row r="646" spans="1:1" x14ac:dyDescent="0.3">
      <c r="A646" s="207" t="s">
        <v>12120</v>
      </c>
    </row>
    <row r="647" spans="1:1" x14ac:dyDescent="0.3">
      <c r="A647" s="207" t="s">
        <v>12121</v>
      </c>
    </row>
    <row r="648" spans="1:1" x14ac:dyDescent="0.3">
      <c r="A648" s="207" t="s">
        <v>12122</v>
      </c>
    </row>
    <row r="649" spans="1:1" x14ac:dyDescent="0.3">
      <c r="A649" s="207" t="s">
        <v>12123</v>
      </c>
    </row>
    <row r="650" spans="1:1" x14ac:dyDescent="0.3">
      <c r="A650" s="207" t="s">
        <v>12124</v>
      </c>
    </row>
    <row r="651" spans="1:1" x14ac:dyDescent="0.3">
      <c r="A651" s="207" t="s">
        <v>12125</v>
      </c>
    </row>
    <row r="652" spans="1:1" x14ac:dyDescent="0.3">
      <c r="A652" s="207" t="s">
        <v>12126</v>
      </c>
    </row>
    <row r="653" spans="1:1" x14ac:dyDescent="0.3">
      <c r="A653" s="207" t="s">
        <v>12127</v>
      </c>
    </row>
    <row r="654" spans="1:1" x14ac:dyDescent="0.3">
      <c r="A654" s="207" t="s">
        <v>12128</v>
      </c>
    </row>
    <row r="655" spans="1:1" x14ac:dyDescent="0.3">
      <c r="A655" s="207" t="s">
        <v>12129</v>
      </c>
    </row>
    <row r="656" spans="1:1" x14ac:dyDescent="0.3">
      <c r="A656" s="207" t="s">
        <v>12130</v>
      </c>
    </row>
    <row r="657" spans="1:1" x14ac:dyDescent="0.3">
      <c r="A657" s="207" t="s">
        <v>12131</v>
      </c>
    </row>
    <row r="658" spans="1:1" x14ac:dyDescent="0.3">
      <c r="A658" s="207" t="s">
        <v>12132</v>
      </c>
    </row>
    <row r="659" spans="1:1" x14ac:dyDescent="0.3">
      <c r="A659" s="207" t="s">
        <v>12133</v>
      </c>
    </row>
    <row r="660" spans="1:1" x14ac:dyDescent="0.3">
      <c r="A660" s="207" t="s">
        <v>12134</v>
      </c>
    </row>
    <row r="661" spans="1:1" x14ac:dyDescent="0.3">
      <c r="A661" s="207" t="s">
        <v>12135</v>
      </c>
    </row>
    <row r="662" spans="1:1" x14ac:dyDescent="0.3">
      <c r="A662" s="207" t="s">
        <v>12136</v>
      </c>
    </row>
    <row r="663" spans="1:1" x14ac:dyDescent="0.3">
      <c r="A663" s="207" t="s">
        <v>12137</v>
      </c>
    </row>
    <row r="664" spans="1:1" x14ac:dyDescent="0.3">
      <c r="A664" s="207" t="s">
        <v>12138</v>
      </c>
    </row>
    <row r="665" spans="1:1" x14ac:dyDescent="0.3">
      <c r="A665" s="207" t="s">
        <v>12139</v>
      </c>
    </row>
    <row r="666" spans="1:1" x14ac:dyDescent="0.3">
      <c r="A666" s="207" t="s">
        <v>12140</v>
      </c>
    </row>
    <row r="667" spans="1:1" x14ac:dyDescent="0.3">
      <c r="A667" s="207" t="s">
        <v>12141</v>
      </c>
    </row>
    <row r="668" spans="1:1" x14ac:dyDescent="0.3">
      <c r="A668" s="207" t="s">
        <v>12142</v>
      </c>
    </row>
    <row r="669" spans="1:1" x14ac:dyDescent="0.3">
      <c r="A669" s="207" t="s">
        <v>12143</v>
      </c>
    </row>
    <row r="670" spans="1:1" x14ac:dyDescent="0.3">
      <c r="A670" s="207" t="s">
        <v>12144</v>
      </c>
    </row>
    <row r="671" spans="1:1" x14ac:dyDescent="0.3">
      <c r="A671" s="207" t="s">
        <v>12145</v>
      </c>
    </row>
    <row r="672" spans="1:1" x14ac:dyDescent="0.3">
      <c r="A672" s="207" t="s">
        <v>12146</v>
      </c>
    </row>
    <row r="673" spans="1:1" x14ac:dyDescent="0.3">
      <c r="A673" s="207" t="s">
        <v>12147</v>
      </c>
    </row>
    <row r="674" spans="1:1" x14ac:dyDescent="0.3">
      <c r="A674" s="207" t="s">
        <v>12148</v>
      </c>
    </row>
    <row r="675" spans="1:1" x14ac:dyDescent="0.3">
      <c r="A675" s="207" t="s">
        <v>12149</v>
      </c>
    </row>
    <row r="676" spans="1:1" x14ac:dyDescent="0.3">
      <c r="A676" s="207" t="s">
        <v>12150</v>
      </c>
    </row>
    <row r="677" spans="1:1" x14ac:dyDescent="0.3">
      <c r="A677" s="207" t="s">
        <v>12151</v>
      </c>
    </row>
    <row r="678" spans="1:1" x14ac:dyDescent="0.3">
      <c r="A678" s="207" t="s">
        <v>12152</v>
      </c>
    </row>
    <row r="679" spans="1:1" x14ac:dyDescent="0.3">
      <c r="A679" s="207" t="s">
        <v>12153</v>
      </c>
    </row>
    <row r="680" spans="1:1" x14ac:dyDescent="0.3">
      <c r="A680" s="207" t="s">
        <v>12154</v>
      </c>
    </row>
    <row r="681" spans="1:1" x14ac:dyDescent="0.3">
      <c r="A681" s="207" t="s">
        <v>12155</v>
      </c>
    </row>
    <row r="682" spans="1:1" x14ac:dyDescent="0.3">
      <c r="A682" s="207" t="s">
        <v>12156</v>
      </c>
    </row>
    <row r="683" spans="1:1" x14ac:dyDescent="0.3">
      <c r="A683" s="207" t="s">
        <v>12157</v>
      </c>
    </row>
    <row r="684" spans="1:1" x14ac:dyDescent="0.3">
      <c r="A684" s="207" t="s">
        <v>12158</v>
      </c>
    </row>
    <row r="685" spans="1:1" x14ac:dyDescent="0.3">
      <c r="A685" s="207" t="s">
        <v>12159</v>
      </c>
    </row>
    <row r="686" spans="1:1" x14ac:dyDescent="0.3">
      <c r="A686" s="207" t="s">
        <v>12160</v>
      </c>
    </row>
    <row r="687" spans="1:1" x14ac:dyDescent="0.3">
      <c r="A687" s="207" t="s">
        <v>12161</v>
      </c>
    </row>
    <row r="688" spans="1:1" x14ac:dyDescent="0.3">
      <c r="A688" s="207" t="s">
        <v>12162</v>
      </c>
    </row>
    <row r="689" spans="1:1" x14ac:dyDescent="0.3">
      <c r="A689" s="207" t="s">
        <v>12163</v>
      </c>
    </row>
    <row r="690" spans="1:1" x14ac:dyDescent="0.3">
      <c r="A690" s="207" t="s">
        <v>12164</v>
      </c>
    </row>
    <row r="691" spans="1:1" x14ac:dyDescent="0.3">
      <c r="A691" s="207" t="s">
        <v>12165</v>
      </c>
    </row>
    <row r="692" spans="1:1" x14ac:dyDescent="0.3">
      <c r="A692" s="207" t="s">
        <v>12166</v>
      </c>
    </row>
    <row r="693" spans="1:1" x14ac:dyDescent="0.3">
      <c r="A693" s="207" t="s">
        <v>12167</v>
      </c>
    </row>
    <row r="694" spans="1:1" x14ac:dyDescent="0.3">
      <c r="A694" s="207" t="s">
        <v>12168</v>
      </c>
    </row>
    <row r="695" spans="1:1" x14ac:dyDescent="0.3">
      <c r="A695" s="207" t="s">
        <v>12169</v>
      </c>
    </row>
    <row r="696" spans="1:1" x14ac:dyDescent="0.3">
      <c r="A696" s="207" t="s">
        <v>12170</v>
      </c>
    </row>
    <row r="697" spans="1:1" x14ac:dyDescent="0.3">
      <c r="A697" s="207" t="s">
        <v>12171</v>
      </c>
    </row>
    <row r="698" spans="1:1" x14ac:dyDescent="0.3">
      <c r="A698" s="207" t="s">
        <v>12172</v>
      </c>
    </row>
    <row r="699" spans="1:1" x14ac:dyDescent="0.3">
      <c r="A699" s="207" t="s">
        <v>12173</v>
      </c>
    </row>
    <row r="700" spans="1:1" x14ac:dyDescent="0.3">
      <c r="A700" s="207" t="s">
        <v>12174</v>
      </c>
    </row>
    <row r="701" spans="1:1" x14ac:dyDescent="0.3">
      <c r="A701" s="207" t="s">
        <v>12175</v>
      </c>
    </row>
    <row r="702" spans="1:1" x14ac:dyDescent="0.3">
      <c r="A702" s="207" t="s">
        <v>12176</v>
      </c>
    </row>
    <row r="703" spans="1:1" x14ac:dyDescent="0.3">
      <c r="A703" s="207" t="s">
        <v>12177</v>
      </c>
    </row>
    <row r="704" spans="1:1" x14ac:dyDescent="0.3">
      <c r="A704" s="207" t="s">
        <v>12178</v>
      </c>
    </row>
    <row r="705" spans="1:1" x14ac:dyDescent="0.3">
      <c r="A705" s="207" t="s">
        <v>12179</v>
      </c>
    </row>
    <row r="706" spans="1:1" x14ac:dyDescent="0.3">
      <c r="A706" s="207" t="s">
        <v>12180</v>
      </c>
    </row>
    <row r="707" spans="1:1" x14ac:dyDescent="0.3">
      <c r="A707" s="207" t="s">
        <v>12181</v>
      </c>
    </row>
    <row r="708" spans="1:1" x14ac:dyDescent="0.3">
      <c r="A708" s="207" t="s">
        <v>12182</v>
      </c>
    </row>
    <row r="709" spans="1:1" x14ac:dyDescent="0.3">
      <c r="A709" s="207" t="s">
        <v>12183</v>
      </c>
    </row>
    <row r="710" spans="1:1" x14ac:dyDescent="0.3">
      <c r="A710" s="207" t="s">
        <v>12184</v>
      </c>
    </row>
    <row r="711" spans="1:1" x14ac:dyDescent="0.3">
      <c r="A711" s="207" t="s">
        <v>12185</v>
      </c>
    </row>
    <row r="712" spans="1:1" x14ac:dyDescent="0.3">
      <c r="A712" s="207" t="s">
        <v>12186</v>
      </c>
    </row>
    <row r="713" spans="1:1" x14ac:dyDescent="0.3">
      <c r="A713" s="207" t="s">
        <v>12187</v>
      </c>
    </row>
    <row r="714" spans="1:1" x14ac:dyDescent="0.3">
      <c r="A714" s="207" t="s">
        <v>12188</v>
      </c>
    </row>
    <row r="715" spans="1:1" x14ac:dyDescent="0.3">
      <c r="A715" s="207" t="s">
        <v>12189</v>
      </c>
    </row>
    <row r="716" spans="1:1" x14ac:dyDescent="0.3">
      <c r="A716" s="207" t="s">
        <v>12190</v>
      </c>
    </row>
    <row r="717" spans="1:1" x14ac:dyDescent="0.3">
      <c r="A717" s="207" t="s">
        <v>12191</v>
      </c>
    </row>
    <row r="718" spans="1:1" x14ac:dyDescent="0.3">
      <c r="A718" s="207" t="s">
        <v>12192</v>
      </c>
    </row>
    <row r="719" spans="1:1" x14ac:dyDescent="0.3">
      <c r="A719" s="207" t="s">
        <v>12193</v>
      </c>
    </row>
    <row r="720" spans="1:1" x14ac:dyDescent="0.3">
      <c r="A720" s="207" t="s">
        <v>12194</v>
      </c>
    </row>
    <row r="721" spans="1:1" x14ac:dyDescent="0.3">
      <c r="A721" s="207" t="s">
        <v>12195</v>
      </c>
    </row>
    <row r="722" spans="1:1" x14ac:dyDescent="0.3">
      <c r="A722" s="207" t="s">
        <v>12196</v>
      </c>
    </row>
    <row r="723" spans="1:1" x14ac:dyDescent="0.3">
      <c r="A723" s="207" t="s">
        <v>12197</v>
      </c>
    </row>
    <row r="724" spans="1:1" x14ac:dyDescent="0.3">
      <c r="A724" s="207" t="s">
        <v>12198</v>
      </c>
    </row>
    <row r="725" spans="1:1" x14ac:dyDescent="0.3">
      <c r="A725" s="207" t="s">
        <v>12199</v>
      </c>
    </row>
    <row r="726" spans="1:1" x14ac:dyDescent="0.3">
      <c r="A726" s="207" t="s">
        <v>12200</v>
      </c>
    </row>
    <row r="727" spans="1:1" x14ac:dyDescent="0.3">
      <c r="A727" s="207" t="s">
        <v>12201</v>
      </c>
    </row>
    <row r="728" spans="1:1" x14ac:dyDescent="0.3">
      <c r="A728" s="207" t="s">
        <v>12202</v>
      </c>
    </row>
    <row r="729" spans="1:1" x14ac:dyDescent="0.3">
      <c r="A729" s="207" t="s">
        <v>12203</v>
      </c>
    </row>
    <row r="730" spans="1:1" x14ac:dyDescent="0.3">
      <c r="A730" s="207" t="s">
        <v>12204</v>
      </c>
    </row>
    <row r="731" spans="1:1" x14ac:dyDescent="0.3">
      <c r="A731" s="207" t="s">
        <v>12205</v>
      </c>
    </row>
    <row r="732" spans="1:1" x14ac:dyDescent="0.3">
      <c r="A732" s="207" t="s">
        <v>12206</v>
      </c>
    </row>
    <row r="733" spans="1:1" x14ac:dyDescent="0.3">
      <c r="A733" s="207" t="s">
        <v>12207</v>
      </c>
    </row>
    <row r="734" spans="1:1" x14ac:dyDescent="0.3">
      <c r="A734" s="207" t="s">
        <v>12208</v>
      </c>
    </row>
    <row r="735" spans="1:1" x14ac:dyDescent="0.3">
      <c r="A735" s="207" t="s">
        <v>12209</v>
      </c>
    </row>
    <row r="736" spans="1:1" x14ac:dyDescent="0.3">
      <c r="A736" s="207" t="s">
        <v>12210</v>
      </c>
    </row>
    <row r="737" spans="1:1" x14ac:dyDescent="0.3">
      <c r="A737" s="207" t="s">
        <v>12211</v>
      </c>
    </row>
    <row r="738" spans="1:1" x14ac:dyDescent="0.3">
      <c r="A738" s="207" t="s">
        <v>12212</v>
      </c>
    </row>
    <row r="739" spans="1:1" x14ac:dyDescent="0.3">
      <c r="A739" s="207" t="s">
        <v>12213</v>
      </c>
    </row>
    <row r="740" spans="1:1" x14ac:dyDescent="0.3">
      <c r="A740" s="207" t="s">
        <v>12214</v>
      </c>
    </row>
    <row r="741" spans="1:1" x14ac:dyDescent="0.3">
      <c r="A741" s="207" t="s">
        <v>12215</v>
      </c>
    </row>
    <row r="742" spans="1:1" x14ac:dyDescent="0.3">
      <c r="A742" s="207" t="s">
        <v>12216</v>
      </c>
    </row>
    <row r="743" spans="1:1" x14ac:dyDescent="0.3">
      <c r="A743" s="207" t="s">
        <v>12217</v>
      </c>
    </row>
    <row r="744" spans="1:1" x14ac:dyDescent="0.3">
      <c r="A744" s="207" t="s">
        <v>12218</v>
      </c>
    </row>
    <row r="745" spans="1:1" x14ac:dyDescent="0.3">
      <c r="A745" s="207" t="s">
        <v>12219</v>
      </c>
    </row>
    <row r="746" spans="1:1" x14ac:dyDescent="0.3">
      <c r="A746" s="207" t="s">
        <v>12220</v>
      </c>
    </row>
    <row r="747" spans="1:1" x14ac:dyDescent="0.3">
      <c r="A747" s="207" t="s">
        <v>12221</v>
      </c>
    </row>
    <row r="748" spans="1:1" x14ac:dyDescent="0.3">
      <c r="A748" s="207" t="s">
        <v>12222</v>
      </c>
    </row>
    <row r="749" spans="1:1" x14ac:dyDescent="0.3">
      <c r="A749" s="207" t="s">
        <v>12223</v>
      </c>
    </row>
    <row r="750" spans="1:1" x14ac:dyDescent="0.3">
      <c r="A750" s="207" t="s">
        <v>12224</v>
      </c>
    </row>
    <row r="751" spans="1:1" x14ac:dyDescent="0.3">
      <c r="A751" s="207" t="s">
        <v>12225</v>
      </c>
    </row>
    <row r="752" spans="1:1" x14ac:dyDescent="0.3">
      <c r="A752" s="207" t="s">
        <v>12226</v>
      </c>
    </row>
    <row r="753" spans="1:1" x14ac:dyDescent="0.3">
      <c r="A753" s="207" t="s">
        <v>12227</v>
      </c>
    </row>
    <row r="754" spans="1:1" x14ac:dyDescent="0.3">
      <c r="A754" s="207" t="s">
        <v>12228</v>
      </c>
    </row>
    <row r="755" spans="1:1" x14ac:dyDescent="0.3">
      <c r="A755" s="207" t="s">
        <v>12229</v>
      </c>
    </row>
    <row r="756" spans="1:1" x14ac:dyDescent="0.3">
      <c r="A756" s="207" t="s">
        <v>12230</v>
      </c>
    </row>
    <row r="757" spans="1:1" x14ac:dyDescent="0.3">
      <c r="A757" s="207" t="s">
        <v>12231</v>
      </c>
    </row>
    <row r="758" spans="1:1" x14ac:dyDescent="0.3">
      <c r="A758" s="207" t="s">
        <v>12232</v>
      </c>
    </row>
    <row r="759" spans="1:1" x14ac:dyDescent="0.3">
      <c r="A759" s="207" t="s">
        <v>12233</v>
      </c>
    </row>
    <row r="760" spans="1:1" x14ac:dyDescent="0.3">
      <c r="A760" s="207" t="s">
        <v>12234</v>
      </c>
    </row>
    <row r="761" spans="1:1" x14ac:dyDescent="0.3">
      <c r="A761" s="207" t="s">
        <v>12235</v>
      </c>
    </row>
    <row r="762" spans="1:1" x14ac:dyDescent="0.3">
      <c r="A762" s="207" t="s">
        <v>12236</v>
      </c>
    </row>
    <row r="763" spans="1:1" x14ac:dyDescent="0.3">
      <c r="A763" s="207" t="s">
        <v>12237</v>
      </c>
    </row>
    <row r="764" spans="1:1" x14ac:dyDescent="0.3">
      <c r="A764" s="207" t="s">
        <v>12238</v>
      </c>
    </row>
    <row r="765" spans="1:1" x14ac:dyDescent="0.3">
      <c r="A765" s="207" t="s">
        <v>12239</v>
      </c>
    </row>
    <row r="766" spans="1:1" x14ac:dyDescent="0.3">
      <c r="A766" s="207" t="s">
        <v>12240</v>
      </c>
    </row>
    <row r="767" spans="1:1" x14ac:dyDescent="0.3">
      <c r="A767" s="207" t="s">
        <v>12241</v>
      </c>
    </row>
    <row r="768" spans="1:1" x14ac:dyDescent="0.3">
      <c r="A768" s="207" t="s">
        <v>12242</v>
      </c>
    </row>
    <row r="769" spans="1:1" x14ac:dyDescent="0.3">
      <c r="A769" s="207" t="s">
        <v>12243</v>
      </c>
    </row>
    <row r="770" spans="1:1" x14ac:dyDescent="0.3">
      <c r="A770" s="207" t="s">
        <v>12244</v>
      </c>
    </row>
    <row r="771" spans="1:1" x14ac:dyDescent="0.3">
      <c r="A771" s="207" t="s">
        <v>12245</v>
      </c>
    </row>
    <row r="772" spans="1:1" x14ac:dyDescent="0.3">
      <c r="A772" s="207" t="s">
        <v>12246</v>
      </c>
    </row>
    <row r="773" spans="1:1" x14ac:dyDescent="0.3">
      <c r="A773" s="207" t="s">
        <v>12247</v>
      </c>
    </row>
    <row r="774" spans="1:1" x14ac:dyDescent="0.3">
      <c r="A774" s="207" t="s">
        <v>12248</v>
      </c>
    </row>
    <row r="775" spans="1:1" x14ac:dyDescent="0.3">
      <c r="A775" s="207" t="s">
        <v>12249</v>
      </c>
    </row>
    <row r="776" spans="1:1" x14ac:dyDescent="0.3">
      <c r="A776" s="207" t="s">
        <v>12250</v>
      </c>
    </row>
    <row r="777" spans="1:1" x14ac:dyDescent="0.3">
      <c r="A777" s="207" t="s">
        <v>12251</v>
      </c>
    </row>
    <row r="778" spans="1:1" x14ac:dyDescent="0.3">
      <c r="A778" s="207" t="s">
        <v>12252</v>
      </c>
    </row>
    <row r="779" spans="1:1" x14ac:dyDescent="0.3">
      <c r="A779" s="207" t="s">
        <v>12253</v>
      </c>
    </row>
    <row r="780" spans="1:1" x14ac:dyDescent="0.3">
      <c r="A780" s="207" t="s">
        <v>12254</v>
      </c>
    </row>
    <row r="781" spans="1:1" x14ac:dyDescent="0.3">
      <c r="A781" s="207" t="s">
        <v>12255</v>
      </c>
    </row>
    <row r="782" spans="1:1" x14ac:dyDescent="0.3">
      <c r="A782" s="207" t="s">
        <v>12256</v>
      </c>
    </row>
    <row r="783" spans="1:1" x14ac:dyDescent="0.3">
      <c r="A783" s="207" t="s">
        <v>12257</v>
      </c>
    </row>
    <row r="784" spans="1:1" x14ac:dyDescent="0.3">
      <c r="A784" s="207" t="s">
        <v>12258</v>
      </c>
    </row>
    <row r="785" spans="1:1" x14ac:dyDescent="0.3">
      <c r="A785" s="207" t="s">
        <v>12259</v>
      </c>
    </row>
    <row r="786" spans="1:1" x14ac:dyDescent="0.3">
      <c r="A786" s="207" t="s">
        <v>12260</v>
      </c>
    </row>
    <row r="787" spans="1:1" x14ac:dyDescent="0.3">
      <c r="A787" s="207" t="s">
        <v>12261</v>
      </c>
    </row>
    <row r="788" spans="1:1" x14ac:dyDescent="0.3">
      <c r="A788" s="207" t="s">
        <v>12262</v>
      </c>
    </row>
    <row r="789" spans="1:1" x14ac:dyDescent="0.3">
      <c r="A789" s="207" t="s">
        <v>12263</v>
      </c>
    </row>
    <row r="790" spans="1:1" x14ac:dyDescent="0.3">
      <c r="A790" s="207" t="s">
        <v>12264</v>
      </c>
    </row>
    <row r="791" spans="1:1" x14ac:dyDescent="0.3">
      <c r="A791" s="207" t="s">
        <v>12265</v>
      </c>
    </row>
    <row r="792" spans="1:1" x14ac:dyDescent="0.3">
      <c r="A792" s="207" t="s">
        <v>12266</v>
      </c>
    </row>
    <row r="793" spans="1:1" x14ac:dyDescent="0.3">
      <c r="A793" s="207" t="s">
        <v>12267</v>
      </c>
    </row>
    <row r="794" spans="1:1" x14ac:dyDescent="0.3">
      <c r="A794" s="207" t="s">
        <v>12268</v>
      </c>
    </row>
    <row r="795" spans="1:1" x14ac:dyDescent="0.3">
      <c r="A795" s="207" t="s">
        <v>12269</v>
      </c>
    </row>
    <row r="796" spans="1:1" x14ac:dyDescent="0.3">
      <c r="A796" s="207" t="s">
        <v>12270</v>
      </c>
    </row>
    <row r="797" spans="1:1" x14ac:dyDescent="0.3">
      <c r="A797" s="207" t="s">
        <v>12271</v>
      </c>
    </row>
    <row r="798" spans="1:1" x14ac:dyDescent="0.3">
      <c r="A798" s="207" t="s">
        <v>12272</v>
      </c>
    </row>
    <row r="799" spans="1:1" x14ac:dyDescent="0.3">
      <c r="A799" s="207" t="s">
        <v>12273</v>
      </c>
    </row>
    <row r="800" spans="1:1" x14ac:dyDescent="0.3">
      <c r="A800" s="207" t="s">
        <v>12274</v>
      </c>
    </row>
    <row r="801" spans="1:1" x14ac:dyDescent="0.3">
      <c r="A801" s="207" t="s">
        <v>12275</v>
      </c>
    </row>
    <row r="802" spans="1:1" x14ac:dyDescent="0.3">
      <c r="A802" s="207" t="s">
        <v>12276</v>
      </c>
    </row>
    <row r="803" spans="1:1" x14ac:dyDescent="0.3">
      <c r="A803" s="207" t="s">
        <v>12277</v>
      </c>
    </row>
    <row r="804" spans="1:1" x14ac:dyDescent="0.3">
      <c r="A804" s="207" t="s">
        <v>12278</v>
      </c>
    </row>
    <row r="805" spans="1:1" x14ac:dyDescent="0.3">
      <c r="A805" s="207" t="s">
        <v>12279</v>
      </c>
    </row>
    <row r="806" spans="1:1" x14ac:dyDescent="0.3">
      <c r="A806" s="207" t="s">
        <v>12280</v>
      </c>
    </row>
    <row r="807" spans="1:1" x14ac:dyDescent="0.3">
      <c r="A807" s="207" t="s">
        <v>12281</v>
      </c>
    </row>
    <row r="808" spans="1:1" x14ac:dyDescent="0.3">
      <c r="A808" s="207" t="s">
        <v>12282</v>
      </c>
    </row>
    <row r="809" spans="1:1" x14ac:dyDescent="0.3">
      <c r="A809" s="207" t="s">
        <v>12283</v>
      </c>
    </row>
    <row r="810" spans="1:1" x14ac:dyDescent="0.3">
      <c r="A810" s="207" t="s">
        <v>12284</v>
      </c>
    </row>
    <row r="811" spans="1:1" x14ac:dyDescent="0.3">
      <c r="A811" s="207" t="s">
        <v>12285</v>
      </c>
    </row>
    <row r="812" spans="1:1" x14ac:dyDescent="0.3">
      <c r="A812" s="207" t="s">
        <v>12286</v>
      </c>
    </row>
    <row r="813" spans="1:1" x14ac:dyDescent="0.3">
      <c r="A813" s="207" t="s">
        <v>12287</v>
      </c>
    </row>
    <row r="814" spans="1:1" x14ac:dyDescent="0.3">
      <c r="A814" s="207" t="s">
        <v>12288</v>
      </c>
    </row>
    <row r="815" spans="1:1" x14ac:dyDescent="0.3">
      <c r="A815" s="207" t="s">
        <v>12289</v>
      </c>
    </row>
    <row r="816" spans="1:1" x14ac:dyDescent="0.3">
      <c r="A816" s="207" t="s">
        <v>12290</v>
      </c>
    </row>
    <row r="817" spans="1:1" x14ac:dyDescent="0.3">
      <c r="A817" s="207" t="s">
        <v>12291</v>
      </c>
    </row>
    <row r="818" spans="1:1" x14ac:dyDescent="0.3">
      <c r="A818" s="207" t="s">
        <v>12292</v>
      </c>
    </row>
    <row r="819" spans="1:1" x14ac:dyDescent="0.3">
      <c r="A819" s="207" t="s">
        <v>12293</v>
      </c>
    </row>
    <row r="820" spans="1:1" x14ac:dyDescent="0.3">
      <c r="A820" s="207" t="s">
        <v>12294</v>
      </c>
    </row>
    <row r="821" spans="1:1" x14ac:dyDescent="0.3">
      <c r="A821" s="207" t="s">
        <v>12295</v>
      </c>
    </row>
    <row r="822" spans="1:1" x14ac:dyDescent="0.3">
      <c r="A822" s="207" t="s">
        <v>12296</v>
      </c>
    </row>
    <row r="823" spans="1:1" x14ac:dyDescent="0.3">
      <c r="A823" s="207" t="s">
        <v>12297</v>
      </c>
    </row>
    <row r="824" spans="1:1" x14ac:dyDescent="0.3">
      <c r="A824" s="207" t="s">
        <v>12298</v>
      </c>
    </row>
    <row r="825" spans="1:1" x14ac:dyDescent="0.3">
      <c r="A825" s="207" t="s">
        <v>12299</v>
      </c>
    </row>
    <row r="826" spans="1:1" x14ac:dyDescent="0.3">
      <c r="A826" s="207" t="s">
        <v>12300</v>
      </c>
    </row>
    <row r="827" spans="1:1" x14ac:dyDescent="0.3">
      <c r="A827" s="207" t="s">
        <v>12301</v>
      </c>
    </row>
    <row r="828" spans="1:1" x14ac:dyDescent="0.3">
      <c r="A828" s="207" t="s">
        <v>12302</v>
      </c>
    </row>
    <row r="829" spans="1:1" x14ac:dyDescent="0.3">
      <c r="A829" s="207" t="s">
        <v>12303</v>
      </c>
    </row>
    <row r="830" spans="1:1" x14ac:dyDescent="0.3">
      <c r="A830" s="207" t="s">
        <v>12304</v>
      </c>
    </row>
    <row r="831" spans="1:1" x14ac:dyDescent="0.3">
      <c r="A831" s="207" t="s">
        <v>12305</v>
      </c>
    </row>
    <row r="832" spans="1:1" x14ac:dyDescent="0.3">
      <c r="A832" s="207" t="s">
        <v>12306</v>
      </c>
    </row>
    <row r="833" spans="1:1" x14ac:dyDescent="0.3">
      <c r="A833" s="207" t="s">
        <v>12307</v>
      </c>
    </row>
    <row r="834" spans="1:1" x14ac:dyDescent="0.3">
      <c r="A834" s="207" t="s">
        <v>12308</v>
      </c>
    </row>
    <row r="835" spans="1:1" x14ac:dyDescent="0.3">
      <c r="A835" s="207" t="s">
        <v>12309</v>
      </c>
    </row>
    <row r="836" spans="1:1" x14ac:dyDescent="0.3">
      <c r="A836" s="207" t="s">
        <v>12310</v>
      </c>
    </row>
    <row r="837" spans="1:1" x14ac:dyDescent="0.3">
      <c r="A837" s="207" t="s">
        <v>12311</v>
      </c>
    </row>
    <row r="838" spans="1:1" x14ac:dyDescent="0.3">
      <c r="A838" s="207" t="s">
        <v>12312</v>
      </c>
    </row>
    <row r="839" spans="1:1" x14ac:dyDescent="0.3">
      <c r="A839" s="207" t="s">
        <v>12313</v>
      </c>
    </row>
    <row r="840" spans="1:1" x14ac:dyDescent="0.3">
      <c r="A840" s="207" t="s">
        <v>12314</v>
      </c>
    </row>
    <row r="841" spans="1:1" x14ac:dyDescent="0.3">
      <c r="A841" s="207" t="s">
        <v>12315</v>
      </c>
    </row>
    <row r="842" spans="1:1" x14ac:dyDescent="0.3">
      <c r="A842" s="207" t="s">
        <v>12316</v>
      </c>
    </row>
    <row r="843" spans="1:1" x14ac:dyDescent="0.3">
      <c r="A843" s="207" t="s">
        <v>12317</v>
      </c>
    </row>
    <row r="844" spans="1:1" x14ac:dyDescent="0.3">
      <c r="A844" s="207" t="s">
        <v>12318</v>
      </c>
    </row>
    <row r="845" spans="1:1" x14ac:dyDescent="0.3">
      <c r="A845" s="207" t="s">
        <v>12319</v>
      </c>
    </row>
    <row r="846" spans="1:1" x14ac:dyDescent="0.3">
      <c r="A846" s="207" t="s">
        <v>12320</v>
      </c>
    </row>
    <row r="847" spans="1:1" x14ac:dyDescent="0.3">
      <c r="A847" s="207" t="s">
        <v>12321</v>
      </c>
    </row>
    <row r="848" spans="1:1" x14ac:dyDescent="0.3">
      <c r="A848" s="207" t="s">
        <v>12322</v>
      </c>
    </row>
    <row r="849" spans="1:1" x14ac:dyDescent="0.3">
      <c r="A849" s="207" t="s">
        <v>12323</v>
      </c>
    </row>
    <row r="850" spans="1:1" x14ac:dyDescent="0.3">
      <c r="A850" s="207" t="s">
        <v>12324</v>
      </c>
    </row>
    <row r="851" spans="1:1" x14ac:dyDescent="0.3">
      <c r="A851" s="207" t="s">
        <v>12325</v>
      </c>
    </row>
    <row r="852" spans="1:1" x14ac:dyDescent="0.3">
      <c r="A852" s="207" t="s">
        <v>12326</v>
      </c>
    </row>
    <row r="853" spans="1:1" x14ac:dyDescent="0.3">
      <c r="A853" s="207" t="s">
        <v>12327</v>
      </c>
    </row>
    <row r="854" spans="1:1" x14ac:dyDescent="0.3">
      <c r="A854" s="207" t="s">
        <v>12328</v>
      </c>
    </row>
    <row r="855" spans="1:1" x14ac:dyDescent="0.3">
      <c r="A855" s="207" t="s">
        <v>12329</v>
      </c>
    </row>
    <row r="856" spans="1:1" x14ac:dyDescent="0.3">
      <c r="A856" s="207" t="s">
        <v>12330</v>
      </c>
    </row>
    <row r="857" spans="1:1" x14ac:dyDescent="0.3">
      <c r="A857" s="207" t="s">
        <v>12331</v>
      </c>
    </row>
    <row r="858" spans="1:1" x14ac:dyDescent="0.3">
      <c r="A858" s="207" t="s">
        <v>12332</v>
      </c>
    </row>
    <row r="859" spans="1:1" x14ac:dyDescent="0.3">
      <c r="A859" s="207" t="s">
        <v>12333</v>
      </c>
    </row>
    <row r="860" spans="1:1" x14ac:dyDescent="0.3">
      <c r="A860" s="207" t="s">
        <v>12334</v>
      </c>
    </row>
    <row r="861" spans="1:1" x14ac:dyDescent="0.3">
      <c r="A861" s="207" t="s">
        <v>12335</v>
      </c>
    </row>
    <row r="862" spans="1:1" x14ac:dyDescent="0.3">
      <c r="A862" s="207" t="s">
        <v>12336</v>
      </c>
    </row>
    <row r="863" spans="1:1" x14ac:dyDescent="0.3">
      <c r="A863" s="207" t="s">
        <v>12337</v>
      </c>
    </row>
    <row r="864" spans="1:1" x14ac:dyDescent="0.3">
      <c r="A864" s="207" t="s">
        <v>12338</v>
      </c>
    </row>
    <row r="865" spans="1:1" x14ac:dyDescent="0.3">
      <c r="A865" s="207" t="s">
        <v>12339</v>
      </c>
    </row>
    <row r="866" spans="1:1" x14ac:dyDescent="0.3">
      <c r="A866" s="207" t="s">
        <v>12340</v>
      </c>
    </row>
    <row r="867" spans="1:1" x14ac:dyDescent="0.3">
      <c r="A867" s="207" t="s">
        <v>12341</v>
      </c>
    </row>
    <row r="868" spans="1:1" x14ac:dyDescent="0.3">
      <c r="A868" s="207" t="s">
        <v>12342</v>
      </c>
    </row>
    <row r="869" spans="1:1" x14ac:dyDescent="0.3">
      <c r="A869" s="207" t="s">
        <v>12343</v>
      </c>
    </row>
    <row r="870" spans="1:1" x14ac:dyDescent="0.3">
      <c r="A870" s="207" t="s">
        <v>12344</v>
      </c>
    </row>
    <row r="871" spans="1:1" x14ac:dyDescent="0.3">
      <c r="A871" s="207" t="s">
        <v>12345</v>
      </c>
    </row>
    <row r="872" spans="1:1" x14ac:dyDescent="0.3">
      <c r="A872" s="207" t="s">
        <v>12346</v>
      </c>
    </row>
    <row r="873" spans="1:1" x14ac:dyDescent="0.3">
      <c r="A873" s="207" t="s">
        <v>12347</v>
      </c>
    </row>
    <row r="874" spans="1:1" x14ac:dyDescent="0.3">
      <c r="A874" s="207" t="s">
        <v>12348</v>
      </c>
    </row>
    <row r="875" spans="1:1" x14ac:dyDescent="0.3">
      <c r="A875" s="207" t="s">
        <v>12349</v>
      </c>
    </row>
    <row r="876" spans="1:1" x14ac:dyDescent="0.3">
      <c r="A876" s="207" t="s">
        <v>12350</v>
      </c>
    </row>
    <row r="877" spans="1:1" x14ac:dyDescent="0.3">
      <c r="A877" s="207" t="s">
        <v>12351</v>
      </c>
    </row>
    <row r="878" spans="1:1" x14ac:dyDescent="0.3">
      <c r="A878" s="207" t="s">
        <v>12352</v>
      </c>
    </row>
    <row r="879" spans="1:1" x14ac:dyDescent="0.3">
      <c r="A879" s="207" t="s">
        <v>12353</v>
      </c>
    </row>
    <row r="880" spans="1:1" x14ac:dyDescent="0.3">
      <c r="A880" s="207" t="s">
        <v>12354</v>
      </c>
    </row>
    <row r="881" spans="1:1" x14ac:dyDescent="0.3">
      <c r="A881" s="207" t="s">
        <v>12355</v>
      </c>
    </row>
    <row r="882" spans="1:1" x14ac:dyDescent="0.3">
      <c r="A882" s="207" t="s">
        <v>12356</v>
      </c>
    </row>
    <row r="883" spans="1:1" x14ac:dyDescent="0.3">
      <c r="A883" s="207" t="s">
        <v>12357</v>
      </c>
    </row>
    <row r="884" spans="1:1" x14ac:dyDescent="0.3">
      <c r="A884" s="207" t="s">
        <v>12358</v>
      </c>
    </row>
    <row r="885" spans="1:1" x14ac:dyDescent="0.3">
      <c r="A885" s="207" t="s">
        <v>12359</v>
      </c>
    </row>
    <row r="886" spans="1:1" x14ac:dyDescent="0.3">
      <c r="A886" s="207" t="s">
        <v>12360</v>
      </c>
    </row>
    <row r="887" spans="1:1" x14ac:dyDescent="0.3">
      <c r="A887" s="207" t="s">
        <v>12361</v>
      </c>
    </row>
    <row r="888" spans="1:1" x14ac:dyDescent="0.3">
      <c r="A888" s="207" t="s">
        <v>12362</v>
      </c>
    </row>
    <row r="889" spans="1:1" x14ac:dyDescent="0.3">
      <c r="A889" s="207" t="s">
        <v>12363</v>
      </c>
    </row>
    <row r="890" spans="1:1" x14ac:dyDescent="0.3">
      <c r="A890" s="207" t="s">
        <v>12364</v>
      </c>
    </row>
    <row r="891" spans="1:1" x14ac:dyDescent="0.3">
      <c r="A891" s="207" t="s">
        <v>12365</v>
      </c>
    </row>
    <row r="892" spans="1:1" x14ac:dyDescent="0.3">
      <c r="A892" s="207" t="s">
        <v>12366</v>
      </c>
    </row>
    <row r="893" spans="1:1" x14ac:dyDescent="0.3">
      <c r="A893" s="207" t="s">
        <v>12367</v>
      </c>
    </row>
    <row r="894" spans="1:1" x14ac:dyDescent="0.3">
      <c r="A894" s="207" t="s">
        <v>12368</v>
      </c>
    </row>
    <row r="895" spans="1:1" x14ac:dyDescent="0.3">
      <c r="A895" s="207" t="s">
        <v>12369</v>
      </c>
    </row>
    <row r="896" spans="1:1" x14ac:dyDescent="0.3">
      <c r="A896" s="207" t="s">
        <v>12370</v>
      </c>
    </row>
    <row r="897" spans="1:1" x14ac:dyDescent="0.3">
      <c r="A897" s="207" t="s">
        <v>12371</v>
      </c>
    </row>
    <row r="898" spans="1:1" x14ac:dyDescent="0.3">
      <c r="A898" s="207" t="s">
        <v>12372</v>
      </c>
    </row>
    <row r="899" spans="1:1" x14ac:dyDescent="0.3">
      <c r="A899" s="207" t="s">
        <v>12373</v>
      </c>
    </row>
    <row r="900" spans="1:1" x14ac:dyDescent="0.3">
      <c r="A900" s="207" t="s">
        <v>12374</v>
      </c>
    </row>
    <row r="901" spans="1:1" x14ac:dyDescent="0.3">
      <c r="A901" s="207" t="s">
        <v>12375</v>
      </c>
    </row>
    <row r="902" spans="1:1" x14ac:dyDescent="0.3">
      <c r="A902" s="207" t="s">
        <v>12376</v>
      </c>
    </row>
    <row r="903" spans="1:1" x14ac:dyDescent="0.3">
      <c r="A903" s="207" t="s">
        <v>12377</v>
      </c>
    </row>
    <row r="904" spans="1:1" x14ac:dyDescent="0.3">
      <c r="A904" s="207" t="s">
        <v>12378</v>
      </c>
    </row>
    <row r="905" spans="1:1" x14ac:dyDescent="0.3">
      <c r="A905" s="207" t="s">
        <v>12379</v>
      </c>
    </row>
    <row r="906" spans="1:1" x14ac:dyDescent="0.3">
      <c r="A906" s="207" t="s">
        <v>12380</v>
      </c>
    </row>
    <row r="907" spans="1:1" x14ac:dyDescent="0.3">
      <c r="A907" s="207" t="s">
        <v>12381</v>
      </c>
    </row>
    <row r="908" spans="1:1" x14ac:dyDescent="0.3">
      <c r="A908" s="207" t="s">
        <v>12382</v>
      </c>
    </row>
    <row r="909" spans="1:1" x14ac:dyDescent="0.3">
      <c r="A909" s="207" t="s">
        <v>12383</v>
      </c>
    </row>
    <row r="910" spans="1:1" x14ac:dyDescent="0.3">
      <c r="A910" s="207" t="s">
        <v>12384</v>
      </c>
    </row>
    <row r="911" spans="1:1" x14ac:dyDescent="0.3">
      <c r="A911" s="207" t="s">
        <v>12385</v>
      </c>
    </row>
    <row r="912" spans="1:1" x14ac:dyDescent="0.3">
      <c r="A912" s="207" t="s">
        <v>12386</v>
      </c>
    </row>
    <row r="913" spans="1:1" x14ac:dyDescent="0.3">
      <c r="A913" s="207" t="s">
        <v>12387</v>
      </c>
    </row>
    <row r="914" spans="1:1" x14ac:dyDescent="0.3">
      <c r="A914" s="207" t="s">
        <v>12388</v>
      </c>
    </row>
    <row r="915" spans="1:1" x14ac:dyDescent="0.3">
      <c r="A915" s="207" t="s">
        <v>12389</v>
      </c>
    </row>
    <row r="916" spans="1:1" x14ac:dyDescent="0.3">
      <c r="A916" s="207" t="s">
        <v>12390</v>
      </c>
    </row>
    <row r="917" spans="1:1" x14ac:dyDescent="0.3">
      <c r="A917" s="207" t="s">
        <v>12391</v>
      </c>
    </row>
    <row r="918" spans="1:1" x14ac:dyDescent="0.3">
      <c r="A918" s="207" t="s">
        <v>12392</v>
      </c>
    </row>
    <row r="919" spans="1:1" x14ac:dyDescent="0.3">
      <c r="A919" s="207" t="s">
        <v>12393</v>
      </c>
    </row>
    <row r="920" spans="1:1" x14ac:dyDescent="0.3">
      <c r="A920" s="207" t="s">
        <v>12394</v>
      </c>
    </row>
    <row r="921" spans="1:1" x14ac:dyDescent="0.3">
      <c r="A921" s="207" t="s">
        <v>12395</v>
      </c>
    </row>
    <row r="922" spans="1:1" x14ac:dyDescent="0.3">
      <c r="A922" s="207" t="s">
        <v>12396</v>
      </c>
    </row>
    <row r="923" spans="1:1" x14ac:dyDescent="0.3">
      <c r="A923" s="207" t="s">
        <v>12397</v>
      </c>
    </row>
    <row r="924" spans="1:1" x14ac:dyDescent="0.3">
      <c r="A924" s="207" t="s">
        <v>12398</v>
      </c>
    </row>
    <row r="925" spans="1:1" x14ac:dyDescent="0.3">
      <c r="A925" s="207" t="s">
        <v>12399</v>
      </c>
    </row>
    <row r="926" spans="1:1" x14ac:dyDescent="0.3">
      <c r="A926" s="207" t="s">
        <v>12400</v>
      </c>
    </row>
    <row r="927" spans="1:1" x14ac:dyDescent="0.3">
      <c r="A927" s="207" t="s">
        <v>12401</v>
      </c>
    </row>
    <row r="928" spans="1:1" x14ac:dyDescent="0.3">
      <c r="A928" s="207" t="s">
        <v>12402</v>
      </c>
    </row>
    <row r="929" spans="1:1" x14ac:dyDescent="0.3">
      <c r="A929" s="207" t="s">
        <v>12403</v>
      </c>
    </row>
    <row r="930" spans="1:1" x14ac:dyDescent="0.3">
      <c r="A930" s="207" t="s">
        <v>12404</v>
      </c>
    </row>
    <row r="931" spans="1:1" x14ac:dyDescent="0.3">
      <c r="A931" s="207" t="s">
        <v>12405</v>
      </c>
    </row>
    <row r="932" spans="1:1" x14ac:dyDescent="0.3">
      <c r="A932" s="207" t="s">
        <v>12406</v>
      </c>
    </row>
    <row r="933" spans="1:1" x14ac:dyDescent="0.3">
      <c r="A933" s="207" t="s">
        <v>12407</v>
      </c>
    </row>
    <row r="934" spans="1:1" x14ac:dyDescent="0.3">
      <c r="A934" s="207" t="s">
        <v>12408</v>
      </c>
    </row>
    <row r="935" spans="1:1" x14ac:dyDescent="0.3">
      <c r="A935" s="207" t="s">
        <v>12409</v>
      </c>
    </row>
    <row r="936" spans="1:1" x14ac:dyDescent="0.3">
      <c r="A936" s="207" t="s">
        <v>12410</v>
      </c>
    </row>
    <row r="937" spans="1:1" x14ac:dyDescent="0.3">
      <c r="A937" s="207" t="s">
        <v>12411</v>
      </c>
    </row>
    <row r="938" spans="1:1" x14ac:dyDescent="0.3">
      <c r="A938" s="207" t="s">
        <v>12412</v>
      </c>
    </row>
    <row r="939" spans="1:1" x14ac:dyDescent="0.3">
      <c r="A939" s="207" t="s">
        <v>12413</v>
      </c>
    </row>
    <row r="940" spans="1:1" x14ac:dyDescent="0.3">
      <c r="A940" s="207" t="s">
        <v>12414</v>
      </c>
    </row>
    <row r="941" spans="1:1" x14ac:dyDescent="0.3">
      <c r="A941" s="207" t="s">
        <v>12415</v>
      </c>
    </row>
    <row r="942" spans="1:1" x14ac:dyDescent="0.3">
      <c r="A942" s="207" t="s">
        <v>12416</v>
      </c>
    </row>
    <row r="943" spans="1:1" x14ac:dyDescent="0.3">
      <c r="A943" s="207" t="s">
        <v>12417</v>
      </c>
    </row>
    <row r="944" spans="1:1" x14ac:dyDescent="0.3">
      <c r="A944" s="207" t="s">
        <v>12418</v>
      </c>
    </row>
    <row r="945" spans="1:1" x14ac:dyDescent="0.3">
      <c r="A945" s="207" t="s">
        <v>12419</v>
      </c>
    </row>
    <row r="946" spans="1:1" x14ac:dyDescent="0.3">
      <c r="A946" s="207" t="s">
        <v>12420</v>
      </c>
    </row>
    <row r="947" spans="1:1" x14ac:dyDescent="0.3">
      <c r="A947" s="207" t="s">
        <v>12421</v>
      </c>
    </row>
    <row r="948" spans="1:1" x14ac:dyDescent="0.3">
      <c r="A948" s="207" t="s">
        <v>12422</v>
      </c>
    </row>
    <row r="949" spans="1:1" x14ac:dyDescent="0.3">
      <c r="A949" s="207" t="s">
        <v>12423</v>
      </c>
    </row>
    <row r="950" spans="1:1" x14ac:dyDescent="0.3">
      <c r="A950" s="207" t="s">
        <v>12424</v>
      </c>
    </row>
    <row r="951" spans="1:1" x14ac:dyDescent="0.3">
      <c r="A951" s="207" t="s">
        <v>12425</v>
      </c>
    </row>
    <row r="952" spans="1:1" x14ac:dyDescent="0.3">
      <c r="A952" s="207" t="s">
        <v>12426</v>
      </c>
    </row>
    <row r="953" spans="1:1" x14ac:dyDescent="0.3">
      <c r="A953" s="207" t="s">
        <v>12427</v>
      </c>
    </row>
    <row r="954" spans="1:1" x14ac:dyDescent="0.3">
      <c r="A954" s="207" t="s">
        <v>12428</v>
      </c>
    </row>
    <row r="955" spans="1:1" x14ac:dyDescent="0.3">
      <c r="A955" s="207" t="s">
        <v>12429</v>
      </c>
    </row>
    <row r="956" spans="1:1" x14ac:dyDescent="0.3">
      <c r="A956" s="207" t="s">
        <v>12430</v>
      </c>
    </row>
    <row r="957" spans="1:1" x14ac:dyDescent="0.3">
      <c r="A957" s="207" t="s">
        <v>12431</v>
      </c>
    </row>
    <row r="958" spans="1:1" x14ac:dyDescent="0.3">
      <c r="A958" s="207" t="s">
        <v>12432</v>
      </c>
    </row>
    <row r="959" spans="1:1" x14ac:dyDescent="0.3">
      <c r="A959" s="207" t="s">
        <v>12433</v>
      </c>
    </row>
    <row r="960" spans="1:1" x14ac:dyDescent="0.3">
      <c r="A960" s="207" t="s">
        <v>12434</v>
      </c>
    </row>
    <row r="961" spans="1:1" x14ac:dyDescent="0.3">
      <c r="A961" s="207" t="s">
        <v>12435</v>
      </c>
    </row>
    <row r="962" spans="1:1" x14ac:dyDescent="0.3">
      <c r="A962" s="207" t="s">
        <v>12436</v>
      </c>
    </row>
    <row r="963" spans="1:1" x14ac:dyDescent="0.3">
      <c r="A963" s="207" t="s">
        <v>12437</v>
      </c>
    </row>
    <row r="964" spans="1:1" x14ac:dyDescent="0.3">
      <c r="A964" s="207" t="s">
        <v>12438</v>
      </c>
    </row>
    <row r="965" spans="1:1" x14ac:dyDescent="0.3">
      <c r="A965" s="207" t="s">
        <v>12439</v>
      </c>
    </row>
    <row r="966" spans="1:1" x14ac:dyDescent="0.3">
      <c r="A966" s="207" t="s">
        <v>12440</v>
      </c>
    </row>
    <row r="967" spans="1:1" x14ac:dyDescent="0.3">
      <c r="A967" s="207" t="s">
        <v>12441</v>
      </c>
    </row>
    <row r="968" spans="1:1" x14ac:dyDescent="0.3">
      <c r="A968" s="207" t="s">
        <v>12442</v>
      </c>
    </row>
    <row r="969" spans="1:1" x14ac:dyDescent="0.3">
      <c r="A969" s="207" t="s">
        <v>12443</v>
      </c>
    </row>
    <row r="970" spans="1:1" x14ac:dyDescent="0.3">
      <c r="A970" s="207" t="s">
        <v>12444</v>
      </c>
    </row>
    <row r="971" spans="1:1" x14ac:dyDescent="0.3">
      <c r="A971" s="207" t="s">
        <v>12445</v>
      </c>
    </row>
    <row r="972" spans="1:1" x14ac:dyDescent="0.3">
      <c r="A972" s="207" t="s">
        <v>12446</v>
      </c>
    </row>
    <row r="973" spans="1:1" x14ac:dyDescent="0.3">
      <c r="A973" s="207" t="s">
        <v>12447</v>
      </c>
    </row>
    <row r="974" spans="1:1" x14ac:dyDescent="0.3">
      <c r="A974" s="207" t="s">
        <v>12448</v>
      </c>
    </row>
    <row r="975" spans="1:1" x14ac:dyDescent="0.3">
      <c r="A975" s="207" t="s">
        <v>12449</v>
      </c>
    </row>
    <row r="976" spans="1:1" x14ac:dyDescent="0.3">
      <c r="A976" s="207" t="s">
        <v>12450</v>
      </c>
    </row>
    <row r="977" spans="1:1" x14ac:dyDescent="0.3">
      <c r="A977" s="207" t="s">
        <v>12451</v>
      </c>
    </row>
    <row r="978" spans="1:1" x14ac:dyDescent="0.3">
      <c r="A978" s="207" t="s">
        <v>12452</v>
      </c>
    </row>
    <row r="979" spans="1:1" x14ac:dyDescent="0.3">
      <c r="A979" s="207" t="s">
        <v>12453</v>
      </c>
    </row>
    <row r="980" spans="1:1" x14ac:dyDescent="0.3">
      <c r="A980" s="207" t="s">
        <v>12454</v>
      </c>
    </row>
    <row r="981" spans="1:1" x14ac:dyDescent="0.3">
      <c r="A981" s="207" t="s">
        <v>12455</v>
      </c>
    </row>
    <row r="982" spans="1:1" x14ac:dyDescent="0.3">
      <c r="A982" s="207" t="s">
        <v>12456</v>
      </c>
    </row>
    <row r="983" spans="1:1" x14ac:dyDescent="0.3">
      <c r="A983" s="207" t="s">
        <v>12457</v>
      </c>
    </row>
    <row r="984" spans="1:1" x14ac:dyDescent="0.3">
      <c r="A984" s="207" t="s">
        <v>12458</v>
      </c>
    </row>
    <row r="985" spans="1:1" x14ac:dyDescent="0.3">
      <c r="A985" s="207" t="s">
        <v>12459</v>
      </c>
    </row>
    <row r="986" spans="1:1" x14ac:dyDescent="0.3">
      <c r="A986" s="207" t="s">
        <v>12460</v>
      </c>
    </row>
    <row r="987" spans="1:1" x14ac:dyDescent="0.3">
      <c r="A987" s="207" t="s">
        <v>12461</v>
      </c>
    </row>
    <row r="988" spans="1:1" x14ac:dyDescent="0.3">
      <c r="A988" s="207" t="s">
        <v>12462</v>
      </c>
    </row>
    <row r="989" spans="1:1" x14ac:dyDescent="0.3">
      <c r="A989" s="207" t="s">
        <v>12463</v>
      </c>
    </row>
    <row r="990" spans="1:1" x14ac:dyDescent="0.3">
      <c r="A990" s="207" t="s">
        <v>12464</v>
      </c>
    </row>
    <row r="991" spans="1:1" x14ac:dyDescent="0.3">
      <c r="A991" s="207" t="s">
        <v>12465</v>
      </c>
    </row>
    <row r="992" spans="1:1" x14ac:dyDescent="0.3">
      <c r="A992" s="207" t="s">
        <v>12466</v>
      </c>
    </row>
    <row r="993" spans="1:1" x14ac:dyDescent="0.3">
      <c r="A993" s="207" t="s">
        <v>12467</v>
      </c>
    </row>
    <row r="994" spans="1:1" x14ac:dyDescent="0.3">
      <c r="A994" s="207" t="s">
        <v>12468</v>
      </c>
    </row>
    <row r="995" spans="1:1" x14ac:dyDescent="0.3">
      <c r="A995" s="207" t="s">
        <v>12469</v>
      </c>
    </row>
    <row r="996" spans="1:1" x14ac:dyDescent="0.3">
      <c r="A996" s="207" t="s">
        <v>12470</v>
      </c>
    </row>
    <row r="997" spans="1:1" x14ac:dyDescent="0.3">
      <c r="A997" s="207" t="s">
        <v>12471</v>
      </c>
    </row>
    <row r="998" spans="1:1" x14ac:dyDescent="0.3">
      <c r="A998" s="207" t="s">
        <v>12472</v>
      </c>
    </row>
    <row r="999" spans="1:1" x14ac:dyDescent="0.3">
      <c r="A999" s="207" t="s">
        <v>12473</v>
      </c>
    </row>
    <row r="1000" spans="1:1" x14ac:dyDescent="0.3">
      <c r="A1000" s="207" t="s">
        <v>12474</v>
      </c>
    </row>
    <row r="1001" spans="1:1" x14ac:dyDescent="0.3">
      <c r="A1001" s="207" t="s">
        <v>12475</v>
      </c>
    </row>
    <row r="1002" spans="1:1" x14ac:dyDescent="0.3">
      <c r="A1002" s="207" t="s">
        <v>12476</v>
      </c>
    </row>
    <row r="1003" spans="1:1" x14ac:dyDescent="0.3">
      <c r="A1003" s="207" t="s">
        <v>12477</v>
      </c>
    </row>
    <row r="1004" spans="1:1" x14ac:dyDescent="0.3">
      <c r="A1004" s="207" t="s">
        <v>12478</v>
      </c>
    </row>
    <row r="1005" spans="1:1" x14ac:dyDescent="0.3">
      <c r="A1005" s="207" t="s">
        <v>12479</v>
      </c>
    </row>
    <row r="1006" spans="1:1" x14ac:dyDescent="0.3">
      <c r="A1006" s="207" t="s">
        <v>12480</v>
      </c>
    </row>
    <row r="1007" spans="1:1" x14ac:dyDescent="0.3">
      <c r="A1007" s="207" t="s">
        <v>12481</v>
      </c>
    </row>
    <row r="1008" spans="1:1" x14ac:dyDescent="0.3">
      <c r="A1008" s="207" t="s">
        <v>12482</v>
      </c>
    </row>
    <row r="1009" spans="1:1" x14ac:dyDescent="0.3">
      <c r="A1009" s="207" t="s">
        <v>12483</v>
      </c>
    </row>
    <row r="1010" spans="1:1" x14ac:dyDescent="0.3">
      <c r="A1010" s="207" t="s">
        <v>12484</v>
      </c>
    </row>
    <row r="1011" spans="1:1" x14ac:dyDescent="0.3">
      <c r="A1011" s="207" t="s">
        <v>12485</v>
      </c>
    </row>
    <row r="1012" spans="1:1" x14ac:dyDescent="0.3">
      <c r="A1012" s="207" t="s">
        <v>12486</v>
      </c>
    </row>
    <row r="1013" spans="1:1" x14ac:dyDescent="0.3">
      <c r="A1013" s="207" t="s">
        <v>12487</v>
      </c>
    </row>
    <row r="1014" spans="1:1" x14ac:dyDescent="0.3">
      <c r="A1014" s="207" t="s">
        <v>12488</v>
      </c>
    </row>
    <row r="1015" spans="1:1" x14ac:dyDescent="0.3">
      <c r="A1015" s="207" t="s">
        <v>12489</v>
      </c>
    </row>
    <row r="1016" spans="1:1" x14ac:dyDescent="0.3">
      <c r="A1016" s="207" t="s">
        <v>12490</v>
      </c>
    </row>
    <row r="1017" spans="1:1" x14ac:dyDescent="0.3">
      <c r="A1017" s="207" t="s">
        <v>12491</v>
      </c>
    </row>
    <row r="1018" spans="1:1" x14ac:dyDescent="0.3">
      <c r="A1018" s="207" t="s">
        <v>12492</v>
      </c>
    </row>
    <row r="1019" spans="1:1" x14ac:dyDescent="0.3">
      <c r="A1019" s="207" t="s">
        <v>12493</v>
      </c>
    </row>
    <row r="1020" spans="1:1" x14ac:dyDescent="0.3">
      <c r="A1020" s="207" t="s">
        <v>12494</v>
      </c>
    </row>
    <row r="1021" spans="1:1" x14ac:dyDescent="0.3">
      <c r="A1021" s="207" t="s">
        <v>12495</v>
      </c>
    </row>
    <row r="1022" spans="1:1" x14ac:dyDescent="0.3">
      <c r="A1022" s="207" t="s">
        <v>12496</v>
      </c>
    </row>
    <row r="1023" spans="1:1" x14ac:dyDescent="0.3">
      <c r="A1023" s="207" t="s">
        <v>12497</v>
      </c>
    </row>
    <row r="1024" spans="1:1" x14ac:dyDescent="0.3">
      <c r="A1024" s="207" t="s">
        <v>12498</v>
      </c>
    </row>
    <row r="1025" spans="1:1" x14ac:dyDescent="0.3">
      <c r="A1025" s="207" t="s">
        <v>12499</v>
      </c>
    </row>
    <row r="1026" spans="1:1" x14ac:dyDescent="0.3">
      <c r="A1026" s="207" t="s">
        <v>12500</v>
      </c>
    </row>
    <row r="1027" spans="1:1" x14ac:dyDescent="0.3">
      <c r="A1027" s="207" t="s">
        <v>12501</v>
      </c>
    </row>
    <row r="1028" spans="1:1" x14ac:dyDescent="0.3">
      <c r="A1028" s="207" t="s">
        <v>12502</v>
      </c>
    </row>
    <row r="1029" spans="1:1" x14ac:dyDescent="0.3">
      <c r="A1029" s="207" t="s">
        <v>12503</v>
      </c>
    </row>
    <row r="1030" spans="1:1" x14ac:dyDescent="0.3">
      <c r="A1030" s="207" t="s">
        <v>12504</v>
      </c>
    </row>
    <row r="1031" spans="1:1" x14ac:dyDescent="0.3">
      <c r="A1031" s="207" t="s">
        <v>12505</v>
      </c>
    </row>
    <row r="1032" spans="1:1" x14ac:dyDescent="0.3">
      <c r="A1032" s="207" t="s">
        <v>12506</v>
      </c>
    </row>
    <row r="1033" spans="1:1" x14ac:dyDescent="0.3">
      <c r="A1033" s="207" t="s">
        <v>12507</v>
      </c>
    </row>
    <row r="1034" spans="1:1" x14ac:dyDescent="0.3">
      <c r="A1034" s="207" t="s">
        <v>12508</v>
      </c>
    </row>
    <row r="1035" spans="1:1" x14ac:dyDescent="0.3">
      <c r="A1035" s="207" t="s">
        <v>12509</v>
      </c>
    </row>
    <row r="1036" spans="1:1" x14ac:dyDescent="0.3">
      <c r="A1036" s="207" t="s">
        <v>12510</v>
      </c>
    </row>
    <row r="1037" spans="1:1" x14ac:dyDescent="0.3">
      <c r="A1037" s="207" t="s">
        <v>12511</v>
      </c>
    </row>
    <row r="1038" spans="1:1" x14ac:dyDescent="0.3">
      <c r="A1038" s="207" t="s">
        <v>12512</v>
      </c>
    </row>
    <row r="1039" spans="1:1" x14ac:dyDescent="0.3">
      <c r="A1039" s="207" t="s">
        <v>12513</v>
      </c>
    </row>
    <row r="1040" spans="1:1" x14ac:dyDescent="0.3">
      <c r="A1040" s="207" t="s">
        <v>12514</v>
      </c>
    </row>
    <row r="1041" spans="1:1" x14ac:dyDescent="0.3">
      <c r="A1041" s="207" t="s">
        <v>12515</v>
      </c>
    </row>
    <row r="1042" spans="1:1" x14ac:dyDescent="0.3">
      <c r="A1042" s="207" t="s">
        <v>12516</v>
      </c>
    </row>
    <row r="1043" spans="1:1" x14ac:dyDescent="0.3">
      <c r="A1043" s="207" t="s">
        <v>12517</v>
      </c>
    </row>
    <row r="1044" spans="1:1" x14ac:dyDescent="0.3">
      <c r="A1044" s="207" t="s">
        <v>12518</v>
      </c>
    </row>
    <row r="1045" spans="1:1" x14ac:dyDescent="0.3">
      <c r="A1045" s="207" t="s">
        <v>12519</v>
      </c>
    </row>
    <row r="1046" spans="1:1" x14ac:dyDescent="0.3">
      <c r="A1046" s="207" t="s">
        <v>12520</v>
      </c>
    </row>
    <row r="1047" spans="1:1" x14ac:dyDescent="0.3">
      <c r="A1047" s="207" t="s">
        <v>12521</v>
      </c>
    </row>
    <row r="1048" spans="1:1" x14ac:dyDescent="0.3">
      <c r="A1048" s="207" t="s">
        <v>12522</v>
      </c>
    </row>
    <row r="1049" spans="1:1" x14ac:dyDescent="0.3">
      <c r="A1049" s="207" t="s">
        <v>12523</v>
      </c>
    </row>
    <row r="1050" spans="1:1" x14ac:dyDescent="0.3">
      <c r="A1050" s="207" t="s">
        <v>12524</v>
      </c>
    </row>
    <row r="1051" spans="1:1" x14ac:dyDescent="0.3">
      <c r="A1051" s="207" t="s">
        <v>12525</v>
      </c>
    </row>
    <row r="1052" spans="1:1" x14ac:dyDescent="0.3">
      <c r="A1052" s="207" t="s">
        <v>12526</v>
      </c>
    </row>
    <row r="1053" spans="1:1" x14ac:dyDescent="0.3">
      <c r="A1053" s="207" t="s">
        <v>12527</v>
      </c>
    </row>
    <row r="1054" spans="1:1" x14ac:dyDescent="0.3">
      <c r="A1054" s="207" t="s">
        <v>12528</v>
      </c>
    </row>
    <row r="1055" spans="1:1" x14ac:dyDescent="0.3">
      <c r="A1055" s="207" t="s">
        <v>12529</v>
      </c>
    </row>
    <row r="1056" spans="1:1" x14ac:dyDescent="0.3">
      <c r="A1056" s="207" t="s">
        <v>12530</v>
      </c>
    </row>
    <row r="1057" spans="1:1" x14ac:dyDescent="0.3">
      <c r="A1057" s="207" t="s">
        <v>12531</v>
      </c>
    </row>
    <row r="1058" spans="1:1" x14ac:dyDescent="0.3">
      <c r="A1058" s="207" t="s">
        <v>12532</v>
      </c>
    </row>
    <row r="1059" spans="1:1" x14ac:dyDescent="0.3">
      <c r="A1059" s="207" t="s">
        <v>12533</v>
      </c>
    </row>
    <row r="1060" spans="1:1" x14ac:dyDescent="0.3">
      <c r="A1060" s="207" t="s">
        <v>12534</v>
      </c>
    </row>
    <row r="1061" spans="1:1" x14ac:dyDescent="0.3">
      <c r="A1061" s="207" t="s">
        <v>12535</v>
      </c>
    </row>
    <row r="1062" spans="1:1" x14ac:dyDescent="0.3">
      <c r="A1062" s="207" t="s">
        <v>12536</v>
      </c>
    </row>
    <row r="1063" spans="1:1" x14ac:dyDescent="0.3">
      <c r="A1063" s="207" t="s">
        <v>12537</v>
      </c>
    </row>
    <row r="1064" spans="1:1" x14ac:dyDescent="0.3">
      <c r="A1064" s="207" t="s">
        <v>12538</v>
      </c>
    </row>
    <row r="1065" spans="1:1" x14ac:dyDescent="0.3">
      <c r="A1065" s="207" t="s">
        <v>12539</v>
      </c>
    </row>
    <row r="1066" spans="1:1" x14ac:dyDescent="0.3">
      <c r="A1066" s="207" t="s">
        <v>12540</v>
      </c>
    </row>
    <row r="1067" spans="1:1" x14ac:dyDescent="0.3">
      <c r="A1067" s="207" t="s">
        <v>12541</v>
      </c>
    </row>
    <row r="1068" spans="1:1" x14ac:dyDescent="0.3">
      <c r="A1068" s="207" t="s">
        <v>12542</v>
      </c>
    </row>
    <row r="1069" spans="1:1" x14ac:dyDescent="0.3">
      <c r="A1069" s="207" t="s">
        <v>12543</v>
      </c>
    </row>
    <row r="1070" spans="1:1" x14ac:dyDescent="0.3">
      <c r="A1070" s="207" t="s">
        <v>12544</v>
      </c>
    </row>
    <row r="1071" spans="1:1" x14ac:dyDescent="0.3">
      <c r="A1071" s="207" t="s">
        <v>12545</v>
      </c>
    </row>
    <row r="1072" spans="1:1" x14ac:dyDescent="0.3">
      <c r="A1072" s="207" t="s">
        <v>12546</v>
      </c>
    </row>
    <row r="1073" spans="1:1" x14ac:dyDescent="0.3">
      <c r="A1073" s="207" t="s">
        <v>12547</v>
      </c>
    </row>
    <row r="1074" spans="1:1" x14ac:dyDescent="0.3">
      <c r="A1074" s="207" t="s">
        <v>12548</v>
      </c>
    </row>
    <row r="1075" spans="1:1" x14ac:dyDescent="0.3">
      <c r="A1075" s="207" t="s">
        <v>12549</v>
      </c>
    </row>
    <row r="1076" spans="1:1" x14ac:dyDescent="0.3">
      <c r="A1076" s="207" t="s">
        <v>12550</v>
      </c>
    </row>
    <row r="1077" spans="1:1" x14ac:dyDescent="0.3">
      <c r="A1077" s="207" t="s">
        <v>12551</v>
      </c>
    </row>
    <row r="1078" spans="1:1" x14ac:dyDescent="0.3">
      <c r="A1078" s="207" t="s">
        <v>12552</v>
      </c>
    </row>
    <row r="1079" spans="1:1" x14ac:dyDescent="0.3">
      <c r="A1079" s="207" t="s">
        <v>12553</v>
      </c>
    </row>
    <row r="1080" spans="1:1" x14ac:dyDescent="0.3">
      <c r="A1080" s="207" t="s">
        <v>12554</v>
      </c>
    </row>
    <row r="1081" spans="1:1" x14ac:dyDescent="0.3">
      <c r="A1081" s="207" t="s">
        <v>12555</v>
      </c>
    </row>
    <row r="1082" spans="1:1" x14ac:dyDescent="0.3">
      <c r="A1082" s="207" t="s">
        <v>12556</v>
      </c>
    </row>
    <row r="1083" spans="1:1" x14ac:dyDescent="0.3">
      <c r="A1083" s="207" t="s">
        <v>12557</v>
      </c>
    </row>
    <row r="1084" spans="1:1" x14ac:dyDescent="0.3">
      <c r="A1084" s="207" t="s">
        <v>12558</v>
      </c>
    </row>
    <row r="1085" spans="1:1" x14ac:dyDescent="0.3">
      <c r="A1085" s="207" t="s">
        <v>12559</v>
      </c>
    </row>
    <row r="1086" spans="1:1" x14ac:dyDescent="0.3">
      <c r="A1086" s="207" t="s">
        <v>12560</v>
      </c>
    </row>
    <row r="1087" spans="1:1" x14ac:dyDescent="0.3">
      <c r="A1087" s="207" t="s">
        <v>12561</v>
      </c>
    </row>
    <row r="1088" spans="1:1" x14ac:dyDescent="0.3">
      <c r="A1088" s="207" t="s">
        <v>12562</v>
      </c>
    </row>
    <row r="1089" spans="1:1" x14ac:dyDescent="0.3">
      <c r="A1089" s="207" t="s">
        <v>12563</v>
      </c>
    </row>
    <row r="1090" spans="1:1" x14ac:dyDescent="0.3">
      <c r="A1090" s="207" t="s">
        <v>12564</v>
      </c>
    </row>
    <row r="1091" spans="1:1" x14ac:dyDescent="0.3">
      <c r="A1091" s="207" t="s">
        <v>12565</v>
      </c>
    </row>
    <row r="1092" spans="1:1" x14ac:dyDescent="0.3">
      <c r="A1092" s="207" t="s">
        <v>12566</v>
      </c>
    </row>
    <row r="1093" spans="1:1" x14ac:dyDescent="0.3">
      <c r="A1093" s="207" t="s">
        <v>12567</v>
      </c>
    </row>
    <row r="1094" spans="1:1" x14ac:dyDescent="0.3">
      <c r="A1094" s="207" t="s">
        <v>12568</v>
      </c>
    </row>
    <row r="1095" spans="1:1" x14ac:dyDescent="0.3">
      <c r="A1095" s="207" t="s">
        <v>12569</v>
      </c>
    </row>
    <row r="1096" spans="1:1" x14ac:dyDescent="0.3">
      <c r="A1096" s="207" t="s">
        <v>12570</v>
      </c>
    </row>
    <row r="1097" spans="1:1" x14ac:dyDescent="0.3">
      <c r="A1097" s="207" t="s">
        <v>12571</v>
      </c>
    </row>
    <row r="1098" spans="1:1" x14ac:dyDescent="0.3">
      <c r="A1098" s="207" t="s">
        <v>12572</v>
      </c>
    </row>
    <row r="1099" spans="1:1" x14ac:dyDescent="0.3">
      <c r="A1099" s="207" t="s">
        <v>12573</v>
      </c>
    </row>
    <row r="1100" spans="1:1" x14ac:dyDescent="0.3">
      <c r="A1100" s="207" t="s">
        <v>12574</v>
      </c>
    </row>
    <row r="1101" spans="1:1" x14ac:dyDescent="0.3">
      <c r="A1101" s="207" t="s">
        <v>12575</v>
      </c>
    </row>
    <row r="1102" spans="1:1" x14ac:dyDescent="0.3">
      <c r="A1102" s="207" t="s">
        <v>12576</v>
      </c>
    </row>
    <row r="1103" spans="1:1" x14ac:dyDescent="0.3">
      <c r="A1103" s="207" t="s">
        <v>12577</v>
      </c>
    </row>
    <row r="1104" spans="1:1" x14ac:dyDescent="0.3">
      <c r="A1104" s="207" t="s">
        <v>12578</v>
      </c>
    </row>
    <row r="1105" spans="1:1" x14ac:dyDescent="0.3">
      <c r="A1105" s="207" t="s">
        <v>12579</v>
      </c>
    </row>
    <row r="1106" spans="1:1" x14ac:dyDescent="0.3">
      <c r="A1106" s="207" t="s">
        <v>12580</v>
      </c>
    </row>
    <row r="1107" spans="1:1" x14ac:dyDescent="0.3">
      <c r="A1107" s="207" t="s">
        <v>12581</v>
      </c>
    </row>
    <row r="1108" spans="1:1" x14ac:dyDescent="0.3">
      <c r="A1108" s="207" t="s">
        <v>12582</v>
      </c>
    </row>
    <row r="1109" spans="1:1" x14ac:dyDescent="0.3">
      <c r="A1109" s="207" t="s">
        <v>12583</v>
      </c>
    </row>
    <row r="1110" spans="1:1" x14ac:dyDescent="0.3">
      <c r="A1110" s="207" t="s">
        <v>12584</v>
      </c>
    </row>
    <row r="1111" spans="1:1" x14ac:dyDescent="0.3">
      <c r="A1111" s="207" t="s">
        <v>12585</v>
      </c>
    </row>
    <row r="1112" spans="1:1" x14ac:dyDescent="0.3">
      <c r="A1112" s="207" t="s">
        <v>12586</v>
      </c>
    </row>
    <row r="1113" spans="1:1" x14ac:dyDescent="0.3">
      <c r="A1113" s="207" t="s">
        <v>12587</v>
      </c>
    </row>
    <row r="1114" spans="1:1" x14ac:dyDescent="0.3">
      <c r="A1114" s="207" t="s">
        <v>12588</v>
      </c>
    </row>
    <row r="1115" spans="1:1" x14ac:dyDescent="0.3">
      <c r="A1115" s="207" t="s">
        <v>12589</v>
      </c>
    </row>
    <row r="1116" spans="1:1" x14ac:dyDescent="0.3">
      <c r="A1116" s="207" t="s">
        <v>12590</v>
      </c>
    </row>
    <row r="1117" spans="1:1" x14ac:dyDescent="0.3">
      <c r="A1117" s="207" t="s">
        <v>12591</v>
      </c>
    </row>
    <row r="1118" spans="1:1" x14ac:dyDescent="0.3">
      <c r="A1118" s="207" t="s">
        <v>12592</v>
      </c>
    </row>
    <row r="1119" spans="1:1" x14ac:dyDescent="0.3">
      <c r="A1119" s="207" t="s">
        <v>12593</v>
      </c>
    </row>
    <row r="1120" spans="1:1" x14ac:dyDescent="0.3">
      <c r="A1120" s="207" t="s">
        <v>12594</v>
      </c>
    </row>
    <row r="1121" spans="1:1" x14ac:dyDescent="0.3">
      <c r="A1121" s="207" t="s">
        <v>12595</v>
      </c>
    </row>
    <row r="1122" spans="1:1" x14ac:dyDescent="0.3">
      <c r="A1122" s="207" t="s">
        <v>12596</v>
      </c>
    </row>
    <row r="1123" spans="1:1" x14ac:dyDescent="0.3">
      <c r="A1123" s="207" t="s">
        <v>12597</v>
      </c>
    </row>
    <row r="1124" spans="1:1" x14ac:dyDescent="0.3">
      <c r="A1124" s="207" t="s">
        <v>12598</v>
      </c>
    </row>
    <row r="1125" spans="1:1" x14ac:dyDescent="0.3">
      <c r="A1125" s="207" t="s">
        <v>12599</v>
      </c>
    </row>
    <row r="1126" spans="1:1" x14ac:dyDescent="0.3">
      <c r="A1126" s="207" t="s">
        <v>12600</v>
      </c>
    </row>
    <row r="1127" spans="1:1" x14ac:dyDescent="0.3">
      <c r="A1127" s="207" t="s">
        <v>12601</v>
      </c>
    </row>
    <row r="1128" spans="1:1" x14ac:dyDescent="0.3">
      <c r="A1128" s="207" t="s">
        <v>12602</v>
      </c>
    </row>
    <row r="1129" spans="1:1" x14ac:dyDescent="0.3">
      <c r="A1129" s="207" t="s">
        <v>12603</v>
      </c>
    </row>
    <row r="1130" spans="1:1" x14ac:dyDescent="0.3">
      <c r="A1130" s="207" t="s">
        <v>12604</v>
      </c>
    </row>
    <row r="1131" spans="1:1" x14ac:dyDescent="0.3">
      <c r="A1131" s="207" t="s">
        <v>12605</v>
      </c>
    </row>
    <row r="1132" spans="1:1" x14ac:dyDescent="0.3">
      <c r="A1132" s="207" t="s">
        <v>12606</v>
      </c>
    </row>
    <row r="1133" spans="1:1" x14ac:dyDescent="0.3">
      <c r="A1133" s="207" t="s">
        <v>12607</v>
      </c>
    </row>
    <row r="1134" spans="1:1" x14ac:dyDescent="0.3">
      <c r="A1134" s="207" t="s">
        <v>12608</v>
      </c>
    </row>
    <row r="1135" spans="1:1" x14ac:dyDescent="0.3">
      <c r="A1135" s="207" t="s">
        <v>12609</v>
      </c>
    </row>
    <row r="1136" spans="1:1" x14ac:dyDescent="0.3">
      <c r="A1136" s="207" t="s">
        <v>12610</v>
      </c>
    </row>
    <row r="1137" spans="1:1" x14ac:dyDescent="0.3">
      <c r="A1137" s="207" t="s">
        <v>12611</v>
      </c>
    </row>
    <row r="1138" spans="1:1" x14ac:dyDescent="0.3">
      <c r="A1138" s="207" t="s">
        <v>12612</v>
      </c>
    </row>
    <row r="1139" spans="1:1" x14ac:dyDescent="0.3">
      <c r="A1139" s="207" t="s">
        <v>12613</v>
      </c>
    </row>
    <row r="1140" spans="1:1" x14ac:dyDescent="0.3">
      <c r="A1140" s="207" t="s">
        <v>12614</v>
      </c>
    </row>
    <row r="1141" spans="1:1" x14ac:dyDescent="0.3">
      <c r="A1141" s="207" t="s">
        <v>12615</v>
      </c>
    </row>
    <row r="1142" spans="1:1" x14ac:dyDescent="0.3">
      <c r="A1142" s="207" t="s">
        <v>12616</v>
      </c>
    </row>
    <row r="1143" spans="1:1" x14ac:dyDescent="0.3">
      <c r="A1143" s="207" t="s">
        <v>12617</v>
      </c>
    </row>
    <row r="1144" spans="1:1" x14ac:dyDescent="0.3">
      <c r="A1144" s="207" t="s">
        <v>12618</v>
      </c>
    </row>
    <row r="1145" spans="1:1" x14ac:dyDescent="0.3">
      <c r="A1145" s="207" t="s">
        <v>12619</v>
      </c>
    </row>
    <row r="1146" spans="1:1" x14ac:dyDescent="0.3">
      <c r="A1146" s="207" t="s">
        <v>12620</v>
      </c>
    </row>
    <row r="1147" spans="1:1" x14ac:dyDescent="0.3">
      <c r="A1147" s="207" t="s">
        <v>12621</v>
      </c>
    </row>
    <row r="1148" spans="1:1" x14ac:dyDescent="0.3">
      <c r="A1148" s="207" t="s">
        <v>12622</v>
      </c>
    </row>
    <row r="1149" spans="1:1" x14ac:dyDescent="0.3">
      <c r="A1149" s="207" t="s">
        <v>12623</v>
      </c>
    </row>
    <row r="1150" spans="1:1" x14ac:dyDescent="0.3">
      <c r="A1150" s="207" t="s">
        <v>12624</v>
      </c>
    </row>
    <row r="1151" spans="1:1" x14ac:dyDescent="0.3">
      <c r="A1151" s="207" t="s">
        <v>12625</v>
      </c>
    </row>
    <row r="1152" spans="1:1" x14ac:dyDescent="0.3">
      <c r="A1152" s="207" t="s">
        <v>12626</v>
      </c>
    </row>
    <row r="1153" spans="1:1" x14ac:dyDescent="0.3">
      <c r="A1153" s="207" t="s">
        <v>12627</v>
      </c>
    </row>
    <row r="1154" spans="1:1" x14ac:dyDescent="0.3">
      <c r="A1154" s="207" t="s">
        <v>12628</v>
      </c>
    </row>
    <row r="1155" spans="1:1" x14ac:dyDescent="0.3">
      <c r="A1155" s="207" t="s">
        <v>12629</v>
      </c>
    </row>
    <row r="1156" spans="1:1" x14ac:dyDescent="0.3">
      <c r="A1156" s="207" t="s">
        <v>12630</v>
      </c>
    </row>
    <row r="1157" spans="1:1" x14ac:dyDescent="0.3">
      <c r="A1157" s="207" t="s">
        <v>12631</v>
      </c>
    </row>
    <row r="1158" spans="1:1" x14ac:dyDescent="0.3">
      <c r="A1158" s="207" t="s">
        <v>12632</v>
      </c>
    </row>
    <row r="1159" spans="1:1" x14ac:dyDescent="0.3">
      <c r="A1159" s="207" t="s">
        <v>12633</v>
      </c>
    </row>
    <row r="1160" spans="1:1" x14ac:dyDescent="0.3">
      <c r="A1160" s="207" t="s">
        <v>12634</v>
      </c>
    </row>
    <row r="1161" spans="1:1" x14ac:dyDescent="0.3">
      <c r="A1161" s="207" t="s">
        <v>12635</v>
      </c>
    </row>
    <row r="1162" spans="1:1" x14ac:dyDescent="0.3">
      <c r="A1162" s="207" t="s">
        <v>12636</v>
      </c>
    </row>
    <row r="1163" spans="1:1" x14ac:dyDescent="0.3">
      <c r="A1163" s="207" t="s">
        <v>12637</v>
      </c>
    </row>
    <row r="1164" spans="1:1" x14ac:dyDescent="0.3">
      <c r="A1164" s="207" t="s">
        <v>12638</v>
      </c>
    </row>
    <row r="1165" spans="1:1" x14ac:dyDescent="0.3">
      <c r="A1165" s="207" t="s">
        <v>12639</v>
      </c>
    </row>
    <row r="1166" spans="1:1" x14ac:dyDescent="0.3">
      <c r="A1166" s="207" t="s">
        <v>12640</v>
      </c>
    </row>
    <row r="1167" spans="1:1" x14ac:dyDescent="0.3">
      <c r="A1167" s="207" t="s">
        <v>12641</v>
      </c>
    </row>
    <row r="1168" spans="1:1" x14ac:dyDescent="0.3">
      <c r="A1168" s="207" t="s">
        <v>12642</v>
      </c>
    </row>
    <row r="1169" spans="1:1" x14ac:dyDescent="0.3">
      <c r="A1169" s="207" t="s">
        <v>12643</v>
      </c>
    </row>
    <row r="1170" spans="1:1" x14ac:dyDescent="0.3">
      <c r="A1170" s="207" t="s">
        <v>12644</v>
      </c>
    </row>
    <row r="1171" spans="1:1" x14ac:dyDescent="0.3">
      <c r="A1171" s="207" t="s">
        <v>12645</v>
      </c>
    </row>
    <row r="1172" spans="1:1" x14ac:dyDescent="0.3">
      <c r="A1172" s="207" t="s">
        <v>12646</v>
      </c>
    </row>
    <row r="1173" spans="1:1" x14ac:dyDescent="0.3">
      <c r="A1173" s="207" t="s">
        <v>12647</v>
      </c>
    </row>
    <row r="1174" spans="1:1" x14ac:dyDescent="0.3">
      <c r="A1174" s="207" t="s">
        <v>12648</v>
      </c>
    </row>
    <row r="1175" spans="1:1" x14ac:dyDescent="0.3">
      <c r="A1175" s="207" t="s">
        <v>12649</v>
      </c>
    </row>
    <row r="1176" spans="1:1" x14ac:dyDescent="0.3">
      <c r="A1176" s="207" t="s">
        <v>12650</v>
      </c>
    </row>
    <row r="1177" spans="1:1" x14ac:dyDescent="0.3">
      <c r="A1177" s="207" t="s">
        <v>12651</v>
      </c>
    </row>
    <row r="1178" spans="1:1" x14ac:dyDescent="0.3">
      <c r="A1178" s="207" t="s">
        <v>12652</v>
      </c>
    </row>
    <row r="1179" spans="1:1" x14ac:dyDescent="0.3">
      <c r="A1179" s="207" t="s">
        <v>12653</v>
      </c>
    </row>
    <row r="1180" spans="1:1" x14ac:dyDescent="0.3">
      <c r="A1180" s="207" t="s">
        <v>12654</v>
      </c>
    </row>
    <row r="1181" spans="1:1" x14ac:dyDescent="0.3">
      <c r="A1181" s="207" t="s">
        <v>12655</v>
      </c>
    </row>
    <row r="1182" spans="1:1" x14ac:dyDescent="0.3">
      <c r="A1182" s="207" t="s">
        <v>12656</v>
      </c>
    </row>
    <row r="1183" spans="1:1" x14ac:dyDescent="0.3">
      <c r="A1183" s="207" t="s">
        <v>12657</v>
      </c>
    </row>
    <row r="1184" spans="1:1" x14ac:dyDescent="0.3">
      <c r="A1184" s="207" t="s">
        <v>12658</v>
      </c>
    </row>
    <row r="1185" spans="1:1" x14ac:dyDescent="0.3">
      <c r="A1185" s="207" t="s">
        <v>12659</v>
      </c>
    </row>
    <row r="1186" spans="1:1" x14ac:dyDescent="0.3">
      <c r="A1186" s="207" t="s">
        <v>12660</v>
      </c>
    </row>
    <row r="1187" spans="1:1" x14ac:dyDescent="0.3">
      <c r="A1187" s="207" t="s">
        <v>12661</v>
      </c>
    </row>
    <row r="1188" spans="1:1" x14ac:dyDescent="0.3">
      <c r="A1188" s="207" t="s">
        <v>12662</v>
      </c>
    </row>
    <row r="1189" spans="1:1" x14ac:dyDescent="0.3">
      <c r="A1189" s="207" t="s">
        <v>12663</v>
      </c>
    </row>
    <row r="1190" spans="1:1" x14ac:dyDescent="0.3">
      <c r="A1190" s="207" t="s">
        <v>12664</v>
      </c>
    </row>
    <row r="1191" spans="1:1" x14ac:dyDescent="0.3">
      <c r="A1191" s="207" t="s">
        <v>12665</v>
      </c>
    </row>
    <row r="1192" spans="1:1" x14ac:dyDescent="0.3">
      <c r="A1192" s="207" t="s">
        <v>12666</v>
      </c>
    </row>
    <row r="1193" spans="1:1" x14ac:dyDescent="0.3">
      <c r="A1193" s="207" t="s">
        <v>12667</v>
      </c>
    </row>
    <row r="1194" spans="1:1" x14ac:dyDescent="0.3">
      <c r="A1194" s="207" t="s">
        <v>12668</v>
      </c>
    </row>
    <row r="1195" spans="1:1" x14ac:dyDescent="0.3">
      <c r="A1195" s="207" t="s">
        <v>12669</v>
      </c>
    </row>
    <row r="1196" spans="1:1" x14ac:dyDescent="0.3">
      <c r="A1196" s="207" t="s">
        <v>12670</v>
      </c>
    </row>
    <row r="1197" spans="1:1" x14ac:dyDescent="0.3">
      <c r="A1197" s="207" t="s">
        <v>12671</v>
      </c>
    </row>
    <row r="1198" spans="1:1" x14ac:dyDescent="0.3">
      <c r="A1198" s="207" t="s">
        <v>12672</v>
      </c>
    </row>
    <row r="1199" spans="1:1" x14ac:dyDescent="0.3">
      <c r="A1199" s="207" t="s">
        <v>12673</v>
      </c>
    </row>
    <row r="1200" spans="1:1" x14ac:dyDescent="0.3">
      <c r="A1200" s="207" t="s">
        <v>12674</v>
      </c>
    </row>
    <row r="1201" spans="1:1" x14ac:dyDescent="0.3">
      <c r="A1201" s="207" t="s">
        <v>12675</v>
      </c>
    </row>
    <row r="1202" spans="1:1" x14ac:dyDescent="0.3">
      <c r="A1202" s="207" t="s">
        <v>12676</v>
      </c>
    </row>
    <row r="1203" spans="1:1" x14ac:dyDescent="0.3">
      <c r="A1203" s="207" t="s">
        <v>12677</v>
      </c>
    </row>
    <row r="1204" spans="1:1" x14ac:dyDescent="0.3">
      <c r="A1204" s="207" t="s">
        <v>12678</v>
      </c>
    </row>
    <row r="1205" spans="1:1" x14ac:dyDescent="0.3">
      <c r="A1205" s="207" t="s">
        <v>12679</v>
      </c>
    </row>
    <row r="1206" spans="1:1" x14ac:dyDescent="0.3">
      <c r="A1206" s="207" t="s">
        <v>12680</v>
      </c>
    </row>
    <row r="1207" spans="1:1" x14ac:dyDescent="0.3">
      <c r="A1207" s="207" t="s">
        <v>12681</v>
      </c>
    </row>
    <row r="1208" spans="1:1" x14ac:dyDescent="0.3">
      <c r="A1208" s="207" t="s">
        <v>12682</v>
      </c>
    </row>
    <row r="1209" spans="1:1" x14ac:dyDescent="0.3">
      <c r="A1209" s="207" t="s">
        <v>12683</v>
      </c>
    </row>
    <row r="1210" spans="1:1" x14ac:dyDescent="0.3">
      <c r="A1210" s="207" t="s">
        <v>12684</v>
      </c>
    </row>
    <row r="1211" spans="1:1" x14ac:dyDescent="0.3">
      <c r="A1211" s="207" t="s">
        <v>12685</v>
      </c>
    </row>
    <row r="1212" spans="1:1" x14ac:dyDescent="0.3">
      <c r="A1212" s="207" t="s">
        <v>12686</v>
      </c>
    </row>
    <row r="1213" spans="1:1" x14ac:dyDescent="0.3">
      <c r="A1213" s="207" t="s">
        <v>12687</v>
      </c>
    </row>
    <row r="1214" spans="1:1" x14ac:dyDescent="0.3">
      <c r="A1214" s="207" t="s">
        <v>12688</v>
      </c>
    </row>
    <row r="1215" spans="1:1" x14ac:dyDescent="0.3">
      <c r="A1215" s="207" t="s">
        <v>12689</v>
      </c>
    </row>
    <row r="1216" spans="1:1" x14ac:dyDescent="0.3">
      <c r="A1216" s="207" t="s">
        <v>12690</v>
      </c>
    </row>
    <row r="1217" spans="1:1" x14ac:dyDescent="0.3">
      <c r="A1217" s="207" t="s">
        <v>12691</v>
      </c>
    </row>
    <row r="1218" spans="1:1" x14ac:dyDescent="0.3">
      <c r="A1218" s="207" t="s">
        <v>12692</v>
      </c>
    </row>
    <row r="1219" spans="1:1" x14ac:dyDescent="0.3">
      <c r="A1219" s="207" t="s">
        <v>12693</v>
      </c>
    </row>
    <row r="1220" spans="1:1" x14ac:dyDescent="0.3">
      <c r="A1220" s="207" t="s">
        <v>12694</v>
      </c>
    </row>
    <row r="1221" spans="1:1" x14ac:dyDescent="0.3">
      <c r="A1221" s="207" t="s">
        <v>12695</v>
      </c>
    </row>
    <row r="1222" spans="1:1" x14ac:dyDescent="0.3">
      <c r="A1222" s="207" t="s">
        <v>12696</v>
      </c>
    </row>
    <row r="1223" spans="1:1" x14ac:dyDescent="0.3">
      <c r="A1223" s="207" t="s">
        <v>12697</v>
      </c>
    </row>
    <row r="1224" spans="1:1" x14ac:dyDescent="0.3">
      <c r="A1224" s="207" t="s">
        <v>12698</v>
      </c>
    </row>
    <row r="1225" spans="1:1" x14ac:dyDescent="0.3">
      <c r="A1225" s="207" t="s">
        <v>12699</v>
      </c>
    </row>
    <row r="1226" spans="1:1" x14ac:dyDescent="0.3">
      <c r="A1226" s="207" t="s">
        <v>12700</v>
      </c>
    </row>
    <row r="1227" spans="1:1" x14ac:dyDescent="0.3">
      <c r="A1227" s="207" t="s">
        <v>12701</v>
      </c>
    </row>
    <row r="1228" spans="1:1" x14ac:dyDescent="0.3">
      <c r="A1228" s="207" t="s">
        <v>12702</v>
      </c>
    </row>
    <row r="1229" spans="1:1" x14ac:dyDescent="0.3">
      <c r="A1229" s="207" t="s">
        <v>12703</v>
      </c>
    </row>
    <row r="1230" spans="1:1" x14ac:dyDescent="0.3">
      <c r="A1230" s="207" t="s">
        <v>12704</v>
      </c>
    </row>
    <row r="1231" spans="1:1" x14ac:dyDescent="0.3">
      <c r="A1231" s="207" t="s">
        <v>12705</v>
      </c>
    </row>
    <row r="1232" spans="1:1" x14ac:dyDescent="0.3">
      <c r="A1232" s="207" t="s">
        <v>12706</v>
      </c>
    </row>
    <row r="1233" spans="1:1" x14ac:dyDescent="0.3">
      <c r="A1233" s="207" t="s">
        <v>12707</v>
      </c>
    </row>
    <row r="1234" spans="1:1" x14ac:dyDescent="0.3">
      <c r="A1234" s="207" t="s">
        <v>12708</v>
      </c>
    </row>
    <row r="1235" spans="1:1" x14ac:dyDescent="0.3">
      <c r="A1235" s="207" t="s">
        <v>12709</v>
      </c>
    </row>
    <row r="1236" spans="1:1" x14ac:dyDescent="0.3">
      <c r="A1236" s="207" t="s">
        <v>12710</v>
      </c>
    </row>
    <row r="1237" spans="1:1" x14ac:dyDescent="0.3">
      <c r="A1237" s="207" t="s">
        <v>12711</v>
      </c>
    </row>
    <row r="1238" spans="1:1" x14ac:dyDescent="0.3">
      <c r="A1238" s="207" t="s">
        <v>12712</v>
      </c>
    </row>
    <row r="1239" spans="1:1" x14ac:dyDescent="0.3">
      <c r="A1239" s="207" t="s">
        <v>12713</v>
      </c>
    </row>
    <row r="1240" spans="1:1" x14ac:dyDescent="0.3">
      <c r="A1240" s="207" t="s">
        <v>12714</v>
      </c>
    </row>
    <row r="1241" spans="1:1" x14ac:dyDescent="0.3">
      <c r="A1241" s="207" t="s">
        <v>12715</v>
      </c>
    </row>
    <row r="1242" spans="1:1" x14ac:dyDescent="0.3">
      <c r="A1242" s="207" t="s">
        <v>12716</v>
      </c>
    </row>
    <row r="1243" spans="1:1" x14ac:dyDescent="0.3">
      <c r="A1243" s="207" t="s">
        <v>12717</v>
      </c>
    </row>
    <row r="1244" spans="1:1" x14ac:dyDescent="0.3">
      <c r="A1244" s="207" t="s">
        <v>12718</v>
      </c>
    </row>
    <row r="1245" spans="1:1" x14ac:dyDescent="0.3">
      <c r="A1245" s="207" t="s">
        <v>12719</v>
      </c>
    </row>
    <row r="1246" spans="1:1" x14ac:dyDescent="0.3">
      <c r="A1246" s="207" t="s">
        <v>12720</v>
      </c>
    </row>
    <row r="1247" spans="1:1" x14ac:dyDescent="0.3">
      <c r="A1247" s="207" t="s">
        <v>12721</v>
      </c>
    </row>
    <row r="1248" spans="1:1" x14ac:dyDescent="0.3">
      <c r="A1248" s="207" t="s">
        <v>12722</v>
      </c>
    </row>
    <row r="1249" spans="1:1" x14ac:dyDescent="0.3">
      <c r="A1249" s="207" t="s">
        <v>12723</v>
      </c>
    </row>
    <row r="1250" spans="1:1" x14ac:dyDescent="0.3">
      <c r="A1250" s="207" t="s">
        <v>12724</v>
      </c>
    </row>
    <row r="1251" spans="1:1" x14ac:dyDescent="0.3">
      <c r="A1251" s="207" t="s">
        <v>12725</v>
      </c>
    </row>
    <row r="1252" spans="1:1" x14ac:dyDescent="0.3">
      <c r="A1252" s="207" t="s">
        <v>12726</v>
      </c>
    </row>
    <row r="1253" spans="1:1" x14ac:dyDescent="0.3">
      <c r="A1253" s="207" t="s">
        <v>12727</v>
      </c>
    </row>
    <row r="1254" spans="1:1" x14ac:dyDescent="0.3">
      <c r="A1254" s="207" t="s">
        <v>12728</v>
      </c>
    </row>
    <row r="1255" spans="1:1" x14ac:dyDescent="0.3">
      <c r="A1255" s="207" t="s">
        <v>12729</v>
      </c>
    </row>
    <row r="1256" spans="1:1" x14ac:dyDescent="0.3">
      <c r="A1256" s="207" t="s">
        <v>12730</v>
      </c>
    </row>
    <row r="1257" spans="1:1" x14ac:dyDescent="0.3">
      <c r="A1257" s="207" t="s">
        <v>12731</v>
      </c>
    </row>
    <row r="1258" spans="1:1" x14ac:dyDescent="0.3">
      <c r="A1258" s="207" t="s">
        <v>12732</v>
      </c>
    </row>
    <row r="1259" spans="1:1" x14ac:dyDescent="0.3">
      <c r="A1259" s="207" t="s">
        <v>12733</v>
      </c>
    </row>
    <row r="1260" spans="1:1" x14ac:dyDescent="0.3">
      <c r="A1260" s="207" t="s">
        <v>12734</v>
      </c>
    </row>
    <row r="1261" spans="1:1" x14ac:dyDescent="0.3">
      <c r="A1261" s="207" t="s">
        <v>12735</v>
      </c>
    </row>
    <row r="1262" spans="1:1" x14ac:dyDescent="0.3">
      <c r="A1262" s="207" t="s">
        <v>12736</v>
      </c>
    </row>
    <row r="1263" spans="1:1" x14ac:dyDescent="0.3">
      <c r="A1263" s="207" t="s">
        <v>12737</v>
      </c>
    </row>
    <row r="1264" spans="1:1" x14ac:dyDescent="0.3">
      <c r="A1264" s="207" t="s">
        <v>12738</v>
      </c>
    </row>
    <row r="1265" spans="1:1" x14ac:dyDescent="0.3">
      <c r="A1265" s="207" t="s">
        <v>12739</v>
      </c>
    </row>
    <row r="1266" spans="1:1" x14ac:dyDescent="0.3">
      <c r="A1266" s="207" t="s">
        <v>12740</v>
      </c>
    </row>
    <row r="1267" spans="1:1" x14ac:dyDescent="0.3">
      <c r="A1267" s="207" t="s">
        <v>12741</v>
      </c>
    </row>
    <row r="1268" spans="1:1" x14ac:dyDescent="0.3">
      <c r="A1268" s="207" t="s">
        <v>12742</v>
      </c>
    </row>
    <row r="1269" spans="1:1" x14ac:dyDescent="0.3">
      <c r="A1269" s="207" t="s">
        <v>12743</v>
      </c>
    </row>
    <row r="1270" spans="1:1" x14ac:dyDescent="0.3">
      <c r="A1270" s="207" t="s">
        <v>12744</v>
      </c>
    </row>
    <row r="1271" spans="1:1" x14ac:dyDescent="0.3">
      <c r="A1271" s="207" t="s">
        <v>12745</v>
      </c>
    </row>
    <row r="1272" spans="1:1" x14ac:dyDescent="0.3">
      <c r="A1272" s="207" t="s">
        <v>12746</v>
      </c>
    </row>
    <row r="1273" spans="1:1" x14ac:dyDescent="0.3">
      <c r="A1273" s="207" t="s">
        <v>12747</v>
      </c>
    </row>
    <row r="1274" spans="1:1" x14ac:dyDescent="0.3">
      <c r="A1274" s="207" t="s">
        <v>12748</v>
      </c>
    </row>
    <row r="1275" spans="1:1" x14ac:dyDescent="0.3">
      <c r="A1275" s="207" t="s">
        <v>12749</v>
      </c>
    </row>
    <row r="1276" spans="1:1" x14ac:dyDescent="0.3">
      <c r="A1276" s="207" t="s">
        <v>12750</v>
      </c>
    </row>
    <row r="1277" spans="1:1" x14ac:dyDescent="0.3">
      <c r="A1277" s="207" t="s">
        <v>12751</v>
      </c>
    </row>
    <row r="1278" spans="1:1" x14ac:dyDescent="0.3">
      <c r="A1278" s="207" t="s">
        <v>12752</v>
      </c>
    </row>
    <row r="1279" spans="1:1" x14ac:dyDescent="0.3">
      <c r="A1279" s="207" t="s">
        <v>12753</v>
      </c>
    </row>
    <row r="1280" spans="1:1" x14ac:dyDescent="0.3">
      <c r="A1280" s="207" t="s">
        <v>12754</v>
      </c>
    </row>
    <row r="1281" spans="1:1" x14ac:dyDescent="0.3">
      <c r="A1281" s="207" t="s">
        <v>12755</v>
      </c>
    </row>
    <row r="1282" spans="1:1" x14ac:dyDescent="0.3">
      <c r="A1282" s="207" t="s">
        <v>12756</v>
      </c>
    </row>
    <row r="1283" spans="1:1" x14ac:dyDescent="0.3">
      <c r="A1283" s="207" t="s">
        <v>12757</v>
      </c>
    </row>
    <row r="1284" spans="1:1" x14ac:dyDescent="0.3">
      <c r="A1284" s="207" t="s">
        <v>12758</v>
      </c>
    </row>
    <row r="1285" spans="1:1" x14ac:dyDescent="0.3">
      <c r="A1285" s="207" t="s">
        <v>12759</v>
      </c>
    </row>
    <row r="1286" spans="1:1" x14ac:dyDescent="0.3">
      <c r="A1286" s="207" t="s">
        <v>12760</v>
      </c>
    </row>
    <row r="1287" spans="1:1" x14ac:dyDescent="0.3">
      <c r="A1287" s="207" t="s">
        <v>12761</v>
      </c>
    </row>
    <row r="1288" spans="1:1" x14ac:dyDescent="0.3">
      <c r="A1288" s="207" t="s">
        <v>12762</v>
      </c>
    </row>
    <row r="1289" spans="1:1" x14ac:dyDescent="0.3">
      <c r="A1289" s="207" t="s">
        <v>12763</v>
      </c>
    </row>
    <row r="1290" spans="1:1" x14ac:dyDescent="0.3">
      <c r="A1290" s="207" t="s">
        <v>12764</v>
      </c>
    </row>
    <row r="1291" spans="1:1" x14ac:dyDescent="0.3">
      <c r="A1291" s="207" t="s">
        <v>12765</v>
      </c>
    </row>
    <row r="1292" spans="1:1" x14ac:dyDescent="0.3">
      <c r="A1292" s="207" t="s">
        <v>12766</v>
      </c>
    </row>
    <row r="1293" spans="1:1" x14ac:dyDescent="0.3">
      <c r="A1293" s="207" t="s">
        <v>12767</v>
      </c>
    </row>
    <row r="1294" spans="1:1" x14ac:dyDescent="0.3">
      <c r="A1294" s="207" t="s">
        <v>12768</v>
      </c>
    </row>
    <row r="1295" spans="1:1" x14ac:dyDescent="0.3">
      <c r="A1295" s="207" t="s">
        <v>12769</v>
      </c>
    </row>
    <row r="1296" spans="1:1" x14ac:dyDescent="0.3">
      <c r="A1296" s="207" t="s">
        <v>12770</v>
      </c>
    </row>
    <row r="1297" spans="1:1" x14ac:dyDescent="0.3">
      <c r="A1297" s="207" t="s">
        <v>12771</v>
      </c>
    </row>
    <row r="1298" spans="1:1" x14ac:dyDescent="0.3">
      <c r="A1298" s="207" t="s">
        <v>12772</v>
      </c>
    </row>
    <row r="1299" spans="1:1" x14ac:dyDescent="0.3">
      <c r="A1299" s="207" t="s">
        <v>12773</v>
      </c>
    </row>
    <row r="1300" spans="1:1" x14ac:dyDescent="0.3">
      <c r="A1300" s="207" t="s">
        <v>12774</v>
      </c>
    </row>
    <row r="1301" spans="1:1" x14ac:dyDescent="0.3">
      <c r="A1301" s="207" t="s">
        <v>12775</v>
      </c>
    </row>
    <row r="1302" spans="1:1" x14ac:dyDescent="0.3">
      <c r="A1302" s="207" t="s">
        <v>12776</v>
      </c>
    </row>
    <row r="1303" spans="1:1" x14ac:dyDescent="0.3">
      <c r="A1303" s="207" t="s">
        <v>12777</v>
      </c>
    </row>
    <row r="1304" spans="1:1" x14ac:dyDescent="0.3">
      <c r="A1304" s="207" t="s">
        <v>12778</v>
      </c>
    </row>
    <row r="1305" spans="1:1" x14ac:dyDescent="0.3">
      <c r="A1305" s="207" t="s">
        <v>12779</v>
      </c>
    </row>
    <row r="1306" spans="1:1" x14ac:dyDescent="0.3">
      <c r="A1306" s="207" t="s">
        <v>12780</v>
      </c>
    </row>
    <row r="1307" spans="1:1" x14ac:dyDescent="0.3">
      <c r="A1307" s="207" t="s">
        <v>12781</v>
      </c>
    </row>
    <row r="1308" spans="1:1" x14ac:dyDescent="0.3">
      <c r="A1308" s="207" t="s">
        <v>12782</v>
      </c>
    </row>
    <row r="1309" spans="1:1" x14ac:dyDescent="0.3">
      <c r="A1309" s="207" t="s">
        <v>12783</v>
      </c>
    </row>
    <row r="1310" spans="1:1" x14ac:dyDescent="0.3">
      <c r="A1310" s="207" t="s">
        <v>12784</v>
      </c>
    </row>
    <row r="1311" spans="1:1" x14ac:dyDescent="0.3">
      <c r="A1311" s="207" t="s">
        <v>12785</v>
      </c>
    </row>
    <row r="1312" spans="1:1" x14ac:dyDescent="0.3">
      <c r="A1312" s="207" t="s">
        <v>12786</v>
      </c>
    </row>
    <row r="1313" spans="1:1" x14ac:dyDescent="0.3">
      <c r="A1313" s="207" t="s">
        <v>12787</v>
      </c>
    </row>
    <row r="1314" spans="1:1" x14ac:dyDescent="0.3">
      <c r="A1314" s="207" t="s">
        <v>12788</v>
      </c>
    </row>
    <row r="1315" spans="1:1" x14ac:dyDescent="0.3">
      <c r="A1315" s="207" t="s">
        <v>12789</v>
      </c>
    </row>
    <row r="1316" spans="1:1" x14ac:dyDescent="0.3">
      <c r="A1316" s="207" t="s">
        <v>12790</v>
      </c>
    </row>
    <row r="1317" spans="1:1" x14ac:dyDescent="0.3">
      <c r="A1317" s="207" t="s">
        <v>12791</v>
      </c>
    </row>
    <row r="1318" spans="1:1" x14ac:dyDescent="0.3">
      <c r="A1318" s="207" t="s">
        <v>12792</v>
      </c>
    </row>
    <row r="1319" spans="1:1" x14ac:dyDescent="0.3">
      <c r="A1319" s="207" t="s">
        <v>12793</v>
      </c>
    </row>
    <row r="1320" spans="1:1" x14ac:dyDescent="0.3">
      <c r="A1320" s="207" t="s">
        <v>12794</v>
      </c>
    </row>
    <row r="1321" spans="1:1" x14ac:dyDescent="0.3">
      <c r="A1321" s="207" t="s">
        <v>12795</v>
      </c>
    </row>
    <row r="1322" spans="1:1" x14ac:dyDescent="0.3">
      <c r="A1322" s="207" t="s">
        <v>12796</v>
      </c>
    </row>
    <row r="1323" spans="1:1" x14ac:dyDescent="0.3">
      <c r="A1323" s="207" t="s">
        <v>12797</v>
      </c>
    </row>
    <row r="1324" spans="1:1" x14ac:dyDescent="0.3">
      <c r="A1324" s="207" t="s">
        <v>12798</v>
      </c>
    </row>
    <row r="1325" spans="1:1" x14ac:dyDescent="0.3">
      <c r="A1325" s="207" t="s">
        <v>12799</v>
      </c>
    </row>
    <row r="1326" spans="1:1" x14ac:dyDescent="0.3">
      <c r="A1326" s="207" t="s">
        <v>12800</v>
      </c>
    </row>
    <row r="1327" spans="1:1" x14ac:dyDescent="0.3">
      <c r="A1327" s="207" t="s">
        <v>11257</v>
      </c>
    </row>
    <row r="1328" spans="1:1" x14ac:dyDescent="0.3">
      <c r="A1328" s="207" t="s">
        <v>12801</v>
      </c>
    </row>
    <row r="1329" spans="1:1" x14ac:dyDescent="0.3">
      <c r="A1329" s="207" t="s">
        <v>12802</v>
      </c>
    </row>
    <row r="1330" spans="1:1" x14ac:dyDescent="0.3">
      <c r="A1330" s="207" t="s">
        <v>12803</v>
      </c>
    </row>
    <row r="1331" spans="1:1" x14ac:dyDescent="0.3">
      <c r="A1331" s="207" t="s">
        <v>12804</v>
      </c>
    </row>
    <row r="1332" spans="1:1" x14ac:dyDescent="0.3">
      <c r="A1332" s="207" t="s">
        <v>11258</v>
      </c>
    </row>
    <row r="1333" spans="1:1" x14ac:dyDescent="0.3">
      <c r="A1333" s="207" t="s">
        <v>11260</v>
      </c>
    </row>
    <row r="1334" spans="1:1" x14ac:dyDescent="0.3">
      <c r="A1334" s="207" t="s">
        <v>11261</v>
      </c>
    </row>
    <row r="1335" spans="1:1" x14ac:dyDescent="0.3">
      <c r="A1335" s="207" t="s">
        <v>11262</v>
      </c>
    </row>
    <row r="1336" spans="1:1" x14ac:dyDescent="0.3">
      <c r="A1336" s="207" t="s">
        <v>11263</v>
      </c>
    </row>
    <row r="1337" spans="1:1" x14ac:dyDescent="0.3">
      <c r="A1337" s="207" t="s">
        <v>11264</v>
      </c>
    </row>
    <row r="1338" spans="1:1" x14ac:dyDescent="0.3">
      <c r="A1338" s="207" t="s">
        <v>12805</v>
      </c>
    </row>
    <row r="1339" spans="1:1" x14ac:dyDescent="0.3">
      <c r="A1339" s="207" t="s">
        <v>12806</v>
      </c>
    </row>
    <row r="1340" spans="1:1" x14ac:dyDescent="0.3">
      <c r="A1340" s="207" t="s">
        <v>12807</v>
      </c>
    </row>
    <row r="1341" spans="1:1" x14ac:dyDescent="0.3">
      <c r="A1341" s="207" t="s">
        <v>12808</v>
      </c>
    </row>
    <row r="1342" spans="1:1" x14ac:dyDescent="0.3">
      <c r="A1342" s="207" t="s">
        <v>12809</v>
      </c>
    </row>
    <row r="1343" spans="1:1" x14ac:dyDescent="0.3">
      <c r="A1343" s="207" t="s">
        <v>12810</v>
      </c>
    </row>
    <row r="1344" spans="1:1" x14ac:dyDescent="0.3">
      <c r="A1344" s="207" t="s">
        <v>12811</v>
      </c>
    </row>
    <row r="1345" spans="1:1" x14ac:dyDescent="0.3">
      <c r="A1345" s="207" t="s">
        <v>12812</v>
      </c>
    </row>
    <row r="1346" spans="1:1" x14ac:dyDescent="0.3">
      <c r="A1346" s="207" t="s">
        <v>12813</v>
      </c>
    </row>
    <row r="1347" spans="1:1" x14ac:dyDescent="0.3">
      <c r="A1347" s="207" t="s">
        <v>12814</v>
      </c>
    </row>
    <row r="1348" spans="1:1" x14ac:dyDescent="0.3">
      <c r="A1348" s="207" t="s">
        <v>12815</v>
      </c>
    </row>
    <row r="1349" spans="1:1" x14ac:dyDescent="0.3">
      <c r="A1349" s="207" t="s">
        <v>12816</v>
      </c>
    </row>
    <row r="1350" spans="1:1" x14ac:dyDescent="0.3">
      <c r="A1350" s="207" t="s">
        <v>12817</v>
      </c>
    </row>
    <row r="1351" spans="1:1" x14ac:dyDescent="0.3">
      <c r="A1351" s="207" t="s">
        <v>12818</v>
      </c>
    </row>
    <row r="1352" spans="1:1" x14ac:dyDescent="0.3">
      <c r="A1352" s="207" t="s">
        <v>12819</v>
      </c>
    </row>
    <row r="1353" spans="1:1" x14ac:dyDescent="0.3">
      <c r="A1353" s="207" t="s">
        <v>12820</v>
      </c>
    </row>
    <row r="1354" spans="1:1" x14ac:dyDescent="0.3">
      <c r="A1354" s="207" t="s">
        <v>12821</v>
      </c>
    </row>
    <row r="1355" spans="1:1" x14ac:dyDescent="0.3">
      <c r="A1355" s="207" t="s">
        <v>12822</v>
      </c>
    </row>
    <row r="1356" spans="1:1" x14ac:dyDescent="0.3">
      <c r="A1356" s="207" t="s">
        <v>12823</v>
      </c>
    </row>
    <row r="1357" spans="1:1" x14ac:dyDescent="0.3">
      <c r="A1357" s="207" t="s">
        <v>12824</v>
      </c>
    </row>
    <row r="1358" spans="1:1" x14ac:dyDescent="0.3">
      <c r="A1358" s="207" t="s">
        <v>12825</v>
      </c>
    </row>
    <row r="1359" spans="1:1" x14ac:dyDescent="0.3">
      <c r="A1359" s="207" t="s">
        <v>12826</v>
      </c>
    </row>
    <row r="1360" spans="1:1" x14ac:dyDescent="0.3">
      <c r="A1360" s="207" t="s">
        <v>12827</v>
      </c>
    </row>
    <row r="1361" spans="1:1" x14ac:dyDescent="0.3">
      <c r="A1361" s="207" t="s">
        <v>12828</v>
      </c>
    </row>
    <row r="1362" spans="1:1" x14ac:dyDescent="0.3">
      <c r="A1362" s="207" t="s">
        <v>12829</v>
      </c>
    </row>
    <row r="1363" spans="1:1" x14ac:dyDescent="0.3">
      <c r="A1363" s="207" t="s">
        <v>12830</v>
      </c>
    </row>
    <row r="1364" spans="1:1" x14ac:dyDescent="0.3">
      <c r="A1364" s="207" t="s">
        <v>12831</v>
      </c>
    </row>
    <row r="1365" spans="1:1" x14ac:dyDescent="0.3">
      <c r="A1365" s="207" t="s">
        <v>12832</v>
      </c>
    </row>
    <row r="1366" spans="1:1" x14ac:dyDescent="0.3">
      <c r="A1366" s="207" t="s">
        <v>12833</v>
      </c>
    </row>
    <row r="1367" spans="1:1" x14ac:dyDescent="0.3">
      <c r="A1367" s="207" t="s">
        <v>12834</v>
      </c>
    </row>
    <row r="1368" spans="1:1" x14ac:dyDescent="0.3">
      <c r="A1368" s="207" t="s">
        <v>12835</v>
      </c>
    </row>
    <row r="1369" spans="1:1" x14ac:dyDescent="0.3">
      <c r="A1369" s="207" t="s">
        <v>12836</v>
      </c>
    </row>
    <row r="1370" spans="1:1" x14ac:dyDescent="0.3">
      <c r="A1370" s="207" t="s">
        <v>12837</v>
      </c>
    </row>
    <row r="1371" spans="1:1" x14ac:dyDescent="0.3">
      <c r="A1371" s="207" t="s">
        <v>12838</v>
      </c>
    </row>
    <row r="1372" spans="1:1" x14ac:dyDescent="0.3">
      <c r="A1372" s="207" t="s">
        <v>12839</v>
      </c>
    </row>
    <row r="1373" spans="1:1" x14ac:dyDescent="0.3">
      <c r="A1373" s="207" t="s">
        <v>12840</v>
      </c>
    </row>
    <row r="1374" spans="1:1" x14ac:dyDescent="0.3">
      <c r="A1374" s="207" t="s">
        <v>12841</v>
      </c>
    </row>
    <row r="1375" spans="1:1" x14ac:dyDescent="0.3">
      <c r="A1375" s="207" t="s">
        <v>12842</v>
      </c>
    </row>
    <row r="1376" spans="1:1" x14ac:dyDescent="0.3">
      <c r="A1376" s="207" t="s">
        <v>12843</v>
      </c>
    </row>
    <row r="1377" spans="1:1" x14ac:dyDescent="0.3">
      <c r="A1377" s="207" t="s">
        <v>12844</v>
      </c>
    </row>
    <row r="1378" spans="1:1" x14ac:dyDescent="0.3">
      <c r="A1378" s="207" t="s">
        <v>12845</v>
      </c>
    </row>
    <row r="1379" spans="1:1" x14ac:dyDescent="0.3">
      <c r="A1379" s="207" t="s">
        <v>12846</v>
      </c>
    </row>
    <row r="1380" spans="1:1" x14ac:dyDescent="0.3">
      <c r="A1380" s="207" t="s">
        <v>12847</v>
      </c>
    </row>
    <row r="1381" spans="1:1" x14ac:dyDescent="0.3">
      <c r="A1381" s="207" t="s">
        <v>12848</v>
      </c>
    </row>
    <row r="1382" spans="1:1" x14ac:dyDescent="0.3">
      <c r="A1382" s="207" t="s">
        <v>12849</v>
      </c>
    </row>
    <row r="1383" spans="1:1" x14ac:dyDescent="0.3">
      <c r="A1383" s="207" t="s">
        <v>12850</v>
      </c>
    </row>
    <row r="1384" spans="1:1" x14ac:dyDescent="0.3">
      <c r="A1384" s="207" t="s">
        <v>12851</v>
      </c>
    </row>
    <row r="1385" spans="1:1" x14ac:dyDescent="0.3">
      <c r="A1385" s="207" t="s">
        <v>12852</v>
      </c>
    </row>
    <row r="1386" spans="1:1" x14ac:dyDescent="0.3">
      <c r="A1386" s="207" t="s">
        <v>12853</v>
      </c>
    </row>
    <row r="1387" spans="1:1" x14ac:dyDescent="0.3">
      <c r="A1387" s="207" t="s">
        <v>12854</v>
      </c>
    </row>
    <row r="1388" spans="1:1" x14ac:dyDescent="0.3">
      <c r="A1388" s="207" t="s">
        <v>12855</v>
      </c>
    </row>
    <row r="1389" spans="1:1" x14ac:dyDescent="0.3">
      <c r="A1389" s="207" t="s">
        <v>12856</v>
      </c>
    </row>
    <row r="1390" spans="1:1" x14ac:dyDescent="0.3">
      <c r="A1390" s="207" t="s">
        <v>12857</v>
      </c>
    </row>
    <row r="1391" spans="1:1" x14ac:dyDescent="0.3">
      <c r="A1391" s="207" t="s">
        <v>12858</v>
      </c>
    </row>
    <row r="1392" spans="1:1" x14ac:dyDescent="0.3">
      <c r="A1392" s="207" t="s">
        <v>12859</v>
      </c>
    </row>
    <row r="1393" spans="1:1" x14ac:dyDescent="0.3">
      <c r="A1393" s="207" t="s">
        <v>12860</v>
      </c>
    </row>
    <row r="1394" spans="1:1" x14ac:dyDescent="0.3">
      <c r="A1394" s="207" t="s">
        <v>12861</v>
      </c>
    </row>
    <row r="1395" spans="1:1" x14ac:dyDescent="0.3">
      <c r="A1395" s="207" t="s">
        <v>12862</v>
      </c>
    </row>
    <row r="1396" spans="1:1" x14ac:dyDescent="0.3">
      <c r="A1396" s="207" t="s">
        <v>12863</v>
      </c>
    </row>
    <row r="1397" spans="1:1" x14ac:dyDescent="0.3">
      <c r="A1397" s="207" t="s">
        <v>12864</v>
      </c>
    </row>
    <row r="1398" spans="1:1" x14ac:dyDescent="0.3">
      <c r="A1398" s="207" t="s">
        <v>12865</v>
      </c>
    </row>
    <row r="1399" spans="1:1" x14ac:dyDescent="0.3">
      <c r="A1399" s="207" t="s">
        <v>12866</v>
      </c>
    </row>
    <row r="1400" spans="1:1" x14ac:dyDescent="0.3">
      <c r="A1400" s="207" t="s">
        <v>12867</v>
      </c>
    </row>
    <row r="1401" spans="1:1" x14ac:dyDescent="0.3">
      <c r="A1401" s="207" t="s">
        <v>12868</v>
      </c>
    </row>
    <row r="1402" spans="1:1" x14ac:dyDescent="0.3">
      <c r="A1402" s="207" t="s">
        <v>12869</v>
      </c>
    </row>
    <row r="1403" spans="1:1" x14ac:dyDescent="0.3">
      <c r="A1403" s="207" t="s">
        <v>12870</v>
      </c>
    </row>
    <row r="1404" spans="1:1" x14ac:dyDescent="0.3">
      <c r="A1404" s="207" t="s">
        <v>12871</v>
      </c>
    </row>
    <row r="1405" spans="1:1" x14ac:dyDescent="0.3">
      <c r="A1405" s="207" t="s">
        <v>12872</v>
      </c>
    </row>
    <row r="1406" spans="1:1" x14ac:dyDescent="0.3">
      <c r="A1406" s="207" t="s">
        <v>12873</v>
      </c>
    </row>
    <row r="1407" spans="1:1" x14ac:dyDescent="0.3">
      <c r="A1407" s="207" t="s">
        <v>12874</v>
      </c>
    </row>
    <row r="1408" spans="1:1" x14ac:dyDescent="0.3">
      <c r="A1408" s="207" t="s">
        <v>12875</v>
      </c>
    </row>
    <row r="1409" spans="1:1" x14ac:dyDescent="0.3">
      <c r="A1409" s="207" t="s">
        <v>12876</v>
      </c>
    </row>
    <row r="1410" spans="1:1" x14ac:dyDescent="0.3">
      <c r="A1410" s="207" t="s">
        <v>12877</v>
      </c>
    </row>
    <row r="1411" spans="1:1" x14ac:dyDescent="0.3">
      <c r="A1411" s="207" t="s">
        <v>12878</v>
      </c>
    </row>
    <row r="1412" spans="1:1" x14ac:dyDescent="0.3">
      <c r="A1412" s="207" t="s">
        <v>12879</v>
      </c>
    </row>
    <row r="1413" spans="1:1" x14ac:dyDescent="0.3">
      <c r="A1413" s="207" t="s">
        <v>12880</v>
      </c>
    </row>
    <row r="1414" spans="1:1" x14ac:dyDescent="0.3">
      <c r="A1414" s="207" t="s">
        <v>12881</v>
      </c>
    </row>
    <row r="1415" spans="1:1" x14ac:dyDescent="0.3">
      <c r="A1415" s="207" t="s">
        <v>12882</v>
      </c>
    </row>
    <row r="1416" spans="1:1" x14ac:dyDescent="0.3">
      <c r="A1416" s="207" t="s">
        <v>12883</v>
      </c>
    </row>
    <row r="1417" spans="1:1" x14ac:dyDescent="0.3">
      <c r="A1417" s="207" t="s">
        <v>12884</v>
      </c>
    </row>
    <row r="1418" spans="1:1" x14ac:dyDescent="0.3">
      <c r="A1418" s="207" t="s">
        <v>12885</v>
      </c>
    </row>
    <row r="1419" spans="1:1" x14ac:dyDescent="0.3">
      <c r="A1419" s="207" t="s">
        <v>12886</v>
      </c>
    </row>
    <row r="1420" spans="1:1" x14ac:dyDescent="0.3">
      <c r="A1420" s="207" t="s">
        <v>12887</v>
      </c>
    </row>
    <row r="1421" spans="1:1" x14ac:dyDescent="0.3">
      <c r="A1421" s="207" t="s">
        <v>12888</v>
      </c>
    </row>
    <row r="1422" spans="1:1" x14ac:dyDescent="0.3">
      <c r="A1422" s="207" t="s">
        <v>12889</v>
      </c>
    </row>
    <row r="1423" spans="1:1" x14ac:dyDescent="0.3">
      <c r="A1423" s="207" t="s">
        <v>12890</v>
      </c>
    </row>
    <row r="1424" spans="1:1" x14ac:dyDescent="0.3">
      <c r="A1424" s="207" t="s">
        <v>12891</v>
      </c>
    </row>
    <row r="1425" spans="1:1" x14ac:dyDescent="0.3">
      <c r="A1425" s="207" t="s">
        <v>12892</v>
      </c>
    </row>
    <row r="1426" spans="1:1" x14ac:dyDescent="0.3">
      <c r="A1426" s="207" t="s">
        <v>12893</v>
      </c>
    </row>
    <row r="1427" spans="1:1" x14ac:dyDescent="0.3">
      <c r="A1427" s="207" t="s">
        <v>12894</v>
      </c>
    </row>
    <row r="1428" spans="1:1" x14ac:dyDescent="0.3">
      <c r="A1428" s="207" t="s">
        <v>12895</v>
      </c>
    </row>
    <row r="1429" spans="1:1" x14ac:dyDescent="0.3">
      <c r="A1429" s="207" t="s">
        <v>12896</v>
      </c>
    </row>
    <row r="1430" spans="1:1" x14ac:dyDescent="0.3">
      <c r="A1430" s="207" t="s">
        <v>12897</v>
      </c>
    </row>
    <row r="1431" spans="1:1" x14ac:dyDescent="0.3">
      <c r="A1431" s="207" t="s">
        <v>12898</v>
      </c>
    </row>
    <row r="1432" spans="1:1" x14ac:dyDescent="0.3">
      <c r="A1432" s="207" t="s">
        <v>12899</v>
      </c>
    </row>
    <row r="1433" spans="1:1" x14ac:dyDescent="0.3">
      <c r="A1433" s="207" t="s">
        <v>12900</v>
      </c>
    </row>
    <row r="1434" spans="1:1" x14ac:dyDescent="0.3">
      <c r="A1434" s="207" t="s">
        <v>12901</v>
      </c>
    </row>
    <row r="1435" spans="1:1" x14ac:dyDescent="0.3">
      <c r="A1435" s="207" t="s">
        <v>12902</v>
      </c>
    </row>
    <row r="1436" spans="1:1" x14ac:dyDescent="0.3">
      <c r="A1436" s="207" t="s">
        <v>12903</v>
      </c>
    </row>
    <row r="1437" spans="1:1" x14ac:dyDescent="0.3">
      <c r="A1437" s="207" t="s">
        <v>12904</v>
      </c>
    </row>
    <row r="1438" spans="1:1" x14ac:dyDescent="0.3">
      <c r="A1438" s="207" t="s">
        <v>12905</v>
      </c>
    </row>
    <row r="1439" spans="1:1" x14ac:dyDescent="0.3">
      <c r="A1439" s="207" t="s">
        <v>12906</v>
      </c>
    </row>
    <row r="1440" spans="1:1" x14ac:dyDescent="0.3">
      <c r="A1440" s="207" t="s">
        <v>12907</v>
      </c>
    </row>
    <row r="1441" spans="1:1" x14ac:dyDescent="0.3">
      <c r="A1441" s="207" t="s">
        <v>12908</v>
      </c>
    </row>
    <row r="1442" spans="1:1" x14ac:dyDescent="0.3">
      <c r="A1442" s="207" t="s">
        <v>12909</v>
      </c>
    </row>
    <row r="1443" spans="1:1" x14ac:dyDescent="0.3">
      <c r="A1443" s="207" t="s">
        <v>12910</v>
      </c>
    </row>
    <row r="1444" spans="1:1" x14ac:dyDescent="0.3">
      <c r="A1444" s="207" t="s">
        <v>12911</v>
      </c>
    </row>
    <row r="1445" spans="1:1" x14ac:dyDescent="0.3">
      <c r="A1445" s="207" t="s">
        <v>12912</v>
      </c>
    </row>
    <row r="1446" spans="1:1" x14ac:dyDescent="0.3">
      <c r="A1446" s="207" t="s">
        <v>12913</v>
      </c>
    </row>
    <row r="1447" spans="1:1" x14ac:dyDescent="0.3">
      <c r="A1447" s="207" t="s">
        <v>12914</v>
      </c>
    </row>
    <row r="1448" spans="1:1" x14ac:dyDescent="0.3">
      <c r="A1448" s="207" t="s">
        <v>12915</v>
      </c>
    </row>
    <row r="1449" spans="1:1" x14ac:dyDescent="0.3">
      <c r="A1449" s="207" t="s">
        <v>12916</v>
      </c>
    </row>
    <row r="1450" spans="1:1" x14ac:dyDescent="0.3">
      <c r="A1450" s="207" t="s">
        <v>12917</v>
      </c>
    </row>
    <row r="1451" spans="1:1" x14ac:dyDescent="0.3">
      <c r="A1451" s="207" t="s">
        <v>12918</v>
      </c>
    </row>
    <row r="1452" spans="1:1" x14ac:dyDescent="0.3">
      <c r="A1452" s="207" t="s">
        <v>12919</v>
      </c>
    </row>
    <row r="1453" spans="1:1" x14ac:dyDescent="0.3">
      <c r="A1453" s="207" t="s">
        <v>12920</v>
      </c>
    </row>
    <row r="1454" spans="1:1" x14ac:dyDescent="0.3">
      <c r="A1454" s="207" t="s">
        <v>12921</v>
      </c>
    </row>
    <row r="1455" spans="1:1" x14ac:dyDescent="0.3">
      <c r="A1455" s="207" t="s">
        <v>12922</v>
      </c>
    </row>
    <row r="1456" spans="1:1" x14ac:dyDescent="0.3">
      <c r="A1456" s="207" t="s">
        <v>12923</v>
      </c>
    </row>
    <row r="1457" spans="1:1" x14ac:dyDescent="0.3">
      <c r="A1457" s="207" t="s">
        <v>12924</v>
      </c>
    </row>
    <row r="1458" spans="1:1" x14ac:dyDescent="0.3">
      <c r="A1458" s="207" t="s">
        <v>12925</v>
      </c>
    </row>
    <row r="1459" spans="1:1" x14ac:dyDescent="0.3">
      <c r="A1459" s="207" t="s">
        <v>12926</v>
      </c>
    </row>
    <row r="1460" spans="1:1" x14ac:dyDescent="0.3">
      <c r="A1460" s="207" t="s">
        <v>12927</v>
      </c>
    </row>
    <row r="1461" spans="1:1" x14ac:dyDescent="0.3">
      <c r="A1461" s="207" t="s">
        <v>12928</v>
      </c>
    </row>
    <row r="1462" spans="1:1" x14ac:dyDescent="0.3">
      <c r="A1462" s="207" t="s">
        <v>12929</v>
      </c>
    </row>
    <row r="1463" spans="1:1" x14ac:dyDescent="0.3">
      <c r="A1463" s="207" t="s">
        <v>12930</v>
      </c>
    </row>
    <row r="1464" spans="1:1" x14ac:dyDescent="0.3">
      <c r="A1464" s="207" t="s">
        <v>12931</v>
      </c>
    </row>
    <row r="1465" spans="1:1" x14ac:dyDescent="0.3">
      <c r="A1465" s="207" t="s">
        <v>12932</v>
      </c>
    </row>
    <row r="1466" spans="1:1" x14ac:dyDescent="0.3">
      <c r="A1466" s="207" t="s">
        <v>12933</v>
      </c>
    </row>
    <row r="1467" spans="1:1" x14ac:dyDescent="0.3">
      <c r="A1467" s="207" t="s">
        <v>12934</v>
      </c>
    </row>
    <row r="1468" spans="1:1" x14ac:dyDescent="0.3">
      <c r="A1468" s="207" t="s">
        <v>12935</v>
      </c>
    </row>
    <row r="1469" spans="1:1" x14ac:dyDescent="0.3">
      <c r="A1469" s="207" t="s">
        <v>12936</v>
      </c>
    </row>
    <row r="1470" spans="1:1" x14ac:dyDescent="0.3">
      <c r="A1470" s="207" t="s">
        <v>12937</v>
      </c>
    </row>
    <row r="1471" spans="1:1" x14ac:dyDescent="0.3">
      <c r="A1471" s="207" t="s">
        <v>12938</v>
      </c>
    </row>
    <row r="1472" spans="1:1" x14ac:dyDescent="0.3">
      <c r="A1472" s="207" t="s">
        <v>12939</v>
      </c>
    </row>
    <row r="1473" spans="1:1" x14ac:dyDescent="0.3">
      <c r="A1473" s="207" t="s">
        <v>12940</v>
      </c>
    </row>
    <row r="1474" spans="1:1" x14ac:dyDescent="0.3">
      <c r="A1474" s="207" t="s">
        <v>12941</v>
      </c>
    </row>
    <row r="1475" spans="1:1" x14ac:dyDescent="0.3">
      <c r="A1475" s="207" t="s">
        <v>12942</v>
      </c>
    </row>
    <row r="1476" spans="1:1" x14ac:dyDescent="0.3">
      <c r="A1476" s="207" t="s">
        <v>12943</v>
      </c>
    </row>
    <row r="1477" spans="1:1" x14ac:dyDescent="0.3">
      <c r="A1477" s="207" t="s">
        <v>12944</v>
      </c>
    </row>
    <row r="1478" spans="1:1" x14ac:dyDescent="0.3">
      <c r="A1478" s="207" t="s">
        <v>12945</v>
      </c>
    </row>
    <row r="1479" spans="1:1" x14ac:dyDescent="0.3">
      <c r="A1479" s="207" t="s">
        <v>12946</v>
      </c>
    </row>
    <row r="1480" spans="1:1" x14ac:dyDescent="0.3">
      <c r="A1480" s="207" t="s">
        <v>12947</v>
      </c>
    </row>
    <row r="1481" spans="1:1" x14ac:dyDescent="0.3">
      <c r="A1481" s="207" t="s">
        <v>12948</v>
      </c>
    </row>
    <row r="1482" spans="1:1" x14ac:dyDescent="0.3">
      <c r="A1482" s="207" t="s">
        <v>12949</v>
      </c>
    </row>
    <row r="1483" spans="1:1" x14ac:dyDescent="0.3">
      <c r="A1483" s="207" t="s">
        <v>12950</v>
      </c>
    </row>
    <row r="1484" spans="1:1" x14ac:dyDescent="0.3">
      <c r="A1484" s="207" t="s">
        <v>12951</v>
      </c>
    </row>
    <row r="1485" spans="1:1" x14ac:dyDescent="0.3">
      <c r="A1485" s="207" t="s">
        <v>12952</v>
      </c>
    </row>
    <row r="1486" spans="1:1" x14ac:dyDescent="0.3">
      <c r="A1486" s="207" t="s">
        <v>12953</v>
      </c>
    </row>
    <row r="1487" spans="1:1" x14ac:dyDescent="0.3">
      <c r="A1487" s="207" t="s">
        <v>12954</v>
      </c>
    </row>
    <row r="1488" spans="1:1" x14ac:dyDescent="0.3">
      <c r="A1488" s="207" t="s">
        <v>12955</v>
      </c>
    </row>
    <row r="1489" spans="1:1" x14ac:dyDescent="0.3">
      <c r="A1489" s="207" t="s">
        <v>12956</v>
      </c>
    </row>
    <row r="1490" spans="1:1" x14ac:dyDescent="0.3">
      <c r="A1490" s="207" t="s">
        <v>12957</v>
      </c>
    </row>
    <row r="1491" spans="1:1" x14ac:dyDescent="0.3">
      <c r="A1491" s="207" t="s">
        <v>12958</v>
      </c>
    </row>
    <row r="1492" spans="1:1" x14ac:dyDescent="0.3">
      <c r="A1492" s="207" t="s">
        <v>12959</v>
      </c>
    </row>
    <row r="1493" spans="1:1" x14ac:dyDescent="0.3">
      <c r="A1493" s="207" t="s">
        <v>12960</v>
      </c>
    </row>
    <row r="1494" spans="1:1" x14ac:dyDescent="0.3">
      <c r="A1494" s="207" t="s">
        <v>12961</v>
      </c>
    </row>
    <row r="1495" spans="1:1" x14ac:dyDescent="0.3">
      <c r="A1495" s="207" t="s">
        <v>12962</v>
      </c>
    </row>
    <row r="1496" spans="1:1" x14ac:dyDescent="0.3">
      <c r="A1496" s="207" t="s">
        <v>12963</v>
      </c>
    </row>
    <row r="1497" spans="1:1" x14ac:dyDescent="0.3">
      <c r="A1497" s="207" t="s">
        <v>12964</v>
      </c>
    </row>
    <row r="1498" spans="1:1" x14ac:dyDescent="0.3">
      <c r="A1498" s="207" t="s">
        <v>12965</v>
      </c>
    </row>
    <row r="1499" spans="1:1" x14ac:dyDescent="0.3">
      <c r="A1499" s="207" t="s">
        <v>12966</v>
      </c>
    </row>
    <row r="1500" spans="1:1" x14ac:dyDescent="0.3">
      <c r="A1500" s="207" t="s">
        <v>12967</v>
      </c>
    </row>
    <row r="1501" spans="1:1" x14ac:dyDescent="0.3">
      <c r="A1501" s="207" t="s">
        <v>12968</v>
      </c>
    </row>
    <row r="1502" spans="1:1" x14ac:dyDescent="0.3">
      <c r="A1502" s="207" t="s">
        <v>12969</v>
      </c>
    </row>
    <row r="1503" spans="1:1" x14ac:dyDescent="0.3">
      <c r="A1503" s="207" t="s">
        <v>12970</v>
      </c>
    </row>
    <row r="1504" spans="1:1" x14ac:dyDescent="0.3">
      <c r="A1504" s="207" t="s">
        <v>12971</v>
      </c>
    </row>
    <row r="1505" spans="1:1" x14ac:dyDescent="0.3">
      <c r="A1505" s="207" t="s">
        <v>12972</v>
      </c>
    </row>
    <row r="1506" spans="1:1" x14ac:dyDescent="0.3">
      <c r="A1506" s="207" t="s">
        <v>12973</v>
      </c>
    </row>
    <row r="1507" spans="1:1" x14ac:dyDescent="0.3">
      <c r="A1507" s="207" t="s">
        <v>12974</v>
      </c>
    </row>
    <row r="1508" spans="1:1" x14ac:dyDescent="0.3">
      <c r="A1508" s="207" t="s">
        <v>12975</v>
      </c>
    </row>
    <row r="1509" spans="1:1" x14ac:dyDescent="0.3">
      <c r="A1509" s="207" t="s">
        <v>12976</v>
      </c>
    </row>
    <row r="1510" spans="1:1" x14ac:dyDescent="0.3">
      <c r="A1510" s="207" t="s">
        <v>12977</v>
      </c>
    </row>
    <row r="1511" spans="1:1" x14ac:dyDescent="0.3">
      <c r="A1511" s="207" t="s">
        <v>12978</v>
      </c>
    </row>
    <row r="1512" spans="1:1" x14ac:dyDescent="0.3">
      <c r="A1512" s="207" t="s">
        <v>12979</v>
      </c>
    </row>
    <row r="1513" spans="1:1" x14ac:dyDescent="0.3">
      <c r="A1513" s="207" t="s">
        <v>12980</v>
      </c>
    </row>
    <row r="1514" spans="1:1" x14ac:dyDescent="0.3">
      <c r="A1514" s="207" t="s">
        <v>12981</v>
      </c>
    </row>
    <row r="1515" spans="1:1" x14ac:dyDescent="0.3">
      <c r="A1515" s="207" t="s">
        <v>12982</v>
      </c>
    </row>
    <row r="1516" spans="1:1" x14ac:dyDescent="0.3">
      <c r="A1516" s="207" t="s">
        <v>12983</v>
      </c>
    </row>
    <row r="1517" spans="1:1" x14ac:dyDescent="0.3">
      <c r="A1517" s="207" t="s">
        <v>12984</v>
      </c>
    </row>
    <row r="1518" spans="1:1" x14ac:dyDescent="0.3">
      <c r="A1518" s="207" t="s">
        <v>12985</v>
      </c>
    </row>
    <row r="1519" spans="1:1" x14ac:dyDescent="0.3">
      <c r="A1519" s="207" t="s">
        <v>12986</v>
      </c>
    </row>
    <row r="1520" spans="1:1" x14ac:dyDescent="0.3">
      <c r="A1520" s="207" t="s">
        <v>12987</v>
      </c>
    </row>
    <row r="1521" spans="1:1" x14ac:dyDescent="0.3">
      <c r="A1521" s="207" t="s">
        <v>12988</v>
      </c>
    </row>
    <row r="1522" spans="1:1" x14ac:dyDescent="0.3">
      <c r="A1522" s="207" t="s">
        <v>12989</v>
      </c>
    </row>
    <row r="1523" spans="1:1" x14ac:dyDescent="0.3">
      <c r="A1523" s="207" t="s">
        <v>12990</v>
      </c>
    </row>
    <row r="1524" spans="1:1" x14ac:dyDescent="0.3">
      <c r="A1524" s="207" t="s">
        <v>12991</v>
      </c>
    </row>
    <row r="1525" spans="1:1" x14ac:dyDescent="0.3">
      <c r="A1525" s="207" t="s">
        <v>12992</v>
      </c>
    </row>
    <row r="1526" spans="1:1" x14ac:dyDescent="0.3">
      <c r="A1526" s="207" t="s">
        <v>12993</v>
      </c>
    </row>
    <row r="1527" spans="1:1" x14ac:dyDescent="0.3">
      <c r="A1527" s="207" t="s">
        <v>12994</v>
      </c>
    </row>
    <row r="1528" spans="1:1" x14ac:dyDescent="0.3">
      <c r="A1528" s="207" t="s">
        <v>12995</v>
      </c>
    </row>
    <row r="1529" spans="1:1" x14ac:dyDescent="0.3">
      <c r="A1529" s="207" t="s">
        <v>12996</v>
      </c>
    </row>
    <row r="1530" spans="1:1" x14ac:dyDescent="0.3">
      <c r="A1530" s="207" t="s">
        <v>12997</v>
      </c>
    </row>
    <row r="1531" spans="1:1" x14ac:dyDescent="0.3">
      <c r="A1531" s="207" t="s">
        <v>12998</v>
      </c>
    </row>
    <row r="1532" spans="1:1" x14ac:dyDescent="0.3">
      <c r="A1532" s="207" t="s">
        <v>12999</v>
      </c>
    </row>
    <row r="1533" spans="1:1" x14ac:dyDescent="0.3">
      <c r="A1533" s="207" t="s">
        <v>13000</v>
      </c>
    </row>
    <row r="1534" spans="1:1" x14ac:dyDescent="0.3">
      <c r="A1534" s="207" t="s">
        <v>13001</v>
      </c>
    </row>
    <row r="1535" spans="1:1" x14ac:dyDescent="0.3">
      <c r="A1535" s="207" t="s">
        <v>13002</v>
      </c>
    </row>
    <row r="1536" spans="1:1" x14ac:dyDescent="0.3">
      <c r="A1536" s="207" t="s">
        <v>13003</v>
      </c>
    </row>
    <row r="1537" spans="1:1" x14ac:dyDescent="0.3">
      <c r="A1537" s="207" t="s">
        <v>13004</v>
      </c>
    </row>
    <row r="1538" spans="1:1" x14ac:dyDescent="0.3">
      <c r="A1538" s="207" t="s">
        <v>13005</v>
      </c>
    </row>
    <row r="1539" spans="1:1" x14ac:dyDescent="0.3">
      <c r="A1539" s="207" t="s">
        <v>13006</v>
      </c>
    </row>
    <row r="1540" spans="1:1" x14ac:dyDescent="0.3">
      <c r="A1540" s="207" t="s">
        <v>13007</v>
      </c>
    </row>
    <row r="1541" spans="1:1" x14ac:dyDescent="0.3">
      <c r="A1541" s="207" t="s">
        <v>13008</v>
      </c>
    </row>
    <row r="1542" spans="1:1" x14ac:dyDescent="0.3">
      <c r="A1542" s="207" t="s">
        <v>13009</v>
      </c>
    </row>
    <row r="1543" spans="1:1" x14ac:dyDescent="0.3">
      <c r="A1543" s="207" t="s">
        <v>13010</v>
      </c>
    </row>
    <row r="1544" spans="1:1" x14ac:dyDescent="0.3">
      <c r="A1544" s="207" t="s">
        <v>13011</v>
      </c>
    </row>
    <row r="1545" spans="1:1" x14ac:dyDescent="0.3">
      <c r="A1545" s="207" t="s">
        <v>13012</v>
      </c>
    </row>
    <row r="1546" spans="1:1" x14ac:dyDescent="0.3">
      <c r="A1546" s="207" t="s">
        <v>13013</v>
      </c>
    </row>
    <row r="1547" spans="1:1" x14ac:dyDescent="0.3">
      <c r="A1547" s="207" t="s">
        <v>13014</v>
      </c>
    </row>
    <row r="1548" spans="1:1" x14ac:dyDescent="0.3">
      <c r="A1548" s="207" t="s">
        <v>13015</v>
      </c>
    </row>
    <row r="1549" spans="1:1" x14ac:dyDescent="0.3">
      <c r="A1549" s="207" t="s">
        <v>13016</v>
      </c>
    </row>
    <row r="1550" spans="1:1" x14ac:dyDescent="0.3">
      <c r="A1550" s="207" t="s">
        <v>13017</v>
      </c>
    </row>
    <row r="1551" spans="1:1" x14ac:dyDescent="0.3">
      <c r="A1551" s="207" t="s">
        <v>13018</v>
      </c>
    </row>
    <row r="1552" spans="1:1" x14ac:dyDescent="0.3">
      <c r="A1552" s="207" t="s">
        <v>13019</v>
      </c>
    </row>
    <row r="1553" spans="1:1" x14ac:dyDescent="0.3">
      <c r="A1553" s="207" t="s">
        <v>13020</v>
      </c>
    </row>
    <row r="1554" spans="1:1" x14ac:dyDescent="0.3">
      <c r="A1554" s="207" t="s">
        <v>13021</v>
      </c>
    </row>
    <row r="1555" spans="1:1" x14ac:dyDescent="0.3">
      <c r="A1555" s="207" t="s">
        <v>13022</v>
      </c>
    </row>
    <row r="1556" spans="1:1" x14ac:dyDescent="0.3">
      <c r="A1556" s="207" t="s">
        <v>13023</v>
      </c>
    </row>
    <row r="1557" spans="1:1" x14ac:dyDescent="0.3">
      <c r="A1557" s="207" t="s">
        <v>13024</v>
      </c>
    </row>
    <row r="1558" spans="1:1" x14ac:dyDescent="0.3">
      <c r="A1558" s="207" t="s">
        <v>13025</v>
      </c>
    </row>
    <row r="1559" spans="1:1" x14ac:dyDescent="0.3">
      <c r="A1559" s="207" t="s">
        <v>13026</v>
      </c>
    </row>
    <row r="1560" spans="1:1" x14ac:dyDescent="0.3">
      <c r="A1560" s="207" t="s">
        <v>13027</v>
      </c>
    </row>
    <row r="1561" spans="1:1" x14ac:dyDescent="0.3">
      <c r="A1561" s="207" t="s">
        <v>13028</v>
      </c>
    </row>
    <row r="1562" spans="1:1" x14ac:dyDescent="0.3">
      <c r="A1562" s="207" t="s">
        <v>13029</v>
      </c>
    </row>
    <row r="1563" spans="1:1" x14ac:dyDescent="0.3">
      <c r="A1563" s="207" t="s">
        <v>13030</v>
      </c>
    </row>
    <row r="1564" spans="1:1" x14ac:dyDescent="0.3">
      <c r="A1564" s="207" t="s">
        <v>13031</v>
      </c>
    </row>
    <row r="1565" spans="1:1" x14ac:dyDescent="0.3">
      <c r="A1565" s="207" t="s">
        <v>13032</v>
      </c>
    </row>
    <row r="1566" spans="1:1" x14ac:dyDescent="0.3">
      <c r="A1566" s="207" t="s">
        <v>13033</v>
      </c>
    </row>
    <row r="1567" spans="1:1" x14ac:dyDescent="0.3">
      <c r="A1567" s="207" t="s">
        <v>13034</v>
      </c>
    </row>
    <row r="1568" spans="1:1" x14ac:dyDescent="0.3">
      <c r="A1568" s="207" t="s">
        <v>13035</v>
      </c>
    </row>
    <row r="1569" spans="1:1" x14ac:dyDescent="0.3">
      <c r="A1569" s="207" t="s">
        <v>13036</v>
      </c>
    </row>
    <row r="1570" spans="1:1" x14ac:dyDescent="0.3">
      <c r="A1570" s="207" t="s">
        <v>13037</v>
      </c>
    </row>
    <row r="1571" spans="1:1" x14ac:dyDescent="0.3">
      <c r="A1571" s="207" t="s">
        <v>13038</v>
      </c>
    </row>
    <row r="1572" spans="1:1" x14ac:dyDescent="0.3">
      <c r="A1572" s="207" t="s">
        <v>13039</v>
      </c>
    </row>
    <row r="1573" spans="1:1" x14ac:dyDescent="0.3">
      <c r="A1573" s="207" t="s">
        <v>13040</v>
      </c>
    </row>
    <row r="1574" spans="1:1" x14ac:dyDescent="0.3">
      <c r="A1574" s="207" t="s">
        <v>13041</v>
      </c>
    </row>
    <row r="1575" spans="1:1" x14ac:dyDescent="0.3">
      <c r="A1575" s="207" t="s">
        <v>13042</v>
      </c>
    </row>
    <row r="1576" spans="1:1" x14ac:dyDescent="0.3">
      <c r="A1576" s="207" t="s">
        <v>13043</v>
      </c>
    </row>
    <row r="1577" spans="1:1" x14ac:dyDescent="0.3">
      <c r="A1577" s="207" t="s">
        <v>13044</v>
      </c>
    </row>
    <row r="1578" spans="1:1" x14ac:dyDescent="0.3">
      <c r="A1578" s="207" t="s">
        <v>13045</v>
      </c>
    </row>
    <row r="1579" spans="1:1" x14ac:dyDescent="0.3">
      <c r="A1579" s="207" t="s">
        <v>13046</v>
      </c>
    </row>
    <row r="1580" spans="1:1" x14ac:dyDescent="0.3">
      <c r="A1580" s="207" t="s">
        <v>13047</v>
      </c>
    </row>
    <row r="1581" spans="1:1" x14ac:dyDescent="0.3">
      <c r="A1581" s="207" t="s">
        <v>13048</v>
      </c>
    </row>
    <row r="1582" spans="1:1" x14ac:dyDescent="0.3">
      <c r="A1582" s="207" t="s">
        <v>13049</v>
      </c>
    </row>
    <row r="1583" spans="1:1" x14ac:dyDescent="0.3">
      <c r="A1583" s="207" t="s">
        <v>13050</v>
      </c>
    </row>
    <row r="1584" spans="1:1" x14ac:dyDescent="0.3">
      <c r="A1584" s="207" t="s">
        <v>13051</v>
      </c>
    </row>
    <row r="1585" spans="1:1" x14ac:dyDescent="0.3">
      <c r="A1585" s="207" t="s">
        <v>13052</v>
      </c>
    </row>
    <row r="1586" spans="1:1" x14ac:dyDescent="0.3">
      <c r="A1586" s="207" t="s">
        <v>13053</v>
      </c>
    </row>
    <row r="1587" spans="1:1" x14ac:dyDescent="0.3">
      <c r="A1587" s="207" t="s">
        <v>13054</v>
      </c>
    </row>
    <row r="1588" spans="1:1" x14ac:dyDescent="0.3">
      <c r="A1588" s="207" t="s">
        <v>13055</v>
      </c>
    </row>
    <row r="1589" spans="1:1" x14ac:dyDescent="0.3">
      <c r="A1589" s="207" t="s">
        <v>13056</v>
      </c>
    </row>
    <row r="1590" spans="1:1" x14ac:dyDescent="0.3">
      <c r="A1590" s="207" t="s">
        <v>13057</v>
      </c>
    </row>
    <row r="1591" spans="1:1" x14ac:dyDescent="0.3">
      <c r="A1591" s="207" t="s">
        <v>13058</v>
      </c>
    </row>
    <row r="1592" spans="1:1" x14ac:dyDescent="0.3">
      <c r="A1592" s="207" t="s">
        <v>13059</v>
      </c>
    </row>
    <row r="1593" spans="1:1" x14ac:dyDescent="0.3">
      <c r="A1593" s="207" t="s">
        <v>13060</v>
      </c>
    </row>
    <row r="1594" spans="1:1" x14ac:dyDescent="0.3">
      <c r="A1594" s="207" t="s">
        <v>13061</v>
      </c>
    </row>
    <row r="1595" spans="1:1" x14ac:dyDescent="0.3">
      <c r="A1595" s="207" t="s">
        <v>13062</v>
      </c>
    </row>
    <row r="1596" spans="1:1" x14ac:dyDescent="0.3">
      <c r="A1596" s="207" t="s">
        <v>13063</v>
      </c>
    </row>
    <row r="1597" spans="1:1" x14ac:dyDescent="0.3">
      <c r="A1597" s="207" t="s">
        <v>13064</v>
      </c>
    </row>
    <row r="1598" spans="1:1" x14ac:dyDescent="0.3">
      <c r="A1598" s="207" t="s">
        <v>13065</v>
      </c>
    </row>
    <row r="1599" spans="1:1" x14ac:dyDescent="0.3">
      <c r="A1599" s="207" t="s">
        <v>13066</v>
      </c>
    </row>
    <row r="1600" spans="1:1" x14ac:dyDescent="0.3">
      <c r="A1600" s="207" t="s">
        <v>13067</v>
      </c>
    </row>
    <row r="1601" spans="1:1" x14ac:dyDescent="0.3">
      <c r="A1601" s="207" t="s">
        <v>13068</v>
      </c>
    </row>
    <row r="1602" spans="1:1" x14ac:dyDescent="0.3">
      <c r="A1602" s="207" t="s">
        <v>13069</v>
      </c>
    </row>
    <row r="1603" spans="1:1" x14ac:dyDescent="0.3">
      <c r="A1603" s="207" t="s">
        <v>13070</v>
      </c>
    </row>
    <row r="1604" spans="1:1" x14ac:dyDescent="0.3">
      <c r="A1604" s="207" t="s">
        <v>13071</v>
      </c>
    </row>
    <row r="1605" spans="1:1" x14ac:dyDescent="0.3">
      <c r="A1605" s="207" t="s">
        <v>13072</v>
      </c>
    </row>
    <row r="1606" spans="1:1" x14ac:dyDescent="0.3">
      <c r="A1606" s="207" t="s">
        <v>13073</v>
      </c>
    </row>
    <row r="1607" spans="1:1" x14ac:dyDescent="0.3">
      <c r="A1607" s="207" t="s">
        <v>13074</v>
      </c>
    </row>
    <row r="1608" spans="1:1" x14ac:dyDescent="0.3">
      <c r="A1608" s="207" t="s">
        <v>13075</v>
      </c>
    </row>
    <row r="1609" spans="1:1" x14ac:dyDescent="0.3">
      <c r="A1609" s="207" t="s">
        <v>13076</v>
      </c>
    </row>
    <row r="1610" spans="1:1" x14ac:dyDescent="0.3">
      <c r="A1610" s="207" t="s">
        <v>13077</v>
      </c>
    </row>
    <row r="1611" spans="1:1" x14ac:dyDescent="0.3">
      <c r="A1611" s="207" t="s">
        <v>13078</v>
      </c>
    </row>
    <row r="1612" spans="1:1" x14ac:dyDescent="0.3">
      <c r="A1612" s="207" t="s">
        <v>13079</v>
      </c>
    </row>
    <row r="1613" spans="1:1" x14ac:dyDescent="0.3">
      <c r="A1613" s="207" t="s">
        <v>13080</v>
      </c>
    </row>
    <row r="1614" spans="1:1" x14ac:dyDescent="0.3">
      <c r="A1614" s="207" t="s">
        <v>13081</v>
      </c>
    </row>
    <row r="1615" spans="1:1" x14ac:dyDescent="0.3">
      <c r="A1615" s="207" t="s">
        <v>13082</v>
      </c>
    </row>
    <row r="1616" spans="1:1" x14ac:dyDescent="0.3">
      <c r="A1616" s="207" t="s">
        <v>13083</v>
      </c>
    </row>
    <row r="1617" spans="1:1" x14ac:dyDescent="0.3">
      <c r="A1617" s="207" t="s">
        <v>13084</v>
      </c>
    </row>
    <row r="1618" spans="1:1" x14ac:dyDescent="0.3">
      <c r="A1618" s="207" t="s">
        <v>13085</v>
      </c>
    </row>
    <row r="1619" spans="1:1" x14ac:dyDescent="0.3">
      <c r="A1619" s="207" t="s">
        <v>13086</v>
      </c>
    </row>
    <row r="1620" spans="1:1" x14ac:dyDescent="0.3">
      <c r="A1620" s="207" t="s">
        <v>13087</v>
      </c>
    </row>
    <row r="1621" spans="1:1" x14ac:dyDescent="0.3">
      <c r="A1621" s="207" t="s">
        <v>13088</v>
      </c>
    </row>
    <row r="1622" spans="1:1" x14ac:dyDescent="0.3">
      <c r="A1622" s="207" t="s">
        <v>13089</v>
      </c>
    </row>
    <row r="1623" spans="1:1" x14ac:dyDescent="0.3">
      <c r="A1623" s="207" t="s">
        <v>13090</v>
      </c>
    </row>
    <row r="1624" spans="1:1" x14ac:dyDescent="0.3">
      <c r="A1624" s="207" t="s">
        <v>13091</v>
      </c>
    </row>
    <row r="1625" spans="1:1" x14ac:dyDescent="0.3">
      <c r="A1625" s="207" t="s">
        <v>13092</v>
      </c>
    </row>
    <row r="1626" spans="1:1" x14ac:dyDescent="0.3">
      <c r="A1626" s="207" t="s">
        <v>13093</v>
      </c>
    </row>
    <row r="1627" spans="1:1" x14ac:dyDescent="0.3">
      <c r="A1627" s="207" t="s">
        <v>13094</v>
      </c>
    </row>
    <row r="1628" spans="1:1" x14ac:dyDescent="0.3">
      <c r="A1628" s="207" t="s">
        <v>13095</v>
      </c>
    </row>
    <row r="1629" spans="1:1" x14ac:dyDescent="0.3">
      <c r="A1629" s="207" t="s">
        <v>13096</v>
      </c>
    </row>
    <row r="1630" spans="1:1" x14ac:dyDescent="0.3">
      <c r="A1630" s="207" t="s">
        <v>13097</v>
      </c>
    </row>
    <row r="1631" spans="1:1" x14ac:dyDescent="0.3">
      <c r="A1631" s="207" t="s">
        <v>13098</v>
      </c>
    </row>
    <row r="1632" spans="1:1" x14ac:dyDescent="0.3">
      <c r="A1632" s="207" t="s">
        <v>13099</v>
      </c>
    </row>
    <row r="1633" spans="1:1" x14ac:dyDescent="0.3">
      <c r="A1633" s="207" t="s">
        <v>13100</v>
      </c>
    </row>
    <row r="1634" spans="1:1" x14ac:dyDescent="0.3">
      <c r="A1634" s="207" t="s">
        <v>13101</v>
      </c>
    </row>
    <row r="1635" spans="1:1" x14ac:dyDescent="0.3">
      <c r="A1635" s="207" t="s">
        <v>13102</v>
      </c>
    </row>
    <row r="1636" spans="1:1" x14ac:dyDescent="0.3">
      <c r="A1636" s="207" t="s">
        <v>13103</v>
      </c>
    </row>
    <row r="1637" spans="1:1" x14ac:dyDescent="0.3">
      <c r="A1637" s="207" t="s">
        <v>13104</v>
      </c>
    </row>
    <row r="1638" spans="1:1" x14ac:dyDescent="0.3">
      <c r="A1638" s="207" t="s">
        <v>13105</v>
      </c>
    </row>
    <row r="1639" spans="1:1" x14ac:dyDescent="0.3">
      <c r="A1639" s="207" t="s">
        <v>13106</v>
      </c>
    </row>
    <row r="1640" spans="1:1" x14ac:dyDescent="0.3">
      <c r="A1640" s="207" t="s">
        <v>13107</v>
      </c>
    </row>
    <row r="1641" spans="1:1" x14ac:dyDescent="0.3">
      <c r="A1641" s="207" t="s">
        <v>13108</v>
      </c>
    </row>
    <row r="1642" spans="1:1" x14ac:dyDescent="0.3">
      <c r="A1642" s="207" t="s">
        <v>13109</v>
      </c>
    </row>
    <row r="1643" spans="1:1" x14ac:dyDescent="0.3">
      <c r="A1643" s="207" t="s">
        <v>13110</v>
      </c>
    </row>
    <row r="1644" spans="1:1" x14ac:dyDescent="0.3">
      <c r="A1644" s="207" t="s">
        <v>13111</v>
      </c>
    </row>
    <row r="1645" spans="1:1" x14ac:dyDescent="0.3">
      <c r="A1645" s="207" t="s">
        <v>13112</v>
      </c>
    </row>
    <row r="1646" spans="1:1" x14ac:dyDescent="0.3">
      <c r="A1646" s="207" t="s">
        <v>13113</v>
      </c>
    </row>
    <row r="1647" spans="1:1" x14ac:dyDescent="0.3">
      <c r="A1647" s="207" t="s">
        <v>13114</v>
      </c>
    </row>
    <row r="1648" spans="1:1" x14ac:dyDescent="0.3">
      <c r="A1648" s="207" t="s">
        <v>13115</v>
      </c>
    </row>
    <row r="1649" spans="1:1" x14ac:dyDescent="0.3">
      <c r="A1649" s="207" t="s">
        <v>13116</v>
      </c>
    </row>
    <row r="1650" spans="1:1" x14ac:dyDescent="0.3">
      <c r="A1650" s="207" t="s">
        <v>13117</v>
      </c>
    </row>
    <row r="1651" spans="1:1" x14ac:dyDescent="0.3">
      <c r="A1651" s="207" t="s">
        <v>13118</v>
      </c>
    </row>
    <row r="1652" spans="1:1" x14ac:dyDescent="0.3">
      <c r="A1652" s="207" t="s">
        <v>13119</v>
      </c>
    </row>
    <row r="1653" spans="1:1" x14ac:dyDescent="0.3">
      <c r="A1653" s="207" t="s">
        <v>13120</v>
      </c>
    </row>
    <row r="1654" spans="1:1" x14ac:dyDescent="0.3">
      <c r="A1654" s="207" t="s">
        <v>13121</v>
      </c>
    </row>
    <row r="1655" spans="1:1" x14ac:dyDescent="0.3">
      <c r="A1655" s="207" t="s">
        <v>13122</v>
      </c>
    </row>
    <row r="1656" spans="1:1" x14ac:dyDescent="0.3">
      <c r="A1656" s="207" t="s">
        <v>13123</v>
      </c>
    </row>
    <row r="1657" spans="1:1" x14ac:dyDescent="0.3">
      <c r="A1657" s="207" t="s">
        <v>13124</v>
      </c>
    </row>
    <row r="1658" spans="1:1" x14ac:dyDescent="0.3">
      <c r="A1658" s="207" t="s">
        <v>13125</v>
      </c>
    </row>
    <row r="1659" spans="1:1" x14ac:dyDescent="0.3">
      <c r="A1659" s="207" t="s">
        <v>13126</v>
      </c>
    </row>
    <row r="1660" spans="1:1" x14ac:dyDescent="0.3">
      <c r="A1660" s="207" t="s">
        <v>13127</v>
      </c>
    </row>
    <row r="1661" spans="1:1" x14ac:dyDescent="0.3">
      <c r="A1661" s="207" t="s">
        <v>13128</v>
      </c>
    </row>
    <row r="1662" spans="1:1" x14ac:dyDescent="0.3">
      <c r="A1662" s="207" t="s">
        <v>13129</v>
      </c>
    </row>
    <row r="1663" spans="1:1" x14ac:dyDescent="0.3">
      <c r="A1663" s="207" t="s">
        <v>13130</v>
      </c>
    </row>
    <row r="1664" spans="1:1" x14ac:dyDescent="0.3">
      <c r="A1664" s="207" t="s">
        <v>13131</v>
      </c>
    </row>
    <row r="1665" spans="1:1" x14ac:dyDescent="0.3">
      <c r="A1665" s="207" t="s">
        <v>13132</v>
      </c>
    </row>
    <row r="1666" spans="1:1" x14ac:dyDescent="0.3">
      <c r="A1666" s="207" t="s">
        <v>13133</v>
      </c>
    </row>
    <row r="1667" spans="1:1" x14ac:dyDescent="0.3">
      <c r="A1667" s="207" t="s">
        <v>13134</v>
      </c>
    </row>
    <row r="1668" spans="1:1" x14ac:dyDescent="0.3">
      <c r="A1668" s="207" t="s">
        <v>13135</v>
      </c>
    </row>
    <row r="1669" spans="1:1" x14ac:dyDescent="0.3">
      <c r="A1669" s="207" t="s">
        <v>13136</v>
      </c>
    </row>
    <row r="1670" spans="1:1" x14ac:dyDescent="0.3">
      <c r="A1670" s="207" t="s">
        <v>13137</v>
      </c>
    </row>
    <row r="1671" spans="1:1" x14ac:dyDescent="0.3">
      <c r="A1671" s="207" t="s">
        <v>13138</v>
      </c>
    </row>
    <row r="1672" spans="1:1" x14ac:dyDescent="0.3">
      <c r="A1672" s="207" t="s">
        <v>13139</v>
      </c>
    </row>
    <row r="1673" spans="1:1" x14ac:dyDescent="0.3">
      <c r="A1673" s="207" t="s">
        <v>13140</v>
      </c>
    </row>
    <row r="1674" spans="1:1" x14ac:dyDescent="0.3">
      <c r="A1674" s="207" t="s">
        <v>13141</v>
      </c>
    </row>
    <row r="1675" spans="1:1" x14ac:dyDescent="0.3">
      <c r="A1675" s="207" t="s">
        <v>13142</v>
      </c>
    </row>
    <row r="1676" spans="1:1" x14ac:dyDescent="0.3">
      <c r="A1676" s="207" t="s">
        <v>13143</v>
      </c>
    </row>
    <row r="1677" spans="1:1" x14ac:dyDescent="0.3">
      <c r="A1677" s="207" t="s">
        <v>13144</v>
      </c>
    </row>
    <row r="1678" spans="1:1" x14ac:dyDescent="0.3">
      <c r="A1678" s="207" t="s">
        <v>13145</v>
      </c>
    </row>
    <row r="1679" spans="1:1" x14ac:dyDescent="0.3">
      <c r="A1679" s="207" t="s">
        <v>13146</v>
      </c>
    </row>
    <row r="1680" spans="1:1" x14ac:dyDescent="0.3">
      <c r="A1680" s="207" t="s">
        <v>13147</v>
      </c>
    </row>
    <row r="1681" spans="1:1" x14ac:dyDescent="0.3">
      <c r="A1681" s="207" t="s">
        <v>13148</v>
      </c>
    </row>
    <row r="1682" spans="1:1" x14ac:dyDescent="0.3">
      <c r="A1682" s="207" t="s">
        <v>13149</v>
      </c>
    </row>
    <row r="1683" spans="1:1" x14ac:dyDescent="0.3">
      <c r="A1683" s="207" t="s">
        <v>13150</v>
      </c>
    </row>
    <row r="1684" spans="1:1" x14ac:dyDescent="0.3">
      <c r="A1684" s="207" t="s">
        <v>13151</v>
      </c>
    </row>
    <row r="1685" spans="1:1" x14ac:dyDescent="0.3">
      <c r="A1685" s="207" t="s">
        <v>13152</v>
      </c>
    </row>
    <row r="1686" spans="1:1" x14ac:dyDescent="0.3">
      <c r="A1686" s="207" t="s">
        <v>13153</v>
      </c>
    </row>
    <row r="1687" spans="1:1" x14ac:dyDescent="0.3">
      <c r="A1687" s="207" t="s">
        <v>13154</v>
      </c>
    </row>
    <row r="1688" spans="1:1" x14ac:dyDescent="0.3">
      <c r="A1688" s="207" t="s">
        <v>13155</v>
      </c>
    </row>
    <row r="1689" spans="1:1" x14ac:dyDescent="0.3">
      <c r="A1689" s="207" t="s">
        <v>13156</v>
      </c>
    </row>
    <row r="1690" spans="1:1" x14ac:dyDescent="0.3">
      <c r="A1690" s="207" t="s">
        <v>13157</v>
      </c>
    </row>
    <row r="1691" spans="1:1" x14ac:dyDescent="0.3">
      <c r="A1691" s="207" t="s">
        <v>13158</v>
      </c>
    </row>
    <row r="1692" spans="1:1" x14ac:dyDescent="0.3">
      <c r="A1692" s="207" t="s">
        <v>13159</v>
      </c>
    </row>
    <row r="1693" spans="1:1" x14ac:dyDescent="0.3">
      <c r="A1693" s="207" t="s">
        <v>13160</v>
      </c>
    </row>
    <row r="1694" spans="1:1" x14ac:dyDescent="0.3">
      <c r="A1694" s="207" t="s">
        <v>13161</v>
      </c>
    </row>
    <row r="1695" spans="1:1" x14ac:dyDescent="0.3">
      <c r="A1695" s="207" t="s">
        <v>13162</v>
      </c>
    </row>
    <row r="1696" spans="1:1" x14ac:dyDescent="0.3">
      <c r="A1696" s="207" t="s">
        <v>13163</v>
      </c>
    </row>
    <row r="1697" spans="1:1" x14ac:dyDescent="0.3">
      <c r="A1697" s="207" t="s">
        <v>13164</v>
      </c>
    </row>
    <row r="1698" spans="1:1" x14ac:dyDescent="0.3">
      <c r="A1698" s="207" t="s">
        <v>13165</v>
      </c>
    </row>
    <row r="1699" spans="1:1" x14ac:dyDescent="0.3">
      <c r="A1699" s="207" t="s">
        <v>13166</v>
      </c>
    </row>
    <row r="1700" spans="1:1" x14ac:dyDescent="0.3">
      <c r="A1700" s="207" t="s">
        <v>13167</v>
      </c>
    </row>
    <row r="1701" spans="1:1" x14ac:dyDescent="0.3">
      <c r="A1701" s="207" t="s">
        <v>13168</v>
      </c>
    </row>
    <row r="1702" spans="1:1" x14ac:dyDescent="0.3">
      <c r="A1702" s="207" t="s">
        <v>13169</v>
      </c>
    </row>
    <row r="1703" spans="1:1" x14ac:dyDescent="0.3">
      <c r="A1703" s="207" t="s">
        <v>13170</v>
      </c>
    </row>
    <row r="1704" spans="1:1" x14ac:dyDescent="0.3">
      <c r="A1704" s="207" t="s">
        <v>13171</v>
      </c>
    </row>
    <row r="1705" spans="1:1" x14ac:dyDescent="0.3">
      <c r="A1705" s="207" t="s">
        <v>13172</v>
      </c>
    </row>
    <row r="1706" spans="1:1" x14ac:dyDescent="0.3">
      <c r="A1706" s="207" t="s">
        <v>13173</v>
      </c>
    </row>
    <row r="1707" spans="1:1" x14ac:dyDescent="0.3">
      <c r="A1707" s="207" t="s">
        <v>13174</v>
      </c>
    </row>
    <row r="1708" spans="1:1" x14ac:dyDescent="0.3">
      <c r="A1708" s="207" t="s">
        <v>13175</v>
      </c>
    </row>
    <row r="1709" spans="1:1" x14ac:dyDescent="0.3">
      <c r="A1709" s="207" t="s">
        <v>13176</v>
      </c>
    </row>
    <row r="1710" spans="1:1" x14ac:dyDescent="0.3">
      <c r="A1710" s="207" t="s">
        <v>13177</v>
      </c>
    </row>
    <row r="1711" spans="1:1" x14ac:dyDescent="0.3">
      <c r="A1711" s="207" t="s">
        <v>13178</v>
      </c>
    </row>
    <row r="1712" spans="1:1" x14ac:dyDescent="0.3">
      <c r="A1712" s="207" t="s">
        <v>13179</v>
      </c>
    </row>
    <row r="1713" spans="1:1" x14ac:dyDescent="0.3">
      <c r="A1713" s="207" t="s">
        <v>13180</v>
      </c>
    </row>
    <row r="1714" spans="1:1" x14ac:dyDescent="0.3">
      <c r="A1714" s="207" t="s">
        <v>13181</v>
      </c>
    </row>
    <row r="1715" spans="1:1" x14ac:dyDescent="0.3">
      <c r="A1715" s="207" t="s">
        <v>13182</v>
      </c>
    </row>
    <row r="1716" spans="1:1" x14ac:dyDescent="0.3">
      <c r="A1716" s="207" t="s">
        <v>13183</v>
      </c>
    </row>
    <row r="1717" spans="1:1" x14ac:dyDescent="0.3">
      <c r="A1717" s="207" t="s">
        <v>13184</v>
      </c>
    </row>
    <row r="1718" spans="1:1" x14ac:dyDescent="0.3">
      <c r="A1718" s="207" t="s">
        <v>13185</v>
      </c>
    </row>
    <row r="1719" spans="1:1" x14ac:dyDescent="0.3">
      <c r="A1719" s="207" t="s">
        <v>13186</v>
      </c>
    </row>
    <row r="1720" spans="1:1" x14ac:dyDescent="0.3">
      <c r="A1720" s="207" t="s">
        <v>13187</v>
      </c>
    </row>
    <row r="1721" spans="1:1" x14ac:dyDescent="0.3">
      <c r="A1721" s="207" t="s">
        <v>13188</v>
      </c>
    </row>
    <row r="1722" spans="1:1" x14ac:dyDescent="0.3">
      <c r="A1722" s="207" t="s">
        <v>13189</v>
      </c>
    </row>
    <row r="1723" spans="1:1" x14ac:dyDescent="0.3">
      <c r="A1723" s="207" t="s">
        <v>13190</v>
      </c>
    </row>
    <row r="1724" spans="1:1" x14ac:dyDescent="0.3">
      <c r="A1724" s="207" t="s">
        <v>13191</v>
      </c>
    </row>
    <row r="1725" spans="1:1" x14ac:dyDescent="0.3">
      <c r="A1725" s="207" t="s">
        <v>13192</v>
      </c>
    </row>
    <row r="1726" spans="1:1" x14ac:dyDescent="0.3">
      <c r="A1726" s="207" t="s">
        <v>13193</v>
      </c>
    </row>
    <row r="1727" spans="1:1" x14ac:dyDescent="0.3">
      <c r="A1727" s="207" t="s">
        <v>13194</v>
      </c>
    </row>
    <row r="1728" spans="1:1" x14ac:dyDescent="0.3">
      <c r="A1728" s="207" t="s">
        <v>13195</v>
      </c>
    </row>
    <row r="1729" spans="1:1" x14ac:dyDescent="0.3">
      <c r="A1729" s="207" t="s">
        <v>13196</v>
      </c>
    </row>
    <row r="1730" spans="1:1" x14ac:dyDescent="0.3">
      <c r="A1730" s="207" t="s">
        <v>13197</v>
      </c>
    </row>
    <row r="1731" spans="1:1" x14ac:dyDescent="0.3">
      <c r="A1731" s="207" t="s">
        <v>13198</v>
      </c>
    </row>
    <row r="1732" spans="1:1" x14ac:dyDescent="0.3">
      <c r="A1732" s="207" t="s">
        <v>13199</v>
      </c>
    </row>
    <row r="1733" spans="1:1" x14ac:dyDescent="0.3">
      <c r="A1733" s="207" t="s">
        <v>13200</v>
      </c>
    </row>
    <row r="1734" spans="1:1" x14ac:dyDescent="0.3">
      <c r="A1734" s="207" t="s">
        <v>13201</v>
      </c>
    </row>
    <row r="1735" spans="1:1" x14ac:dyDescent="0.3">
      <c r="A1735" s="207" t="s">
        <v>13202</v>
      </c>
    </row>
    <row r="1736" spans="1:1" x14ac:dyDescent="0.3">
      <c r="A1736" s="207" t="s">
        <v>13203</v>
      </c>
    </row>
    <row r="1737" spans="1:1" x14ac:dyDescent="0.3">
      <c r="A1737" s="207" t="s">
        <v>13204</v>
      </c>
    </row>
    <row r="1738" spans="1:1" x14ac:dyDescent="0.3">
      <c r="A1738" s="207" t="s">
        <v>13205</v>
      </c>
    </row>
    <row r="1739" spans="1:1" x14ac:dyDescent="0.3">
      <c r="A1739" s="207" t="s">
        <v>13206</v>
      </c>
    </row>
    <row r="1740" spans="1:1" x14ac:dyDescent="0.3">
      <c r="A1740" s="207" t="s">
        <v>13207</v>
      </c>
    </row>
    <row r="1741" spans="1:1" x14ac:dyDescent="0.3">
      <c r="A1741" s="207" t="s">
        <v>13208</v>
      </c>
    </row>
    <row r="1742" spans="1:1" x14ac:dyDescent="0.3">
      <c r="A1742" s="207" t="s">
        <v>13209</v>
      </c>
    </row>
    <row r="1743" spans="1:1" x14ac:dyDescent="0.3">
      <c r="A1743" s="207" t="s">
        <v>13210</v>
      </c>
    </row>
    <row r="1744" spans="1:1" x14ac:dyDescent="0.3">
      <c r="A1744" s="207" t="s">
        <v>13211</v>
      </c>
    </row>
    <row r="1745" spans="1:1" x14ac:dyDescent="0.3">
      <c r="A1745" s="207" t="s">
        <v>13212</v>
      </c>
    </row>
    <row r="1746" spans="1:1" x14ac:dyDescent="0.3">
      <c r="A1746" s="207" t="s">
        <v>13213</v>
      </c>
    </row>
    <row r="1747" spans="1:1" x14ac:dyDescent="0.3">
      <c r="A1747" s="207" t="s">
        <v>13214</v>
      </c>
    </row>
    <row r="1748" spans="1:1" x14ac:dyDescent="0.3">
      <c r="A1748" s="207" t="s">
        <v>13215</v>
      </c>
    </row>
    <row r="1749" spans="1:1" x14ac:dyDescent="0.3">
      <c r="A1749" s="207" t="s">
        <v>13216</v>
      </c>
    </row>
    <row r="1750" spans="1:1" x14ac:dyDescent="0.3">
      <c r="A1750" s="207" t="s">
        <v>13217</v>
      </c>
    </row>
    <row r="1751" spans="1:1" x14ac:dyDescent="0.3">
      <c r="A1751" s="207" t="s">
        <v>13218</v>
      </c>
    </row>
    <row r="1752" spans="1:1" x14ac:dyDescent="0.3">
      <c r="A1752" s="207" t="s">
        <v>13219</v>
      </c>
    </row>
    <row r="1753" spans="1:1" x14ac:dyDescent="0.3">
      <c r="A1753" s="207" t="s">
        <v>13220</v>
      </c>
    </row>
    <row r="1754" spans="1:1" x14ac:dyDescent="0.3">
      <c r="A1754" s="207" t="s">
        <v>13221</v>
      </c>
    </row>
    <row r="1755" spans="1:1" x14ac:dyDescent="0.3">
      <c r="A1755" s="207" t="s">
        <v>13222</v>
      </c>
    </row>
    <row r="1756" spans="1:1" x14ac:dyDescent="0.3">
      <c r="A1756" s="207" t="s">
        <v>13223</v>
      </c>
    </row>
    <row r="1757" spans="1:1" x14ac:dyDescent="0.3">
      <c r="A1757" s="207" t="s">
        <v>13224</v>
      </c>
    </row>
    <row r="1758" spans="1:1" x14ac:dyDescent="0.3">
      <c r="A1758" s="207" t="s">
        <v>13225</v>
      </c>
    </row>
    <row r="1759" spans="1:1" x14ac:dyDescent="0.3">
      <c r="A1759" s="207" t="s">
        <v>13226</v>
      </c>
    </row>
    <row r="1760" spans="1:1" x14ac:dyDescent="0.3">
      <c r="A1760" s="207" t="s">
        <v>13227</v>
      </c>
    </row>
    <row r="1761" spans="1:1" x14ac:dyDescent="0.3">
      <c r="A1761" s="207" t="s">
        <v>13228</v>
      </c>
    </row>
    <row r="1762" spans="1:1" x14ac:dyDescent="0.3">
      <c r="A1762" s="207" t="s">
        <v>13229</v>
      </c>
    </row>
    <row r="1763" spans="1:1" x14ac:dyDescent="0.3">
      <c r="A1763" s="207" t="s">
        <v>13230</v>
      </c>
    </row>
    <row r="1764" spans="1:1" x14ac:dyDescent="0.3">
      <c r="A1764" s="207" t="s">
        <v>13231</v>
      </c>
    </row>
    <row r="1765" spans="1:1" x14ac:dyDescent="0.3">
      <c r="A1765" s="207" t="s">
        <v>13232</v>
      </c>
    </row>
    <row r="1766" spans="1:1" x14ac:dyDescent="0.3">
      <c r="A1766" s="207" t="s">
        <v>13233</v>
      </c>
    </row>
    <row r="1767" spans="1:1" x14ac:dyDescent="0.3">
      <c r="A1767" s="207" t="s">
        <v>13234</v>
      </c>
    </row>
    <row r="1768" spans="1:1" x14ac:dyDescent="0.3">
      <c r="A1768" s="207" t="s">
        <v>13235</v>
      </c>
    </row>
    <row r="1769" spans="1:1" x14ac:dyDescent="0.3">
      <c r="A1769" s="207" t="s">
        <v>13236</v>
      </c>
    </row>
    <row r="1770" spans="1:1" x14ac:dyDescent="0.3">
      <c r="A1770" s="207" t="s">
        <v>13237</v>
      </c>
    </row>
    <row r="1771" spans="1:1" x14ac:dyDescent="0.3">
      <c r="A1771" s="207" t="s">
        <v>13238</v>
      </c>
    </row>
    <row r="1772" spans="1:1" x14ac:dyDescent="0.3">
      <c r="A1772" s="207" t="s">
        <v>13239</v>
      </c>
    </row>
    <row r="1773" spans="1:1" x14ac:dyDescent="0.3">
      <c r="A1773" s="207" t="s">
        <v>13240</v>
      </c>
    </row>
    <row r="1774" spans="1:1" x14ac:dyDescent="0.3">
      <c r="A1774" s="207" t="s">
        <v>13241</v>
      </c>
    </row>
    <row r="1775" spans="1:1" x14ac:dyDescent="0.3">
      <c r="A1775" s="207" t="s">
        <v>13242</v>
      </c>
    </row>
    <row r="1776" spans="1:1" x14ac:dyDescent="0.3">
      <c r="A1776" s="207" t="s">
        <v>13243</v>
      </c>
    </row>
    <row r="1777" spans="1:1" x14ac:dyDescent="0.3">
      <c r="A1777" s="207" t="s">
        <v>13244</v>
      </c>
    </row>
    <row r="1778" spans="1:1" x14ac:dyDescent="0.3">
      <c r="A1778" s="207" t="s">
        <v>13245</v>
      </c>
    </row>
    <row r="1779" spans="1:1" x14ac:dyDescent="0.3">
      <c r="A1779" s="207" t="s">
        <v>13246</v>
      </c>
    </row>
    <row r="1780" spans="1:1" x14ac:dyDescent="0.3">
      <c r="A1780" s="207" t="s">
        <v>13247</v>
      </c>
    </row>
    <row r="1781" spans="1:1" x14ac:dyDescent="0.3">
      <c r="A1781" s="207" t="s">
        <v>13248</v>
      </c>
    </row>
    <row r="1782" spans="1:1" x14ac:dyDescent="0.3">
      <c r="A1782" s="207" t="s">
        <v>13249</v>
      </c>
    </row>
    <row r="1783" spans="1:1" x14ac:dyDescent="0.3">
      <c r="A1783" s="207" t="s">
        <v>13250</v>
      </c>
    </row>
    <row r="1784" spans="1:1" x14ac:dyDescent="0.3">
      <c r="A1784" s="207" t="s">
        <v>13251</v>
      </c>
    </row>
    <row r="1785" spans="1:1" x14ac:dyDescent="0.3">
      <c r="A1785" s="207" t="s">
        <v>13252</v>
      </c>
    </row>
    <row r="1786" spans="1:1" x14ac:dyDescent="0.3">
      <c r="A1786" s="207" t="s">
        <v>13253</v>
      </c>
    </row>
    <row r="1787" spans="1:1" x14ac:dyDescent="0.3">
      <c r="A1787" s="207" t="s">
        <v>13254</v>
      </c>
    </row>
    <row r="1788" spans="1:1" x14ac:dyDescent="0.3">
      <c r="A1788" s="207" t="s">
        <v>13255</v>
      </c>
    </row>
    <row r="1789" spans="1:1" x14ac:dyDescent="0.3">
      <c r="A1789" s="207" t="s">
        <v>13256</v>
      </c>
    </row>
    <row r="1790" spans="1:1" x14ac:dyDescent="0.3">
      <c r="A1790" s="207" t="s">
        <v>11297</v>
      </c>
    </row>
    <row r="1791" spans="1:1" x14ac:dyDescent="0.3">
      <c r="A1791" s="207" t="s">
        <v>13257</v>
      </c>
    </row>
    <row r="1792" spans="1:1" x14ac:dyDescent="0.3">
      <c r="A1792" s="207" t="s">
        <v>13258</v>
      </c>
    </row>
    <row r="1793" spans="1:1" x14ac:dyDescent="0.3">
      <c r="A1793" s="207" t="s">
        <v>13259</v>
      </c>
    </row>
    <row r="1794" spans="1:1" x14ac:dyDescent="0.3">
      <c r="A1794" s="207" t="s">
        <v>13260</v>
      </c>
    </row>
    <row r="1795" spans="1:1" x14ac:dyDescent="0.3">
      <c r="A1795" s="207" t="s">
        <v>11309</v>
      </c>
    </row>
    <row r="1796" spans="1:1" x14ac:dyDescent="0.3">
      <c r="A1796" s="207" t="s">
        <v>13261</v>
      </c>
    </row>
    <row r="1797" spans="1:1" x14ac:dyDescent="0.3">
      <c r="A1797" s="207" t="s">
        <v>11310</v>
      </c>
    </row>
    <row r="1798" spans="1:1" x14ac:dyDescent="0.3">
      <c r="A1798" s="207" t="s">
        <v>13262</v>
      </c>
    </row>
    <row r="1799" spans="1:1" x14ac:dyDescent="0.3">
      <c r="A1799" s="207" t="s">
        <v>13263</v>
      </c>
    </row>
    <row r="1800" spans="1:1" x14ac:dyDescent="0.3">
      <c r="A1800" s="207" t="s">
        <v>13264</v>
      </c>
    </row>
    <row r="1801" spans="1:1" x14ac:dyDescent="0.3">
      <c r="A1801" s="207" t="s">
        <v>13265</v>
      </c>
    </row>
    <row r="1802" spans="1:1" x14ac:dyDescent="0.3">
      <c r="A1802" s="207" t="s">
        <v>13266</v>
      </c>
    </row>
    <row r="1803" spans="1:1" x14ac:dyDescent="0.3">
      <c r="A1803" s="207" t="s">
        <v>13267</v>
      </c>
    </row>
    <row r="1804" spans="1:1" x14ac:dyDescent="0.3">
      <c r="A1804" s="207" t="s">
        <v>13268</v>
      </c>
    </row>
    <row r="1805" spans="1:1" x14ac:dyDescent="0.3">
      <c r="A1805" s="207" t="s">
        <v>13269</v>
      </c>
    </row>
    <row r="1806" spans="1:1" x14ac:dyDescent="0.3">
      <c r="A1806" s="207" t="s">
        <v>13270</v>
      </c>
    </row>
    <row r="1807" spans="1:1" x14ac:dyDescent="0.3">
      <c r="A1807" s="207" t="s">
        <v>13271</v>
      </c>
    </row>
    <row r="1808" spans="1:1" x14ac:dyDescent="0.3">
      <c r="A1808" s="207" t="s">
        <v>11318</v>
      </c>
    </row>
    <row r="1809" spans="1:1" x14ac:dyDescent="0.3">
      <c r="A1809" s="207" t="s">
        <v>11319</v>
      </c>
    </row>
    <row r="1810" spans="1:1" x14ac:dyDescent="0.3">
      <c r="A1810" s="207" t="s">
        <v>13272</v>
      </c>
    </row>
    <row r="1811" spans="1:1" x14ac:dyDescent="0.3">
      <c r="A1811" s="207" t="s">
        <v>11320</v>
      </c>
    </row>
    <row r="1812" spans="1:1" x14ac:dyDescent="0.3">
      <c r="A1812" s="207" t="s">
        <v>11321</v>
      </c>
    </row>
    <row r="1813" spans="1:1" x14ac:dyDescent="0.3">
      <c r="A1813" s="207" t="s">
        <v>11322</v>
      </c>
    </row>
    <row r="1814" spans="1:1" x14ac:dyDescent="0.3">
      <c r="A1814" s="207" t="s">
        <v>11323</v>
      </c>
    </row>
    <row r="1815" spans="1:1" x14ac:dyDescent="0.3">
      <c r="A1815" s="207" t="s">
        <v>11324</v>
      </c>
    </row>
    <row r="1816" spans="1:1" x14ac:dyDescent="0.3">
      <c r="A1816" s="207" t="s">
        <v>11326</v>
      </c>
    </row>
    <row r="1817" spans="1:1" x14ac:dyDescent="0.3">
      <c r="A1817" s="207" t="s">
        <v>13273</v>
      </c>
    </row>
    <row r="1818" spans="1:1" x14ac:dyDescent="0.3">
      <c r="A1818" s="207" t="s">
        <v>11327</v>
      </c>
    </row>
    <row r="1819" spans="1:1" x14ac:dyDescent="0.3">
      <c r="A1819" s="207" t="s">
        <v>11328</v>
      </c>
    </row>
    <row r="1820" spans="1:1" x14ac:dyDescent="0.3">
      <c r="A1820" s="207" t="s">
        <v>11329</v>
      </c>
    </row>
    <row r="1821" spans="1:1" x14ac:dyDescent="0.3">
      <c r="A1821" s="207" t="s">
        <v>11330</v>
      </c>
    </row>
    <row r="1822" spans="1:1" x14ac:dyDescent="0.3">
      <c r="A1822" s="207" t="s">
        <v>11331</v>
      </c>
    </row>
    <row r="1823" spans="1:1" x14ac:dyDescent="0.3">
      <c r="A1823" s="207" t="s">
        <v>11332</v>
      </c>
    </row>
    <row r="1824" spans="1:1" x14ac:dyDescent="0.3">
      <c r="A1824" s="207" t="s">
        <v>13274</v>
      </c>
    </row>
    <row r="1825" spans="1:1" x14ac:dyDescent="0.3">
      <c r="A1825" s="207" t="s">
        <v>13275</v>
      </c>
    </row>
    <row r="1826" spans="1:1" x14ac:dyDescent="0.3">
      <c r="A1826" s="207" t="s">
        <v>13276</v>
      </c>
    </row>
    <row r="1827" spans="1:1" x14ac:dyDescent="0.3">
      <c r="A1827" s="207" t="s">
        <v>13277</v>
      </c>
    </row>
    <row r="1828" spans="1:1" x14ac:dyDescent="0.3">
      <c r="A1828" s="207" t="s">
        <v>13278</v>
      </c>
    </row>
    <row r="1829" spans="1:1" x14ac:dyDescent="0.3">
      <c r="A1829" s="207" t="s">
        <v>13279</v>
      </c>
    </row>
    <row r="1830" spans="1:1" x14ac:dyDescent="0.3">
      <c r="A1830" s="207" t="s">
        <v>13280</v>
      </c>
    </row>
    <row r="1831" spans="1:1" x14ac:dyDescent="0.3">
      <c r="A1831" s="207" t="s">
        <v>13281</v>
      </c>
    </row>
    <row r="1832" spans="1:1" x14ac:dyDescent="0.3">
      <c r="A1832" s="207" t="s">
        <v>13282</v>
      </c>
    </row>
    <row r="1833" spans="1:1" x14ac:dyDescent="0.3">
      <c r="A1833" s="207" t="s">
        <v>13283</v>
      </c>
    </row>
    <row r="1834" spans="1:1" x14ac:dyDescent="0.3">
      <c r="A1834" s="207" t="s">
        <v>13284</v>
      </c>
    </row>
    <row r="1835" spans="1:1" x14ac:dyDescent="0.3">
      <c r="A1835" s="207" t="s">
        <v>13285</v>
      </c>
    </row>
    <row r="1836" spans="1:1" x14ac:dyDescent="0.3">
      <c r="A1836" s="207" t="s">
        <v>13286</v>
      </c>
    </row>
    <row r="1837" spans="1:1" x14ac:dyDescent="0.3">
      <c r="A1837" s="207" t="s">
        <v>13287</v>
      </c>
    </row>
    <row r="1838" spans="1:1" x14ac:dyDescent="0.3">
      <c r="A1838" s="207" t="s">
        <v>13288</v>
      </c>
    </row>
    <row r="1839" spans="1:1" x14ac:dyDescent="0.3">
      <c r="A1839" s="207" t="s">
        <v>13289</v>
      </c>
    </row>
    <row r="1840" spans="1:1" x14ac:dyDescent="0.3">
      <c r="A1840" s="207" t="s">
        <v>13290</v>
      </c>
    </row>
    <row r="1841" spans="1:1" x14ac:dyDescent="0.3">
      <c r="A1841" s="207" t="s">
        <v>11336</v>
      </c>
    </row>
    <row r="1842" spans="1:1" x14ac:dyDescent="0.3">
      <c r="A1842" s="207" t="s">
        <v>11337</v>
      </c>
    </row>
    <row r="1843" spans="1:1" x14ac:dyDescent="0.3">
      <c r="A1843" s="207" t="s">
        <v>11338</v>
      </c>
    </row>
    <row r="1844" spans="1:1" x14ac:dyDescent="0.3">
      <c r="A1844" s="207" t="s">
        <v>11339</v>
      </c>
    </row>
    <row r="1845" spans="1:1" x14ac:dyDescent="0.3">
      <c r="A1845" s="207" t="s">
        <v>13291</v>
      </c>
    </row>
    <row r="1846" spans="1:1" x14ac:dyDescent="0.3">
      <c r="A1846" s="207" t="s">
        <v>13292</v>
      </c>
    </row>
    <row r="1847" spans="1:1" x14ac:dyDescent="0.3">
      <c r="A1847" s="207" t="s">
        <v>13293</v>
      </c>
    </row>
    <row r="1848" spans="1:1" x14ac:dyDescent="0.3">
      <c r="A1848" s="207" t="s">
        <v>13294</v>
      </c>
    </row>
    <row r="1849" spans="1:1" x14ac:dyDescent="0.3">
      <c r="A1849" s="207" t="s">
        <v>13295</v>
      </c>
    </row>
    <row r="1850" spans="1:1" x14ac:dyDescent="0.3">
      <c r="A1850" s="207" t="s">
        <v>13296</v>
      </c>
    </row>
    <row r="1851" spans="1:1" x14ac:dyDescent="0.3">
      <c r="A1851" s="207" t="s">
        <v>13297</v>
      </c>
    </row>
    <row r="1852" spans="1:1" x14ac:dyDescent="0.3">
      <c r="A1852" s="207" t="s">
        <v>13298</v>
      </c>
    </row>
    <row r="1853" spans="1:1" x14ac:dyDescent="0.3">
      <c r="A1853" s="207" t="s">
        <v>13299</v>
      </c>
    </row>
    <row r="1854" spans="1:1" x14ac:dyDescent="0.3">
      <c r="A1854" s="207" t="s">
        <v>13300</v>
      </c>
    </row>
    <row r="1855" spans="1:1" x14ac:dyDescent="0.3">
      <c r="A1855" s="207" t="s">
        <v>13301</v>
      </c>
    </row>
    <row r="1856" spans="1:1" x14ac:dyDescent="0.3">
      <c r="A1856" s="207" t="s">
        <v>13302</v>
      </c>
    </row>
    <row r="1857" spans="1:1" x14ac:dyDescent="0.3">
      <c r="A1857" s="207" t="s">
        <v>13303</v>
      </c>
    </row>
    <row r="1858" spans="1:1" x14ac:dyDescent="0.3">
      <c r="A1858" s="207" t="s">
        <v>13304</v>
      </c>
    </row>
    <row r="1859" spans="1:1" x14ac:dyDescent="0.3">
      <c r="A1859" s="207" t="s">
        <v>13305</v>
      </c>
    </row>
    <row r="1860" spans="1:1" x14ac:dyDescent="0.3">
      <c r="A1860" s="207" t="s">
        <v>13306</v>
      </c>
    </row>
    <row r="1861" spans="1:1" x14ac:dyDescent="0.3">
      <c r="A1861" s="207" t="s">
        <v>13307</v>
      </c>
    </row>
    <row r="1862" spans="1:1" x14ac:dyDescent="0.3">
      <c r="A1862" s="207" t="s">
        <v>13308</v>
      </c>
    </row>
    <row r="1863" spans="1:1" x14ac:dyDescent="0.3">
      <c r="A1863" s="207" t="s">
        <v>13309</v>
      </c>
    </row>
    <row r="1864" spans="1:1" x14ac:dyDescent="0.3">
      <c r="A1864" s="207" t="s">
        <v>13310</v>
      </c>
    </row>
    <row r="1865" spans="1:1" x14ac:dyDescent="0.3">
      <c r="A1865" s="207" t="s">
        <v>13311</v>
      </c>
    </row>
    <row r="1866" spans="1:1" x14ac:dyDescent="0.3">
      <c r="A1866" s="207" t="s">
        <v>13312</v>
      </c>
    </row>
    <row r="1867" spans="1:1" x14ac:dyDescent="0.3">
      <c r="A1867" s="207" t="s">
        <v>13313</v>
      </c>
    </row>
    <row r="1868" spans="1:1" x14ac:dyDescent="0.3">
      <c r="A1868" s="207" t="s">
        <v>13314</v>
      </c>
    </row>
    <row r="1869" spans="1:1" x14ac:dyDescent="0.3">
      <c r="A1869" s="207" t="s">
        <v>13315</v>
      </c>
    </row>
    <row r="1870" spans="1:1" x14ac:dyDescent="0.3">
      <c r="A1870" s="207" t="s">
        <v>13316</v>
      </c>
    </row>
    <row r="1871" spans="1:1" x14ac:dyDescent="0.3">
      <c r="A1871" s="207" t="s">
        <v>13317</v>
      </c>
    </row>
    <row r="1872" spans="1:1" x14ac:dyDescent="0.3">
      <c r="A1872" s="207" t="s">
        <v>13318</v>
      </c>
    </row>
    <row r="1873" spans="1:1" x14ac:dyDescent="0.3">
      <c r="A1873" s="207" t="s">
        <v>13319</v>
      </c>
    </row>
    <row r="1874" spans="1:1" x14ac:dyDescent="0.3">
      <c r="A1874" s="207" t="s">
        <v>13320</v>
      </c>
    </row>
    <row r="1875" spans="1:1" x14ac:dyDescent="0.3">
      <c r="A1875" s="207" t="s">
        <v>13321</v>
      </c>
    </row>
    <row r="1876" spans="1:1" x14ac:dyDescent="0.3">
      <c r="A1876" s="207" t="s">
        <v>13322</v>
      </c>
    </row>
    <row r="1877" spans="1:1" x14ac:dyDescent="0.3">
      <c r="A1877" s="207" t="s">
        <v>13323</v>
      </c>
    </row>
    <row r="1878" spans="1:1" x14ac:dyDescent="0.3">
      <c r="A1878" s="207" t="s">
        <v>13324</v>
      </c>
    </row>
    <row r="1879" spans="1:1" x14ac:dyDescent="0.3">
      <c r="A1879" s="207" t="s">
        <v>13325</v>
      </c>
    </row>
    <row r="1880" spans="1:1" x14ac:dyDescent="0.3">
      <c r="A1880" s="207" t="s">
        <v>13326</v>
      </c>
    </row>
    <row r="1881" spans="1:1" x14ac:dyDescent="0.3">
      <c r="A1881" s="207" t="s">
        <v>13327</v>
      </c>
    </row>
    <row r="1882" spans="1:1" x14ac:dyDescent="0.3">
      <c r="A1882" s="207" t="s">
        <v>13328</v>
      </c>
    </row>
    <row r="1883" spans="1:1" x14ac:dyDescent="0.3">
      <c r="A1883" s="207" t="s">
        <v>13329</v>
      </c>
    </row>
    <row r="1884" spans="1:1" x14ac:dyDescent="0.3">
      <c r="A1884" s="207" t="s">
        <v>13330</v>
      </c>
    </row>
    <row r="1885" spans="1:1" x14ac:dyDescent="0.3">
      <c r="A1885" s="207" t="s">
        <v>13331</v>
      </c>
    </row>
    <row r="1886" spans="1:1" x14ac:dyDescent="0.3">
      <c r="A1886" s="207" t="s">
        <v>13332</v>
      </c>
    </row>
    <row r="1887" spans="1:1" x14ac:dyDescent="0.3">
      <c r="A1887" s="207" t="s">
        <v>13333</v>
      </c>
    </row>
    <row r="1888" spans="1:1" x14ac:dyDescent="0.3">
      <c r="A1888" s="207" t="s">
        <v>13334</v>
      </c>
    </row>
    <row r="1889" spans="1:1" x14ac:dyDescent="0.3">
      <c r="A1889" s="207" t="s">
        <v>13335</v>
      </c>
    </row>
    <row r="1890" spans="1:1" x14ac:dyDescent="0.3">
      <c r="A1890" s="207" t="s">
        <v>13336</v>
      </c>
    </row>
    <row r="1891" spans="1:1" x14ac:dyDescent="0.3">
      <c r="A1891" s="207" t="s">
        <v>13337</v>
      </c>
    </row>
    <row r="1892" spans="1:1" x14ac:dyDescent="0.3">
      <c r="A1892" s="207" t="s">
        <v>13338</v>
      </c>
    </row>
    <row r="1893" spans="1:1" x14ac:dyDescent="0.3">
      <c r="A1893" s="207" t="s">
        <v>13339</v>
      </c>
    </row>
    <row r="1894" spans="1:1" x14ac:dyDescent="0.3">
      <c r="A1894" s="207" t="s">
        <v>13340</v>
      </c>
    </row>
    <row r="1895" spans="1:1" x14ac:dyDescent="0.3">
      <c r="A1895" s="207" t="s">
        <v>13341</v>
      </c>
    </row>
    <row r="1896" spans="1:1" x14ac:dyDescent="0.3">
      <c r="A1896" s="207" t="s">
        <v>13342</v>
      </c>
    </row>
    <row r="1897" spans="1:1" x14ac:dyDescent="0.3">
      <c r="A1897" s="207" t="s">
        <v>13343</v>
      </c>
    </row>
    <row r="1898" spans="1:1" x14ac:dyDescent="0.3">
      <c r="A1898" s="207" t="s">
        <v>13344</v>
      </c>
    </row>
    <row r="1899" spans="1:1" x14ac:dyDescent="0.3">
      <c r="A1899" s="207" t="s">
        <v>13345</v>
      </c>
    </row>
    <row r="1900" spans="1:1" x14ac:dyDescent="0.3">
      <c r="A1900" s="207" t="s">
        <v>13346</v>
      </c>
    </row>
    <row r="1901" spans="1:1" x14ac:dyDescent="0.3">
      <c r="A1901" s="207" t="s">
        <v>13347</v>
      </c>
    </row>
    <row r="1902" spans="1:1" x14ac:dyDescent="0.3">
      <c r="A1902" s="207" t="s">
        <v>13348</v>
      </c>
    </row>
    <row r="1903" spans="1:1" x14ac:dyDescent="0.3">
      <c r="A1903" s="207" t="s">
        <v>13349</v>
      </c>
    </row>
    <row r="1904" spans="1:1" x14ac:dyDescent="0.3">
      <c r="A1904" s="207" t="s">
        <v>13350</v>
      </c>
    </row>
    <row r="1905" spans="1:1" x14ac:dyDescent="0.3">
      <c r="A1905" s="207" t="s">
        <v>13351</v>
      </c>
    </row>
    <row r="1906" spans="1:1" x14ac:dyDescent="0.3">
      <c r="A1906" s="207" t="s">
        <v>13352</v>
      </c>
    </row>
    <row r="1907" spans="1:1" x14ac:dyDescent="0.3">
      <c r="A1907" s="207" t="s">
        <v>13353</v>
      </c>
    </row>
    <row r="1908" spans="1:1" x14ac:dyDescent="0.3">
      <c r="A1908" s="207" t="s">
        <v>13354</v>
      </c>
    </row>
    <row r="1909" spans="1:1" x14ac:dyDescent="0.3">
      <c r="A1909" s="207" t="s">
        <v>13355</v>
      </c>
    </row>
    <row r="1910" spans="1:1" x14ac:dyDescent="0.3">
      <c r="A1910" s="207" t="s">
        <v>13356</v>
      </c>
    </row>
    <row r="1911" spans="1:1" x14ac:dyDescent="0.3">
      <c r="A1911" s="207" t="s">
        <v>13357</v>
      </c>
    </row>
    <row r="1912" spans="1:1" x14ac:dyDescent="0.3">
      <c r="A1912" s="207" t="s">
        <v>13358</v>
      </c>
    </row>
    <row r="1913" spans="1:1" x14ac:dyDescent="0.3">
      <c r="A1913" s="207" t="s">
        <v>13359</v>
      </c>
    </row>
    <row r="1914" spans="1:1" x14ac:dyDescent="0.3">
      <c r="A1914" s="207" t="s">
        <v>13360</v>
      </c>
    </row>
    <row r="1915" spans="1:1" x14ac:dyDescent="0.3">
      <c r="A1915" s="207" t="s">
        <v>13361</v>
      </c>
    </row>
    <row r="1916" spans="1:1" x14ac:dyDescent="0.3">
      <c r="A1916" s="207" t="s">
        <v>13362</v>
      </c>
    </row>
    <row r="1917" spans="1:1" x14ac:dyDescent="0.3">
      <c r="A1917" s="207" t="s">
        <v>13363</v>
      </c>
    </row>
    <row r="1918" spans="1:1" x14ac:dyDescent="0.3">
      <c r="A1918" s="207" t="s">
        <v>13364</v>
      </c>
    </row>
    <row r="1919" spans="1:1" x14ac:dyDescent="0.3">
      <c r="A1919" s="207" t="s">
        <v>13365</v>
      </c>
    </row>
    <row r="1920" spans="1:1" x14ac:dyDescent="0.3">
      <c r="A1920" s="207" t="s">
        <v>13366</v>
      </c>
    </row>
    <row r="1921" spans="1:1" x14ac:dyDescent="0.3">
      <c r="A1921" s="207" t="s">
        <v>13367</v>
      </c>
    </row>
    <row r="1922" spans="1:1" x14ac:dyDescent="0.3">
      <c r="A1922" s="207" t="s">
        <v>13368</v>
      </c>
    </row>
    <row r="1923" spans="1:1" x14ac:dyDescent="0.3">
      <c r="A1923" s="207" t="s">
        <v>13369</v>
      </c>
    </row>
    <row r="1924" spans="1:1" x14ac:dyDescent="0.3">
      <c r="A1924" s="207" t="s">
        <v>13370</v>
      </c>
    </row>
    <row r="1925" spans="1:1" x14ac:dyDescent="0.3">
      <c r="A1925" s="207" t="s">
        <v>13371</v>
      </c>
    </row>
    <row r="1926" spans="1:1" x14ac:dyDescent="0.3">
      <c r="A1926" s="207" t="s">
        <v>13372</v>
      </c>
    </row>
    <row r="1927" spans="1:1" x14ac:dyDescent="0.3">
      <c r="A1927" s="207" t="s">
        <v>13373</v>
      </c>
    </row>
    <row r="1928" spans="1:1" x14ac:dyDescent="0.3">
      <c r="A1928" s="207" t="s">
        <v>13374</v>
      </c>
    </row>
    <row r="1929" spans="1:1" x14ac:dyDescent="0.3">
      <c r="A1929" s="207" t="s">
        <v>13375</v>
      </c>
    </row>
    <row r="1930" spans="1:1" x14ac:dyDescent="0.3">
      <c r="A1930" s="207" t="s">
        <v>13376</v>
      </c>
    </row>
    <row r="1931" spans="1:1" x14ac:dyDescent="0.3">
      <c r="A1931" s="207" t="s">
        <v>13377</v>
      </c>
    </row>
    <row r="1932" spans="1:1" x14ac:dyDescent="0.3">
      <c r="A1932" s="207" t="s">
        <v>13378</v>
      </c>
    </row>
    <row r="1933" spans="1:1" x14ac:dyDescent="0.3">
      <c r="A1933" s="207" t="s">
        <v>13379</v>
      </c>
    </row>
    <row r="1934" spans="1:1" x14ac:dyDescent="0.3">
      <c r="A1934" s="207" t="s">
        <v>13380</v>
      </c>
    </row>
    <row r="1935" spans="1:1" x14ac:dyDescent="0.3">
      <c r="A1935" s="207" t="s">
        <v>13381</v>
      </c>
    </row>
    <row r="1936" spans="1:1" x14ac:dyDescent="0.3">
      <c r="A1936" s="207" t="s">
        <v>13382</v>
      </c>
    </row>
    <row r="1937" spans="1:1" x14ac:dyDescent="0.3">
      <c r="A1937" s="207" t="s">
        <v>13383</v>
      </c>
    </row>
    <row r="1938" spans="1:1" x14ac:dyDescent="0.3">
      <c r="A1938" s="207" t="s">
        <v>13384</v>
      </c>
    </row>
    <row r="1939" spans="1:1" x14ac:dyDescent="0.3">
      <c r="A1939" s="207" t="s">
        <v>13385</v>
      </c>
    </row>
    <row r="1940" spans="1:1" x14ac:dyDescent="0.3">
      <c r="A1940" s="207" t="s">
        <v>13386</v>
      </c>
    </row>
    <row r="1941" spans="1:1" x14ac:dyDescent="0.3">
      <c r="A1941" s="207" t="s">
        <v>13387</v>
      </c>
    </row>
    <row r="1942" spans="1:1" x14ac:dyDescent="0.3">
      <c r="A1942" s="207" t="s">
        <v>13388</v>
      </c>
    </row>
    <row r="1943" spans="1:1" x14ac:dyDescent="0.3">
      <c r="A1943" s="207" t="s">
        <v>13389</v>
      </c>
    </row>
    <row r="1944" spans="1:1" x14ac:dyDescent="0.3">
      <c r="A1944" s="207" t="s">
        <v>13390</v>
      </c>
    </row>
    <row r="1945" spans="1:1" x14ac:dyDescent="0.3">
      <c r="A1945" s="207" t="s">
        <v>13391</v>
      </c>
    </row>
    <row r="1946" spans="1:1" x14ac:dyDescent="0.3">
      <c r="A1946" s="207" t="s">
        <v>13392</v>
      </c>
    </row>
    <row r="1947" spans="1:1" x14ac:dyDescent="0.3">
      <c r="A1947" s="207" t="s">
        <v>13393</v>
      </c>
    </row>
    <row r="1948" spans="1:1" x14ac:dyDescent="0.3">
      <c r="A1948" s="207" t="s">
        <v>13394</v>
      </c>
    </row>
    <row r="1949" spans="1:1" x14ac:dyDescent="0.3">
      <c r="A1949" s="207" t="s">
        <v>13395</v>
      </c>
    </row>
    <row r="1950" spans="1:1" x14ac:dyDescent="0.3">
      <c r="A1950" s="207" t="s">
        <v>13396</v>
      </c>
    </row>
    <row r="1951" spans="1:1" x14ac:dyDescent="0.3">
      <c r="A1951" s="207" t="s">
        <v>13397</v>
      </c>
    </row>
    <row r="1952" spans="1:1" x14ac:dyDescent="0.3">
      <c r="A1952" s="207" t="s">
        <v>13398</v>
      </c>
    </row>
    <row r="1953" spans="1:1" x14ac:dyDescent="0.3">
      <c r="A1953" s="207" t="s">
        <v>13399</v>
      </c>
    </row>
    <row r="1954" spans="1:1" x14ac:dyDescent="0.3">
      <c r="A1954" s="207" t="s">
        <v>13400</v>
      </c>
    </row>
    <row r="1955" spans="1:1" x14ac:dyDescent="0.3">
      <c r="A1955" s="207" t="s">
        <v>13401</v>
      </c>
    </row>
    <row r="1956" spans="1:1" x14ac:dyDescent="0.3">
      <c r="A1956" s="207" t="s">
        <v>13402</v>
      </c>
    </row>
    <row r="1957" spans="1:1" x14ac:dyDescent="0.3">
      <c r="A1957" s="207" t="s">
        <v>13403</v>
      </c>
    </row>
    <row r="1958" spans="1:1" x14ac:dyDescent="0.3">
      <c r="A1958" s="207" t="s">
        <v>13404</v>
      </c>
    </row>
    <row r="1959" spans="1:1" x14ac:dyDescent="0.3">
      <c r="A1959" s="207" t="s">
        <v>13405</v>
      </c>
    </row>
    <row r="1960" spans="1:1" x14ac:dyDescent="0.3">
      <c r="A1960" s="207" t="s">
        <v>13406</v>
      </c>
    </row>
    <row r="1961" spans="1:1" x14ac:dyDescent="0.3">
      <c r="A1961" s="207" t="s">
        <v>13407</v>
      </c>
    </row>
    <row r="1962" spans="1:1" x14ac:dyDescent="0.3">
      <c r="A1962" s="207" t="s">
        <v>13408</v>
      </c>
    </row>
    <row r="1963" spans="1:1" x14ac:dyDescent="0.3">
      <c r="A1963" s="207" t="s">
        <v>13409</v>
      </c>
    </row>
    <row r="1964" spans="1:1" x14ac:dyDescent="0.3">
      <c r="A1964" s="207" t="s">
        <v>13410</v>
      </c>
    </row>
    <row r="1965" spans="1:1" x14ac:dyDescent="0.3">
      <c r="A1965" s="207" t="s">
        <v>13411</v>
      </c>
    </row>
    <row r="1966" spans="1:1" x14ac:dyDescent="0.3">
      <c r="A1966" s="207" t="s">
        <v>13412</v>
      </c>
    </row>
    <row r="1967" spans="1:1" x14ac:dyDescent="0.3">
      <c r="A1967" s="207" t="s">
        <v>13413</v>
      </c>
    </row>
    <row r="1968" spans="1:1" x14ac:dyDescent="0.3">
      <c r="A1968" s="207" t="s">
        <v>13414</v>
      </c>
    </row>
    <row r="1969" spans="1:1" x14ac:dyDescent="0.3">
      <c r="A1969" s="207" t="s">
        <v>13415</v>
      </c>
    </row>
    <row r="1970" spans="1:1" x14ac:dyDescent="0.3">
      <c r="A1970" s="207" t="s">
        <v>13416</v>
      </c>
    </row>
    <row r="1971" spans="1:1" x14ac:dyDescent="0.3">
      <c r="A1971" s="207" t="s">
        <v>13417</v>
      </c>
    </row>
    <row r="1972" spans="1:1" x14ac:dyDescent="0.3">
      <c r="A1972" s="207" t="s">
        <v>13418</v>
      </c>
    </row>
    <row r="1973" spans="1:1" x14ac:dyDescent="0.3">
      <c r="A1973" s="207" t="s">
        <v>13419</v>
      </c>
    </row>
    <row r="1974" spans="1:1" x14ac:dyDescent="0.3">
      <c r="A1974" s="207" t="s">
        <v>13420</v>
      </c>
    </row>
    <row r="1975" spans="1:1" x14ac:dyDescent="0.3">
      <c r="A1975" s="207" t="s">
        <v>13421</v>
      </c>
    </row>
    <row r="1976" spans="1:1" x14ac:dyDescent="0.3">
      <c r="A1976" s="207" t="s">
        <v>13422</v>
      </c>
    </row>
    <row r="1977" spans="1:1" x14ac:dyDescent="0.3">
      <c r="A1977" s="207" t="s">
        <v>13423</v>
      </c>
    </row>
    <row r="1978" spans="1:1" x14ac:dyDescent="0.3">
      <c r="A1978" s="207" t="s">
        <v>13424</v>
      </c>
    </row>
    <row r="1979" spans="1:1" x14ac:dyDescent="0.3">
      <c r="A1979" s="207" t="s">
        <v>13425</v>
      </c>
    </row>
    <row r="1980" spans="1:1" x14ac:dyDescent="0.3">
      <c r="A1980" s="207" t="s">
        <v>13426</v>
      </c>
    </row>
    <row r="1981" spans="1:1" x14ac:dyDescent="0.3">
      <c r="A1981" s="207" t="s">
        <v>13427</v>
      </c>
    </row>
    <row r="1982" spans="1:1" x14ac:dyDescent="0.3">
      <c r="A1982" s="207" t="s">
        <v>13428</v>
      </c>
    </row>
    <row r="1983" spans="1:1" x14ac:dyDescent="0.3">
      <c r="A1983" s="207" t="s">
        <v>13429</v>
      </c>
    </row>
    <row r="1984" spans="1:1" x14ac:dyDescent="0.3">
      <c r="A1984" s="207" t="s">
        <v>13430</v>
      </c>
    </row>
    <row r="1985" spans="1:1" x14ac:dyDescent="0.3">
      <c r="A1985" s="207" t="s">
        <v>13431</v>
      </c>
    </row>
    <row r="1986" spans="1:1" x14ac:dyDescent="0.3">
      <c r="A1986" s="207" t="s">
        <v>13432</v>
      </c>
    </row>
    <row r="1987" spans="1:1" x14ac:dyDescent="0.3">
      <c r="A1987" s="207" t="s">
        <v>13433</v>
      </c>
    </row>
    <row r="1988" spans="1:1" x14ac:dyDescent="0.3">
      <c r="A1988" s="207" t="s">
        <v>13434</v>
      </c>
    </row>
    <row r="1989" spans="1:1" x14ac:dyDescent="0.3">
      <c r="A1989" s="207" t="s">
        <v>13435</v>
      </c>
    </row>
    <row r="1990" spans="1:1" x14ac:dyDescent="0.3">
      <c r="A1990" s="207" t="s">
        <v>13436</v>
      </c>
    </row>
    <row r="1991" spans="1:1" x14ac:dyDescent="0.3">
      <c r="A1991" s="207" t="s">
        <v>13437</v>
      </c>
    </row>
    <row r="1992" spans="1:1" x14ac:dyDescent="0.3">
      <c r="A1992" s="207" t="s">
        <v>13438</v>
      </c>
    </row>
    <row r="1993" spans="1:1" x14ac:dyDescent="0.3">
      <c r="A1993" s="207" t="s">
        <v>13439</v>
      </c>
    </row>
    <row r="1994" spans="1:1" x14ac:dyDescent="0.3">
      <c r="A1994" s="207" t="s">
        <v>13440</v>
      </c>
    </row>
    <row r="1995" spans="1:1" x14ac:dyDescent="0.3">
      <c r="A1995" s="207" t="s">
        <v>13441</v>
      </c>
    </row>
    <row r="1996" spans="1:1" x14ac:dyDescent="0.3">
      <c r="A1996" s="207" t="s">
        <v>13442</v>
      </c>
    </row>
    <row r="1997" spans="1:1" x14ac:dyDescent="0.3">
      <c r="A1997" s="207" t="s">
        <v>13443</v>
      </c>
    </row>
    <row r="1998" spans="1:1" x14ac:dyDescent="0.3">
      <c r="A1998" s="207" t="s">
        <v>13444</v>
      </c>
    </row>
    <row r="1999" spans="1:1" x14ac:dyDescent="0.3">
      <c r="A1999" s="207" t="s">
        <v>13445</v>
      </c>
    </row>
    <row r="2000" spans="1:1" x14ac:dyDescent="0.3">
      <c r="A2000" s="207" t="s">
        <v>13446</v>
      </c>
    </row>
    <row r="2001" spans="1:1" x14ac:dyDescent="0.3">
      <c r="A2001" s="207" t="s">
        <v>13447</v>
      </c>
    </row>
    <row r="2002" spans="1:1" x14ac:dyDescent="0.3">
      <c r="A2002" s="207" t="s">
        <v>13448</v>
      </c>
    </row>
    <row r="2003" spans="1:1" x14ac:dyDescent="0.3">
      <c r="A2003" s="207" t="s">
        <v>13449</v>
      </c>
    </row>
    <row r="2004" spans="1:1" x14ac:dyDescent="0.3">
      <c r="A2004" s="207" t="s">
        <v>13450</v>
      </c>
    </row>
    <row r="2005" spans="1:1" x14ac:dyDescent="0.3">
      <c r="A2005" s="207" t="s">
        <v>13451</v>
      </c>
    </row>
    <row r="2006" spans="1:1" x14ac:dyDescent="0.3">
      <c r="A2006" s="207" t="s">
        <v>13452</v>
      </c>
    </row>
    <row r="2007" spans="1:1" x14ac:dyDescent="0.3">
      <c r="A2007" s="207" t="s">
        <v>13453</v>
      </c>
    </row>
    <row r="2008" spans="1:1" x14ac:dyDescent="0.3">
      <c r="A2008" s="207" t="s">
        <v>13454</v>
      </c>
    </row>
    <row r="2009" spans="1:1" x14ac:dyDescent="0.3">
      <c r="A2009" s="207" t="s">
        <v>13455</v>
      </c>
    </row>
    <row r="2010" spans="1:1" x14ac:dyDescent="0.3">
      <c r="A2010" s="207" t="s">
        <v>13456</v>
      </c>
    </row>
    <row r="2011" spans="1:1" x14ac:dyDescent="0.3">
      <c r="A2011" s="207" t="s">
        <v>13457</v>
      </c>
    </row>
    <row r="2012" spans="1:1" x14ac:dyDescent="0.3">
      <c r="A2012" s="207" t="s">
        <v>13458</v>
      </c>
    </row>
    <row r="2013" spans="1:1" x14ac:dyDescent="0.3">
      <c r="A2013" s="207" t="s">
        <v>13459</v>
      </c>
    </row>
    <row r="2014" spans="1:1" x14ac:dyDescent="0.3">
      <c r="A2014" s="207" t="s">
        <v>13460</v>
      </c>
    </row>
    <row r="2015" spans="1:1" x14ac:dyDescent="0.3">
      <c r="A2015" s="207" t="s">
        <v>13461</v>
      </c>
    </row>
    <row r="2016" spans="1:1" x14ac:dyDescent="0.3">
      <c r="A2016" s="207" t="s">
        <v>13462</v>
      </c>
    </row>
    <row r="2017" spans="1:1" x14ac:dyDescent="0.3">
      <c r="A2017" s="207" t="s">
        <v>13463</v>
      </c>
    </row>
    <row r="2018" spans="1:1" x14ac:dyDescent="0.3">
      <c r="A2018" s="207" t="s">
        <v>13464</v>
      </c>
    </row>
    <row r="2019" spans="1:1" x14ac:dyDescent="0.3">
      <c r="A2019" s="207" t="s">
        <v>13465</v>
      </c>
    </row>
    <row r="2020" spans="1:1" x14ac:dyDescent="0.3">
      <c r="A2020" s="207" t="s">
        <v>13466</v>
      </c>
    </row>
    <row r="2021" spans="1:1" x14ac:dyDescent="0.3">
      <c r="A2021" s="207" t="s">
        <v>13467</v>
      </c>
    </row>
    <row r="2022" spans="1:1" x14ac:dyDescent="0.3">
      <c r="A2022" s="207" t="s">
        <v>13468</v>
      </c>
    </row>
    <row r="2023" spans="1:1" x14ac:dyDescent="0.3">
      <c r="A2023" s="207" t="s">
        <v>13469</v>
      </c>
    </row>
    <row r="2024" spans="1:1" x14ac:dyDescent="0.3">
      <c r="A2024" s="207" t="s">
        <v>13470</v>
      </c>
    </row>
    <row r="2025" spans="1:1" x14ac:dyDescent="0.3">
      <c r="A2025" s="207" t="s">
        <v>13471</v>
      </c>
    </row>
    <row r="2026" spans="1:1" x14ac:dyDescent="0.3">
      <c r="A2026" s="207" t="s">
        <v>13472</v>
      </c>
    </row>
    <row r="2027" spans="1:1" x14ac:dyDescent="0.3">
      <c r="A2027" s="207" t="s">
        <v>13473</v>
      </c>
    </row>
    <row r="2028" spans="1:1" x14ac:dyDescent="0.3">
      <c r="A2028" s="207" t="s">
        <v>13474</v>
      </c>
    </row>
    <row r="2029" spans="1:1" x14ac:dyDescent="0.3">
      <c r="A2029" s="207" t="s">
        <v>13475</v>
      </c>
    </row>
    <row r="2030" spans="1:1" x14ac:dyDescent="0.3">
      <c r="A2030" s="207" t="s">
        <v>13476</v>
      </c>
    </row>
    <row r="2031" spans="1:1" x14ac:dyDescent="0.3">
      <c r="A2031" s="207" t="s">
        <v>13477</v>
      </c>
    </row>
    <row r="2032" spans="1:1" x14ac:dyDescent="0.3">
      <c r="A2032" s="207" t="s">
        <v>13478</v>
      </c>
    </row>
    <row r="2033" spans="1:1" x14ac:dyDescent="0.3">
      <c r="A2033" s="207" t="s">
        <v>13479</v>
      </c>
    </row>
    <row r="2034" spans="1:1" x14ac:dyDescent="0.3">
      <c r="A2034" s="207" t="s">
        <v>13480</v>
      </c>
    </row>
    <row r="2035" spans="1:1" x14ac:dyDescent="0.3">
      <c r="A2035" s="207" t="s">
        <v>13481</v>
      </c>
    </row>
    <row r="2036" spans="1:1" x14ac:dyDescent="0.3">
      <c r="A2036" s="207" t="s">
        <v>13482</v>
      </c>
    </row>
    <row r="2037" spans="1:1" x14ac:dyDescent="0.3">
      <c r="A2037" s="207" t="s">
        <v>13483</v>
      </c>
    </row>
    <row r="2038" spans="1:1" x14ac:dyDescent="0.3">
      <c r="A2038" s="207" t="s">
        <v>13484</v>
      </c>
    </row>
    <row r="2039" spans="1:1" x14ac:dyDescent="0.3">
      <c r="A2039" s="207" t="s">
        <v>13485</v>
      </c>
    </row>
    <row r="2040" spans="1:1" x14ac:dyDescent="0.3">
      <c r="A2040" s="207" t="s">
        <v>13486</v>
      </c>
    </row>
    <row r="2041" spans="1:1" x14ac:dyDescent="0.3">
      <c r="A2041" s="207" t="s">
        <v>13487</v>
      </c>
    </row>
    <row r="2042" spans="1:1" x14ac:dyDescent="0.3">
      <c r="A2042" s="207" t="s">
        <v>13488</v>
      </c>
    </row>
    <row r="2043" spans="1:1" x14ac:dyDescent="0.3">
      <c r="A2043" s="207" t="s">
        <v>13489</v>
      </c>
    </row>
    <row r="2044" spans="1:1" x14ac:dyDescent="0.3">
      <c r="A2044" s="207" t="s">
        <v>13490</v>
      </c>
    </row>
    <row r="2045" spans="1:1" x14ac:dyDescent="0.3">
      <c r="A2045" s="207" t="s">
        <v>13491</v>
      </c>
    </row>
    <row r="2046" spans="1:1" x14ac:dyDescent="0.3">
      <c r="A2046" s="207" t="s">
        <v>13492</v>
      </c>
    </row>
    <row r="2047" spans="1:1" x14ac:dyDescent="0.3">
      <c r="A2047" s="207" t="s">
        <v>13493</v>
      </c>
    </row>
    <row r="2048" spans="1:1" x14ac:dyDescent="0.3">
      <c r="A2048" s="207" t="s">
        <v>13494</v>
      </c>
    </row>
    <row r="2049" spans="1:1" x14ac:dyDescent="0.3">
      <c r="A2049" s="207" t="s">
        <v>13495</v>
      </c>
    </row>
    <row r="2050" spans="1:1" x14ac:dyDescent="0.3">
      <c r="A2050" s="207" t="s">
        <v>13496</v>
      </c>
    </row>
    <row r="2051" spans="1:1" x14ac:dyDescent="0.3">
      <c r="A2051" s="207" t="s">
        <v>13497</v>
      </c>
    </row>
    <row r="2052" spans="1:1" x14ac:dyDescent="0.3">
      <c r="A2052" s="207" t="s">
        <v>13498</v>
      </c>
    </row>
    <row r="2053" spans="1:1" x14ac:dyDescent="0.3">
      <c r="A2053" s="207" t="s">
        <v>13499</v>
      </c>
    </row>
    <row r="2054" spans="1:1" x14ac:dyDescent="0.3">
      <c r="A2054" s="207" t="s">
        <v>13500</v>
      </c>
    </row>
    <row r="2055" spans="1:1" x14ac:dyDescent="0.3">
      <c r="A2055" s="207" t="s">
        <v>13501</v>
      </c>
    </row>
    <row r="2056" spans="1:1" x14ac:dyDescent="0.3">
      <c r="A2056" s="207" t="s">
        <v>13502</v>
      </c>
    </row>
    <row r="2057" spans="1:1" x14ac:dyDescent="0.3">
      <c r="A2057" s="207" t="s">
        <v>13503</v>
      </c>
    </row>
    <row r="2058" spans="1:1" x14ac:dyDescent="0.3">
      <c r="A2058" s="207" t="s">
        <v>13504</v>
      </c>
    </row>
    <row r="2059" spans="1:1" x14ac:dyDescent="0.3">
      <c r="A2059" s="207" t="s">
        <v>13505</v>
      </c>
    </row>
    <row r="2060" spans="1:1" x14ac:dyDescent="0.3">
      <c r="A2060" s="207" t="s">
        <v>13506</v>
      </c>
    </row>
    <row r="2061" spans="1:1" x14ac:dyDescent="0.3">
      <c r="A2061" s="207" t="s">
        <v>13507</v>
      </c>
    </row>
    <row r="2062" spans="1:1" x14ac:dyDescent="0.3">
      <c r="A2062" s="207" t="s">
        <v>13508</v>
      </c>
    </row>
    <row r="2063" spans="1:1" x14ac:dyDescent="0.3">
      <c r="A2063" s="207" t="s">
        <v>13509</v>
      </c>
    </row>
    <row r="2064" spans="1:1" x14ac:dyDescent="0.3">
      <c r="A2064" s="207" t="s">
        <v>13510</v>
      </c>
    </row>
    <row r="2065" spans="1:1" x14ac:dyDescent="0.3">
      <c r="A2065" s="207" t="s">
        <v>13511</v>
      </c>
    </row>
    <row r="2066" spans="1:1" x14ac:dyDescent="0.3">
      <c r="A2066" s="207" t="s">
        <v>13512</v>
      </c>
    </row>
    <row r="2067" spans="1:1" x14ac:dyDescent="0.3">
      <c r="A2067" s="207" t="s">
        <v>13513</v>
      </c>
    </row>
    <row r="2068" spans="1:1" x14ac:dyDescent="0.3">
      <c r="A2068" s="207" t="s">
        <v>11463</v>
      </c>
    </row>
    <row r="2069" spans="1:1" x14ac:dyDescent="0.3">
      <c r="A2069" s="207" t="s">
        <v>11464</v>
      </c>
    </row>
    <row r="2070" spans="1:1" x14ac:dyDescent="0.3">
      <c r="A2070" s="207" t="s">
        <v>11465</v>
      </c>
    </row>
    <row r="2071" spans="1:1" x14ac:dyDescent="0.3">
      <c r="A2071" s="207" t="s">
        <v>11466</v>
      </c>
    </row>
    <row r="2072" spans="1:1" x14ac:dyDescent="0.3">
      <c r="A2072" s="207" t="s">
        <v>11467</v>
      </c>
    </row>
    <row r="2073" spans="1:1" x14ac:dyDescent="0.3">
      <c r="A2073" s="207" t="s">
        <v>11468</v>
      </c>
    </row>
    <row r="2074" spans="1:1" x14ac:dyDescent="0.3">
      <c r="A2074" s="207" t="s">
        <v>13514</v>
      </c>
    </row>
    <row r="2075" spans="1:1" x14ac:dyDescent="0.3">
      <c r="A2075" s="207" t="s">
        <v>13515</v>
      </c>
    </row>
    <row r="2076" spans="1:1" x14ac:dyDescent="0.3">
      <c r="A2076" s="207" t="s">
        <v>11469</v>
      </c>
    </row>
    <row r="2077" spans="1:1" x14ac:dyDescent="0.3">
      <c r="A2077" s="207" t="s">
        <v>11470</v>
      </c>
    </row>
    <row r="2078" spans="1:1" x14ac:dyDescent="0.3">
      <c r="A2078" s="207" t="s">
        <v>13516</v>
      </c>
    </row>
    <row r="2079" spans="1:1" x14ac:dyDescent="0.3">
      <c r="A2079" s="207" t="s">
        <v>13517</v>
      </c>
    </row>
    <row r="2080" spans="1:1" x14ac:dyDescent="0.3">
      <c r="A2080" s="207" t="s">
        <v>13518</v>
      </c>
    </row>
    <row r="2081" spans="1:1" x14ac:dyDescent="0.3">
      <c r="A2081" s="207" t="s">
        <v>13519</v>
      </c>
    </row>
    <row r="2082" spans="1:1" x14ac:dyDescent="0.3">
      <c r="A2082" s="207" t="s">
        <v>13520</v>
      </c>
    </row>
    <row r="2083" spans="1:1" x14ac:dyDescent="0.3">
      <c r="A2083" s="207" t="s">
        <v>13521</v>
      </c>
    </row>
    <row r="2084" spans="1:1" x14ac:dyDescent="0.3">
      <c r="A2084" s="207" t="s">
        <v>13522</v>
      </c>
    </row>
    <row r="2085" spans="1:1" x14ac:dyDescent="0.3">
      <c r="A2085" s="207" t="s">
        <v>13523</v>
      </c>
    </row>
    <row r="2086" spans="1:1" x14ac:dyDescent="0.3">
      <c r="A2086" s="207" t="s">
        <v>13524</v>
      </c>
    </row>
    <row r="2087" spans="1:1" x14ac:dyDescent="0.3">
      <c r="A2087" s="207" t="s">
        <v>13525</v>
      </c>
    </row>
    <row r="2088" spans="1:1" x14ac:dyDescent="0.3">
      <c r="A2088" s="207" t="s">
        <v>13526</v>
      </c>
    </row>
    <row r="2089" spans="1:1" x14ac:dyDescent="0.3">
      <c r="A2089" s="207" t="s">
        <v>13527</v>
      </c>
    </row>
    <row r="2090" spans="1:1" x14ac:dyDescent="0.3">
      <c r="A2090" s="207" t="s">
        <v>13528</v>
      </c>
    </row>
    <row r="2091" spans="1:1" x14ac:dyDescent="0.3">
      <c r="A2091" s="207" t="s">
        <v>13529</v>
      </c>
    </row>
    <row r="2092" spans="1:1" x14ac:dyDescent="0.3">
      <c r="A2092" s="207" t="s">
        <v>13530</v>
      </c>
    </row>
    <row r="2093" spans="1:1" x14ac:dyDescent="0.3">
      <c r="A2093" s="207" t="s">
        <v>13531</v>
      </c>
    </row>
    <row r="2094" spans="1:1" x14ac:dyDescent="0.3">
      <c r="A2094" s="207" t="s">
        <v>13532</v>
      </c>
    </row>
    <row r="2095" spans="1:1" x14ac:dyDescent="0.3">
      <c r="A2095" s="207" t="s">
        <v>13533</v>
      </c>
    </row>
    <row r="2096" spans="1:1" x14ac:dyDescent="0.3">
      <c r="A2096" s="207" t="s">
        <v>13534</v>
      </c>
    </row>
    <row r="2097" spans="1:1" x14ac:dyDescent="0.3">
      <c r="A2097" s="207" t="s">
        <v>13535</v>
      </c>
    </row>
    <row r="2098" spans="1:1" x14ac:dyDescent="0.3">
      <c r="A2098" s="207" t="s">
        <v>13536</v>
      </c>
    </row>
    <row r="2099" spans="1:1" x14ac:dyDescent="0.3">
      <c r="A2099" s="207" t="s">
        <v>13537</v>
      </c>
    </row>
    <row r="2100" spans="1:1" x14ac:dyDescent="0.3">
      <c r="A2100" s="207" t="s">
        <v>13538</v>
      </c>
    </row>
    <row r="2101" spans="1:1" x14ac:dyDescent="0.3">
      <c r="A2101" s="207" t="s">
        <v>13539</v>
      </c>
    </row>
    <row r="2102" spans="1:1" x14ac:dyDescent="0.3">
      <c r="A2102" s="207" t="s">
        <v>13540</v>
      </c>
    </row>
    <row r="2103" spans="1:1" x14ac:dyDescent="0.3">
      <c r="A2103" s="207" t="s">
        <v>13541</v>
      </c>
    </row>
    <row r="2104" spans="1:1" x14ac:dyDescent="0.3">
      <c r="A2104" s="207" t="s">
        <v>13542</v>
      </c>
    </row>
    <row r="2105" spans="1:1" x14ac:dyDescent="0.3">
      <c r="A2105" s="207" t="s">
        <v>13543</v>
      </c>
    </row>
    <row r="2106" spans="1:1" x14ac:dyDescent="0.3">
      <c r="A2106" s="207" t="s">
        <v>13544</v>
      </c>
    </row>
    <row r="2107" spans="1:1" x14ac:dyDescent="0.3">
      <c r="A2107" s="207" t="s">
        <v>13545</v>
      </c>
    </row>
    <row r="2108" spans="1:1" x14ac:dyDescent="0.3">
      <c r="A2108" s="207" t="s">
        <v>13546</v>
      </c>
    </row>
    <row r="2109" spans="1:1" x14ac:dyDescent="0.3">
      <c r="A2109" s="207" t="s">
        <v>13547</v>
      </c>
    </row>
    <row r="2110" spans="1:1" x14ac:dyDescent="0.3">
      <c r="A2110" s="207" t="s">
        <v>13548</v>
      </c>
    </row>
    <row r="2111" spans="1:1" x14ac:dyDescent="0.3">
      <c r="A2111" s="207" t="s">
        <v>13549</v>
      </c>
    </row>
    <row r="2112" spans="1:1" x14ac:dyDescent="0.3">
      <c r="A2112" s="207" t="s">
        <v>13550</v>
      </c>
    </row>
    <row r="2113" spans="1:1" x14ac:dyDescent="0.3">
      <c r="A2113" s="207" t="s">
        <v>13551</v>
      </c>
    </row>
    <row r="2114" spans="1:1" x14ac:dyDescent="0.3">
      <c r="A2114" s="207" t="s">
        <v>13552</v>
      </c>
    </row>
    <row r="2115" spans="1:1" x14ac:dyDescent="0.3">
      <c r="A2115" s="207" t="s">
        <v>13553</v>
      </c>
    </row>
    <row r="2116" spans="1:1" x14ac:dyDescent="0.3">
      <c r="A2116" s="207" t="s">
        <v>13554</v>
      </c>
    </row>
    <row r="2117" spans="1:1" x14ac:dyDescent="0.3">
      <c r="A2117" s="207" t="s">
        <v>13555</v>
      </c>
    </row>
    <row r="2118" spans="1:1" x14ac:dyDescent="0.3">
      <c r="A2118" s="207" t="s">
        <v>13556</v>
      </c>
    </row>
    <row r="2119" spans="1:1" x14ac:dyDescent="0.3">
      <c r="A2119" s="207" t="s">
        <v>13557</v>
      </c>
    </row>
    <row r="2120" spans="1:1" x14ac:dyDescent="0.3">
      <c r="A2120" s="207" t="s">
        <v>13558</v>
      </c>
    </row>
    <row r="2121" spans="1:1" x14ac:dyDescent="0.3">
      <c r="A2121" s="207" t="s">
        <v>13559</v>
      </c>
    </row>
    <row r="2122" spans="1:1" x14ac:dyDescent="0.3">
      <c r="A2122" s="207" t="s">
        <v>13560</v>
      </c>
    </row>
    <row r="2123" spans="1:1" x14ac:dyDescent="0.3">
      <c r="A2123" s="207" t="s">
        <v>13561</v>
      </c>
    </row>
    <row r="2124" spans="1:1" x14ac:dyDescent="0.3">
      <c r="A2124" s="207" t="s">
        <v>13562</v>
      </c>
    </row>
    <row r="2125" spans="1:1" x14ac:dyDescent="0.3">
      <c r="A2125" s="207" t="s">
        <v>13563</v>
      </c>
    </row>
    <row r="2126" spans="1:1" x14ac:dyDescent="0.3">
      <c r="A2126" s="207" t="s">
        <v>13564</v>
      </c>
    </row>
    <row r="2127" spans="1:1" x14ac:dyDescent="0.3">
      <c r="A2127" s="207" t="s">
        <v>13565</v>
      </c>
    </row>
    <row r="2128" spans="1:1" x14ac:dyDescent="0.3">
      <c r="A2128" s="207" t="s">
        <v>13566</v>
      </c>
    </row>
    <row r="2129" spans="1:1" x14ac:dyDescent="0.3">
      <c r="A2129" s="207" t="s">
        <v>13567</v>
      </c>
    </row>
    <row r="2130" spans="1:1" x14ac:dyDescent="0.3">
      <c r="A2130" s="207" t="s">
        <v>13568</v>
      </c>
    </row>
    <row r="2131" spans="1:1" x14ac:dyDescent="0.3">
      <c r="A2131" s="207" t="s">
        <v>13569</v>
      </c>
    </row>
    <row r="2132" spans="1:1" x14ac:dyDescent="0.3">
      <c r="A2132" s="207" t="s">
        <v>13570</v>
      </c>
    </row>
    <row r="2133" spans="1:1" x14ac:dyDescent="0.3">
      <c r="A2133" s="207" t="s">
        <v>13571</v>
      </c>
    </row>
    <row r="2134" spans="1:1" x14ac:dyDescent="0.3">
      <c r="A2134" s="207" t="s">
        <v>13572</v>
      </c>
    </row>
    <row r="2135" spans="1:1" x14ac:dyDescent="0.3">
      <c r="A2135" s="207" t="s">
        <v>13573</v>
      </c>
    </row>
    <row r="2136" spans="1:1" x14ac:dyDescent="0.3">
      <c r="A2136" s="207" t="s">
        <v>13574</v>
      </c>
    </row>
    <row r="2137" spans="1:1" x14ac:dyDescent="0.3">
      <c r="A2137" s="207" t="s">
        <v>13575</v>
      </c>
    </row>
    <row r="2138" spans="1:1" x14ac:dyDescent="0.3">
      <c r="A2138" s="207" t="s">
        <v>13576</v>
      </c>
    </row>
    <row r="2139" spans="1:1" x14ac:dyDescent="0.3">
      <c r="A2139" s="207" t="s">
        <v>13577</v>
      </c>
    </row>
    <row r="2140" spans="1:1" x14ac:dyDescent="0.3">
      <c r="A2140" s="207" t="s">
        <v>13578</v>
      </c>
    </row>
    <row r="2141" spans="1:1" x14ac:dyDescent="0.3">
      <c r="A2141" s="207" t="s">
        <v>13579</v>
      </c>
    </row>
    <row r="2142" spans="1:1" x14ac:dyDescent="0.3">
      <c r="A2142" s="207" t="s">
        <v>11477</v>
      </c>
    </row>
    <row r="2143" spans="1:1" x14ac:dyDescent="0.3">
      <c r="A2143" s="207" t="s">
        <v>11478</v>
      </c>
    </row>
    <row r="2144" spans="1:1" x14ac:dyDescent="0.3">
      <c r="A2144" s="207" t="s">
        <v>13580</v>
      </c>
    </row>
    <row r="2145" spans="1:1" x14ac:dyDescent="0.3">
      <c r="A2145" s="207" t="s">
        <v>13581</v>
      </c>
    </row>
    <row r="2146" spans="1:1" x14ac:dyDescent="0.3">
      <c r="A2146" s="207" t="s">
        <v>13582</v>
      </c>
    </row>
    <row r="2147" spans="1:1" x14ac:dyDescent="0.3">
      <c r="A2147" s="207" t="s">
        <v>13583</v>
      </c>
    </row>
    <row r="2148" spans="1:1" x14ac:dyDescent="0.3">
      <c r="A2148" s="207" t="s">
        <v>13584</v>
      </c>
    </row>
    <row r="2149" spans="1:1" x14ac:dyDescent="0.3">
      <c r="A2149" s="207" t="s">
        <v>13585</v>
      </c>
    </row>
    <row r="2150" spans="1:1" x14ac:dyDescent="0.3">
      <c r="A2150" s="207" t="s">
        <v>13586</v>
      </c>
    </row>
    <row r="2151" spans="1:1" x14ac:dyDescent="0.3">
      <c r="A2151" s="207" t="s">
        <v>13587</v>
      </c>
    </row>
    <row r="2152" spans="1:1" x14ac:dyDescent="0.3">
      <c r="A2152" s="207" t="s">
        <v>13588</v>
      </c>
    </row>
    <row r="2153" spans="1:1" x14ac:dyDescent="0.3">
      <c r="A2153" s="207" t="s">
        <v>11479</v>
      </c>
    </row>
    <row r="2154" spans="1:1" x14ac:dyDescent="0.3">
      <c r="A2154" s="207" t="s">
        <v>11480</v>
      </c>
    </row>
    <row r="2155" spans="1:1" x14ac:dyDescent="0.3">
      <c r="A2155" s="207" t="s">
        <v>13589</v>
      </c>
    </row>
    <row r="2156" spans="1:1" x14ac:dyDescent="0.3">
      <c r="A2156" s="207" t="s">
        <v>11481</v>
      </c>
    </row>
    <row r="2157" spans="1:1" x14ac:dyDescent="0.3">
      <c r="A2157" s="207" t="s">
        <v>11482</v>
      </c>
    </row>
    <row r="2158" spans="1:1" x14ac:dyDescent="0.3">
      <c r="A2158" s="207" t="s">
        <v>11483</v>
      </c>
    </row>
    <row r="2159" spans="1:1" x14ac:dyDescent="0.3">
      <c r="A2159" s="207" t="s">
        <v>13590</v>
      </c>
    </row>
    <row r="2160" spans="1:1" x14ac:dyDescent="0.3">
      <c r="A2160" s="207" t="s">
        <v>13591</v>
      </c>
    </row>
    <row r="2161" spans="1:1" x14ac:dyDescent="0.3">
      <c r="A2161" s="207" t="s">
        <v>13592</v>
      </c>
    </row>
    <row r="2162" spans="1:1" x14ac:dyDescent="0.3">
      <c r="A2162" s="207" t="s">
        <v>13593</v>
      </c>
    </row>
    <row r="2163" spans="1:1" x14ac:dyDescent="0.3">
      <c r="A2163" s="207" t="s">
        <v>13594</v>
      </c>
    </row>
    <row r="2164" spans="1:1" x14ac:dyDescent="0.3">
      <c r="A2164" s="207" t="s">
        <v>13595</v>
      </c>
    </row>
    <row r="2165" spans="1:1" x14ac:dyDescent="0.3">
      <c r="A2165" s="207" t="s">
        <v>13596</v>
      </c>
    </row>
    <row r="2166" spans="1:1" x14ac:dyDescent="0.3">
      <c r="A2166" s="207" t="s">
        <v>13597</v>
      </c>
    </row>
    <row r="2167" spans="1:1" x14ac:dyDescent="0.3">
      <c r="A2167" s="207" t="s">
        <v>13598</v>
      </c>
    </row>
    <row r="2168" spans="1:1" x14ac:dyDescent="0.3">
      <c r="A2168" s="207" t="s">
        <v>13599</v>
      </c>
    </row>
    <row r="2169" spans="1:1" x14ac:dyDescent="0.3">
      <c r="A2169" s="207" t="s">
        <v>13600</v>
      </c>
    </row>
    <row r="2170" spans="1:1" x14ac:dyDescent="0.3">
      <c r="A2170" s="207" t="s">
        <v>13601</v>
      </c>
    </row>
    <row r="2171" spans="1:1" x14ac:dyDescent="0.3">
      <c r="A2171" s="207" t="s">
        <v>13602</v>
      </c>
    </row>
    <row r="2172" spans="1:1" x14ac:dyDescent="0.3">
      <c r="A2172" s="207" t="s">
        <v>13603</v>
      </c>
    </row>
    <row r="2173" spans="1:1" x14ac:dyDescent="0.3">
      <c r="A2173" s="207" t="s">
        <v>13604</v>
      </c>
    </row>
    <row r="2174" spans="1:1" x14ac:dyDescent="0.3">
      <c r="A2174" s="207" t="s">
        <v>13605</v>
      </c>
    </row>
    <row r="2175" spans="1:1" x14ac:dyDescent="0.3">
      <c r="A2175" s="207" t="s">
        <v>13606</v>
      </c>
    </row>
    <row r="2176" spans="1:1" x14ac:dyDescent="0.3">
      <c r="A2176" s="207" t="s">
        <v>13607</v>
      </c>
    </row>
    <row r="2177" spans="1:1" x14ac:dyDescent="0.3">
      <c r="A2177" s="207" t="s">
        <v>13608</v>
      </c>
    </row>
    <row r="2178" spans="1:1" x14ac:dyDescent="0.3">
      <c r="A2178" s="207" t="s">
        <v>13609</v>
      </c>
    </row>
    <row r="2179" spans="1:1" x14ac:dyDescent="0.3">
      <c r="A2179" s="207" t="s">
        <v>13610</v>
      </c>
    </row>
    <row r="2180" spans="1:1" x14ac:dyDescent="0.3">
      <c r="A2180" s="207" t="s">
        <v>13611</v>
      </c>
    </row>
    <row r="2181" spans="1:1" x14ac:dyDescent="0.3">
      <c r="A2181" s="207" t="s">
        <v>13612</v>
      </c>
    </row>
    <row r="2182" spans="1:1" x14ac:dyDescent="0.3">
      <c r="A2182" s="207" t="s">
        <v>13613</v>
      </c>
    </row>
    <row r="2183" spans="1:1" x14ac:dyDescent="0.3">
      <c r="A2183" s="207" t="s">
        <v>13614</v>
      </c>
    </row>
    <row r="2184" spans="1:1" x14ac:dyDescent="0.3">
      <c r="A2184" s="207" t="s">
        <v>13615</v>
      </c>
    </row>
    <row r="2185" spans="1:1" x14ac:dyDescent="0.3">
      <c r="A2185" s="207" t="s">
        <v>13616</v>
      </c>
    </row>
    <row r="2186" spans="1:1" x14ac:dyDescent="0.3">
      <c r="A2186" s="207" t="s">
        <v>13617</v>
      </c>
    </row>
    <row r="2187" spans="1:1" x14ac:dyDescent="0.3">
      <c r="A2187" s="207" t="s">
        <v>13618</v>
      </c>
    </row>
    <row r="2188" spans="1:1" x14ac:dyDescent="0.3">
      <c r="A2188" s="207" t="s">
        <v>13619</v>
      </c>
    </row>
    <row r="2189" spans="1:1" x14ac:dyDescent="0.3">
      <c r="A2189" s="207" t="s">
        <v>13620</v>
      </c>
    </row>
    <row r="2190" spans="1:1" x14ac:dyDescent="0.3">
      <c r="A2190" s="207" t="s">
        <v>13621</v>
      </c>
    </row>
    <row r="2191" spans="1:1" x14ac:dyDescent="0.3">
      <c r="A2191" s="207" t="s">
        <v>13622</v>
      </c>
    </row>
    <row r="2192" spans="1:1" x14ac:dyDescent="0.3">
      <c r="A2192" s="207" t="s">
        <v>13623</v>
      </c>
    </row>
    <row r="2193" spans="1:1" x14ac:dyDescent="0.3">
      <c r="A2193" s="207" t="s">
        <v>13624</v>
      </c>
    </row>
    <row r="2194" spans="1:1" x14ac:dyDescent="0.3">
      <c r="A2194" s="207" t="s">
        <v>13625</v>
      </c>
    </row>
    <row r="2195" spans="1:1" x14ac:dyDescent="0.3">
      <c r="A2195" s="207" t="s">
        <v>13626</v>
      </c>
    </row>
    <row r="2196" spans="1:1" x14ac:dyDescent="0.3">
      <c r="A2196" s="207" t="s">
        <v>13627</v>
      </c>
    </row>
    <row r="2197" spans="1:1" x14ac:dyDescent="0.3">
      <c r="A2197" s="207" t="s">
        <v>13628</v>
      </c>
    </row>
    <row r="2198" spans="1:1" x14ac:dyDescent="0.3">
      <c r="A2198" s="207" t="s">
        <v>13629</v>
      </c>
    </row>
    <row r="2199" spans="1:1" x14ac:dyDescent="0.3">
      <c r="A2199" s="207" t="s">
        <v>13630</v>
      </c>
    </row>
    <row r="2200" spans="1:1" x14ac:dyDescent="0.3">
      <c r="A2200" s="207" t="s">
        <v>13631</v>
      </c>
    </row>
    <row r="2201" spans="1:1" x14ac:dyDescent="0.3">
      <c r="A2201" s="207" t="s">
        <v>13632</v>
      </c>
    </row>
    <row r="2202" spans="1:1" x14ac:dyDescent="0.3">
      <c r="A2202" s="207" t="s">
        <v>13633</v>
      </c>
    </row>
    <row r="2203" spans="1:1" x14ac:dyDescent="0.3">
      <c r="A2203" s="207" t="s">
        <v>13634</v>
      </c>
    </row>
    <row r="2204" spans="1:1" x14ac:dyDescent="0.3">
      <c r="A2204" s="207" t="s">
        <v>13635</v>
      </c>
    </row>
    <row r="2205" spans="1:1" x14ac:dyDescent="0.3">
      <c r="A2205" s="207" t="s">
        <v>13636</v>
      </c>
    </row>
    <row r="2206" spans="1:1" x14ac:dyDescent="0.3">
      <c r="A2206" s="207" t="s">
        <v>13637</v>
      </c>
    </row>
    <row r="2207" spans="1:1" x14ac:dyDescent="0.3">
      <c r="A2207" s="207" t="s">
        <v>13638</v>
      </c>
    </row>
    <row r="2208" spans="1:1" x14ac:dyDescent="0.3">
      <c r="A2208" s="207" t="s">
        <v>13639</v>
      </c>
    </row>
    <row r="2209" spans="1:1" x14ac:dyDescent="0.3">
      <c r="A2209" s="207" t="s">
        <v>13640</v>
      </c>
    </row>
    <row r="2210" spans="1:1" x14ac:dyDescent="0.3">
      <c r="A2210" s="207" t="s">
        <v>13641</v>
      </c>
    </row>
    <row r="2211" spans="1:1" x14ac:dyDescent="0.3">
      <c r="A2211" s="207" t="s">
        <v>13642</v>
      </c>
    </row>
    <row r="2212" spans="1:1" x14ac:dyDescent="0.3">
      <c r="A2212" s="207" t="s">
        <v>13643</v>
      </c>
    </row>
    <row r="2213" spans="1:1" x14ac:dyDescent="0.3">
      <c r="A2213" s="207" t="s">
        <v>13644</v>
      </c>
    </row>
    <row r="2214" spans="1:1" x14ac:dyDescent="0.3">
      <c r="A2214" s="207" t="s">
        <v>13645</v>
      </c>
    </row>
    <row r="2215" spans="1:1" x14ac:dyDescent="0.3">
      <c r="A2215" s="207" t="s">
        <v>13646</v>
      </c>
    </row>
    <row r="2216" spans="1:1" x14ac:dyDescent="0.3">
      <c r="A2216" s="207" t="s">
        <v>13647</v>
      </c>
    </row>
    <row r="2217" spans="1:1" x14ac:dyDescent="0.3">
      <c r="A2217" s="207" t="s">
        <v>13648</v>
      </c>
    </row>
    <row r="2218" spans="1:1" x14ac:dyDescent="0.3">
      <c r="A2218" s="207" t="s">
        <v>13649</v>
      </c>
    </row>
    <row r="2219" spans="1:1" x14ac:dyDescent="0.3">
      <c r="A2219" s="207" t="s">
        <v>11491</v>
      </c>
    </row>
    <row r="2220" spans="1:1" x14ac:dyDescent="0.3">
      <c r="A2220" s="207" t="s">
        <v>11492</v>
      </c>
    </row>
    <row r="2221" spans="1:1" x14ac:dyDescent="0.3">
      <c r="A2221" s="207" t="s">
        <v>13650</v>
      </c>
    </row>
    <row r="2222" spans="1:1" x14ac:dyDescent="0.3">
      <c r="A2222" s="207" t="s">
        <v>13651</v>
      </c>
    </row>
    <row r="2223" spans="1:1" x14ac:dyDescent="0.3">
      <c r="A2223" s="207" t="s">
        <v>13652</v>
      </c>
    </row>
    <row r="2224" spans="1:1" x14ac:dyDescent="0.3">
      <c r="A2224" s="207" t="s">
        <v>13653</v>
      </c>
    </row>
    <row r="2225" spans="1:1" x14ac:dyDescent="0.3">
      <c r="A2225" s="207" t="s">
        <v>13654</v>
      </c>
    </row>
    <row r="2226" spans="1:1" x14ac:dyDescent="0.3">
      <c r="A2226" s="207" t="s">
        <v>13655</v>
      </c>
    </row>
    <row r="2227" spans="1:1" x14ac:dyDescent="0.3">
      <c r="A2227" s="207" t="s">
        <v>13656</v>
      </c>
    </row>
    <row r="2228" spans="1:1" x14ac:dyDescent="0.3">
      <c r="A2228" s="207" t="s">
        <v>13657</v>
      </c>
    </row>
    <row r="2229" spans="1:1" x14ac:dyDescent="0.3">
      <c r="A2229" s="207" t="s">
        <v>13658</v>
      </c>
    </row>
    <row r="2230" spans="1:1" x14ac:dyDescent="0.3">
      <c r="A2230" s="207" t="s">
        <v>13659</v>
      </c>
    </row>
    <row r="2231" spans="1:1" x14ac:dyDescent="0.3">
      <c r="A2231" s="207" t="s">
        <v>13660</v>
      </c>
    </row>
    <row r="2232" spans="1:1" x14ac:dyDescent="0.3">
      <c r="A2232" s="207" t="s">
        <v>13661</v>
      </c>
    </row>
    <row r="2233" spans="1:1" x14ac:dyDescent="0.3">
      <c r="A2233" s="207" t="s">
        <v>13662</v>
      </c>
    </row>
    <row r="2234" spans="1:1" x14ac:dyDescent="0.3">
      <c r="A2234" s="207" t="s">
        <v>13663</v>
      </c>
    </row>
    <row r="2235" spans="1:1" x14ac:dyDescent="0.3">
      <c r="A2235" s="207" t="s">
        <v>13664</v>
      </c>
    </row>
    <row r="2236" spans="1:1" x14ac:dyDescent="0.3">
      <c r="A2236" s="207" t="s">
        <v>13665</v>
      </c>
    </row>
    <row r="2237" spans="1:1" x14ac:dyDescent="0.3">
      <c r="A2237" s="207" t="s">
        <v>13666</v>
      </c>
    </row>
    <row r="2238" spans="1:1" x14ac:dyDescent="0.3">
      <c r="A2238" s="207" t="s">
        <v>13667</v>
      </c>
    </row>
    <row r="2239" spans="1:1" x14ac:dyDescent="0.3">
      <c r="A2239" s="207" t="s">
        <v>13668</v>
      </c>
    </row>
    <row r="2240" spans="1:1" x14ac:dyDescent="0.3">
      <c r="A2240" s="207" t="s">
        <v>13669</v>
      </c>
    </row>
    <row r="2241" spans="1:1" x14ac:dyDescent="0.3">
      <c r="A2241" s="207" t="s">
        <v>11493</v>
      </c>
    </row>
    <row r="2242" spans="1:1" x14ac:dyDescent="0.3">
      <c r="A2242" s="207" t="s">
        <v>11494</v>
      </c>
    </row>
    <row r="2243" spans="1:1" x14ac:dyDescent="0.3">
      <c r="A2243" s="207" t="s">
        <v>13670</v>
      </c>
    </row>
    <row r="2244" spans="1:1" x14ac:dyDescent="0.3">
      <c r="A2244" s="207" t="s">
        <v>13671</v>
      </c>
    </row>
    <row r="2245" spans="1:1" x14ac:dyDescent="0.3">
      <c r="A2245" s="207" t="s">
        <v>13672</v>
      </c>
    </row>
    <row r="2246" spans="1:1" x14ac:dyDescent="0.3">
      <c r="A2246" s="207" t="s">
        <v>13673</v>
      </c>
    </row>
    <row r="2247" spans="1:1" x14ac:dyDescent="0.3">
      <c r="A2247" s="207" t="s">
        <v>13674</v>
      </c>
    </row>
    <row r="2248" spans="1:1" x14ac:dyDescent="0.3">
      <c r="A2248" s="207" t="s">
        <v>13675</v>
      </c>
    </row>
    <row r="2249" spans="1:1" x14ac:dyDescent="0.3">
      <c r="A2249" s="207" t="s">
        <v>13676</v>
      </c>
    </row>
    <row r="2250" spans="1:1" x14ac:dyDescent="0.3">
      <c r="A2250" s="207" t="s">
        <v>13677</v>
      </c>
    </row>
    <row r="2251" spans="1:1" x14ac:dyDescent="0.3">
      <c r="A2251" s="207" t="s">
        <v>13678</v>
      </c>
    </row>
    <row r="2252" spans="1:1" x14ac:dyDescent="0.3">
      <c r="A2252" s="207" t="s">
        <v>13679</v>
      </c>
    </row>
    <row r="3876" spans="2:2" x14ac:dyDescent="0.3">
      <c r="B3876" s="206" t="s">
        <v>13680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F92C-B56F-45CB-BFFF-741424B347A9}">
  <sheetPr codeName="syncconfig"/>
  <dimension ref="A1:I5"/>
  <sheetViews>
    <sheetView workbookViewId="0">
      <selection activeCell="C10" sqref="C10"/>
    </sheetView>
  </sheetViews>
  <sheetFormatPr defaultColWidth="9" defaultRowHeight="14.4" x14ac:dyDescent="0.3"/>
  <cols>
    <col min="1" max="1" width="16.19921875" style="91" customWidth="1"/>
    <col min="2" max="2" width="104.19921875" style="91" customWidth="1"/>
    <col min="3" max="3" width="21.09765625" style="91" customWidth="1"/>
    <col min="4" max="4" width="19.59765625" style="91" customWidth="1"/>
    <col min="5" max="5" width="19" style="91" customWidth="1"/>
    <col min="6" max="6" width="14.09765625" style="91" customWidth="1"/>
    <col min="7" max="7" width="22.69921875" style="91" customWidth="1"/>
    <col min="8" max="8" width="18" style="91" customWidth="1"/>
    <col min="9" max="9" width="20.19921875" style="91" customWidth="1"/>
    <col min="10" max="16384" width="9" style="91"/>
  </cols>
  <sheetData>
    <row r="1" spans="1:9" x14ac:dyDescent="0.3">
      <c r="A1" s="91" t="s">
        <v>13681</v>
      </c>
      <c r="B1" s="91" t="s">
        <v>13682</v>
      </c>
      <c r="C1" s="91" t="s">
        <v>13683</v>
      </c>
      <c r="D1" s="91" t="s">
        <v>13684</v>
      </c>
      <c r="E1" s="91" t="s">
        <v>13685</v>
      </c>
      <c r="F1" s="91" t="s">
        <v>13686</v>
      </c>
      <c r="G1" s="91" t="s">
        <v>13687</v>
      </c>
      <c r="H1" s="91" t="s">
        <v>13688</v>
      </c>
      <c r="I1" s="91" t="s">
        <v>13689</v>
      </c>
    </row>
    <row r="2" spans="1:9" x14ac:dyDescent="0.3">
      <c r="A2" s="91" t="s">
        <v>13690</v>
      </c>
      <c r="B2" s="92" t="str">
        <f>cfgDBFileName</f>
        <v>C:\Users\AlonsoAndresVillalob\OneDrive - kyndryl\General - AD&amp;AI Migration Team -  Elevance Health\20. ADAI Architect Team Folder\Anthem Environment Info\DB File Sync\Anthem Arch Info DB.xlsm</v>
      </c>
      <c r="C2" s="91" t="s">
        <v>13691</v>
      </c>
      <c r="D2" s="91" t="s">
        <v>13692</v>
      </c>
      <c r="E2" s="91" t="s">
        <v>13693</v>
      </c>
      <c r="F2" s="91" t="s">
        <v>13694</v>
      </c>
      <c r="G2" s="91" t="s">
        <v>13695</v>
      </c>
      <c r="H2" s="91" t="s">
        <v>285</v>
      </c>
      <c r="I2" s="91" t="s">
        <v>280</v>
      </c>
    </row>
    <row r="3" spans="1:9" x14ac:dyDescent="0.3">
      <c r="A3" s="91" t="s">
        <v>13696</v>
      </c>
      <c r="B3" s="92" t="str">
        <f>cfgDBFileName</f>
        <v>C:\Users\AlonsoAndresVillalob\OneDrive - kyndryl\General - AD&amp;AI Migration Team -  Elevance Health\20. ADAI Architect Team Folder\Anthem Environment Info\DB File Sync\Anthem Arch Info DB.xlsm</v>
      </c>
      <c r="C3" s="91" t="s">
        <v>13697</v>
      </c>
      <c r="D3" s="91" t="s">
        <v>13698</v>
      </c>
      <c r="E3" s="91" t="s">
        <v>13697</v>
      </c>
      <c r="F3" s="91" t="s">
        <v>13699</v>
      </c>
      <c r="G3" s="291" t="s">
        <v>13700</v>
      </c>
    </row>
    <row r="4" spans="1:9" x14ac:dyDescent="0.3">
      <c r="A4" s="91" t="s">
        <v>13701</v>
      </c>
      <c r="B4" s="92" t="str">
        <f>cfgDBFileName</f>
        <v>C:\Users\AlonsoAndresVillalob\OneDrive - kyndryl\General - AD&amp;AI Migration Team -  Elevance Health\20. ADAI Architect Team Folder\Anthem Environment Info\DB File Sync\Anthem Arch Info DB.xlsm</v>
      </c>
      <c r="C4" s="91" t="s">
        <v>13702</v>
      </c>
      <c r="D4" s="91" t="s">
        <v>13703</v>
      </c>
      <c r="E4" s="91" t="s">
        <v>13704</v>
      </c>
      <c r="F4" s="91" t="s">
        <v>13705</v>
      </c>
      <c r="G4" s="91" t="s">
        <v>13706</v>
      </c>
    </row>
    <row r="5" spans="1:9" x14ac:dyDescent="0.3">
      <c r="A5" s="91" t="s">
        <v>13707</v>
      </c>
      <c r="B5" s="92" t="str">
        <f>cfgDBFileName</f>
        <v>C:\Users\AlonsoAndresVillalob\OneDrive - kyndryl\General - AD&amp;AI Migration Team -  Elevance Health\20. ADAI Architect Team Folder\Anthem Environment Info\DB File Sync\Anthem Arch Info DB.xlsm</v>
      </c>
      <c r="C5" s="91" t="s">
        <v>13708</v>
      </c>
      <c r="D5" s="91" t="s">
        <v>13709</v>
      </c>
      <c r="E5" s="91" t="s">
        <v>13708</v>
      </c>
      <c r="F5" s="91" t="s">
        <v>13707</v>
      </c>
      <c r="G5" s="91" t="s">
        <v>13710</v>
      </c>
    </row>
  </sheetData>
  <dataConsolidate link="1"/>
  <hyperlinks>
    <hyperlink ref="B2" r:id="rId1" display="\\vmware-host\Shared Folders\Desktop\Anthem Arch Info DB.xlsm" xr:uid="{F357899C-B726-415F-9824-443D720A7929}"/>
    <hyperlink ref="B3" r:id="rId2" display="\\vmware-host\Shared Folders\Desktop\Anthem Arch Info DB.xlsm" xr:uid="{4FFE5BE3-84A6-4DBB-B1EA-D2CE340EDA9D}"/>
  </hyperlinks>
  <pageMargins left="0.7" right="0.7" top="0.75" bottom="0.75" header="0.3" footer="0.3"/>
  <pageSetup orientation="portrait" horizontalDpi="90" verticalDpi="90" r:id="rId3"/>
  <tableParts count="1">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574-0E11-3E48-B598-037909BD72E9}">
  <sheetPr codeName="Sheet14"/>
  <dimension ref="A1:AG44"/>
  <sheetViews>
    <sheetView workbookViewId="0"/>
  </sheetViews>
  <sheetFormatPr defaultColWidth="11" defaultRowHeight="15.6" x14ac:dyDescent="0.3"/>
  <cols>
    <col min="1" max="1" width="18.5" customWidth="1"/>
    <col min="2" max="2" width="21.69921875" customWidth="1"/>
    <col min="3" max="3" width="1.5" customWidth="1"/>
    <col min="4" max="4" width="14.59765625" bestFit="1" customWidth="1"/>
    <col min="5" max="5" width="1.5" customWidth="1"/>
    <col min="6" max="6" width="30.69921875" bestFit="1" customWidth="1"/>
    <col min="7" max="7" width="13.19921875" customWidth="1"/>
    <col min="11" max="11" width="14.19921875" customWidth="1"/>
    <col min="12" max="12" width="1.69921875" customWidth="1"/>
    <col min="14" max="14" width="10.5" customWidth="1"/>
    <col min="15" max="15" width="1.5" customWidth="1"/>
    <col min="17" max="17" width="13.19921875" customWidth="1"/>
    <col min="18" max="18" width="1.5" customWidth="1"/>
    <col min="21" max="23" width="1.5" customWidth="1"/>
    <col min="24" max="24" width="11" style="9" bestFit="1" customWidth="1"/>
    <col min="25" max="25" width="16.5" style="9" customWidth="1"/>
    <col min="26" max="26" width="1.5" customWidth="1"/>
  </cols>
  <sheetData>
    <row r="1" spans="1:33" x14ac:dyDescent="0.3">
      <c r="A1" t="s">
        <v>13711</v>
      </c>
      <c r="B1" t="s">
        <v>276</v>
      </c>
      <c r="D1" t="s">
        <v>13712</v>
      </c>
      <c r="F1" s="5" t="s">
        <v>279</v>
      </c>
      <c r="G1" s="5" t="s">
        <v>316</v>
      </c>
      <c r="H1" t="s">
        <v>13713</v>
      </c>
      <c r="I1" t="s">
        <v>13714</v>
      </c>
      <c r="J1" t="s">
        <v>13715</v>
      </c>
      <c r="K1" t="s">
        <v>13716</v>
      </c>
      <c r="M1" t="s">
        <v>13717</v>
      </c>
      <c r="N1" t="s">
        <v>273</v>
      </c>
      <c r="P1" t="s">
        <v>13718</v>
      </c>
      <c r="Q1" t="s">
        <v>13719</v>
      </c>
      <c r="S1" t="s">
        <v>13720</v>
      </c>
      <c r="T1" t="s">
        <v>304</v>
      </c>
      <c r="X1" s="126" t="s">
        <v>13721</v>
      </c>
      <c r="Y1" s="126" t="s">
        <v>13722</v>
      </c>
      <c r="AA1" s="11" t="s">
        <v>65</v>
      </c>
      <c r="AB1" s="11" t="s">
        <v>13719</v>
      </c>
      <c r="AC1" s="11" t="s">
        <v>307</v>
      </c>
      <c r="AD1" s="10" t="s">
        <v>69</v>
      </c>
      <c r="AE1" s="126" t="s">
        <v>13723</v>
      </c>
      <c r="AF1" t="s">
        <v>13724</v>
      </c>
      <c r="AG1" t="s">
        <v>13725</v>
      </c>
    </row>
    <row r="2" spans="1:33" x14ac:dyDescent="0.3">
      <c r="A2" t="s">
        <v>21</v>
      </c>
      <c r="B2" t="s">
        <v>11062</v>
      </c>
      <c r="D2" t="s">
        <v>19</v>
      </c>
      <c r="G2" t="s">
        <v>3205</v>
      </c>
      <c r="H2" t="s">
        <v>13726</v>
      </c>
      <c r="I2" t="s">
        <v>13727</v>
      </c>
      <c r="J2" t="s">
        <v>13728</v>
      </c>
      <c r="K2" t="s">
        <v>13729</v>
      </c>
      <c r="M2" t="s">
        <v>13730</v>
      </c>
      <c r="N2" t="s">
        <v>67</v>
      </c>
      <c r="P2" t="s">
        <v>13731</v>
      </c>
      <c r="Q2" t="s">
        <v>13732</v>
      </c>
      <c r="S2" t="s">
        <v>13733</v>
      </c>
      <c r="T2" t="s">
        <v>13734</v>
      </c>
      <c r="X2" s="9" t="s">
        <v>13735</v>
      </c>
      <c r="Y2" s="127">
        <v>45089</v>
      </c>
      <c r="AA2" s="12" t="s">
        <v>50</v>
      </c>
      <c r="AB2" s="12" t="s">
        <v>13736</v>
      </c>
      <c r="AC2" s="12" t="s">
        <v>29</v>
      </c>
      <c r="AD2" s="12" t="s">
        <v>21</v>
      </c>
      <c r="AE2" t="s">
        <v>13737</v>
      </c>
      <c r="AF2" t="s">
        <v>13738</v>
      </c>
      <c r="AG2" t="s">
        <v>13739</v>
      </c>
    </row>
    <row r="3" spans="1:33" x14ac:dyDescent="0.3">
      <c r="A3" t="s">
        <v>23</v>
      </c>
      <c r="B3" t="s">
        <v>11062</v>
      </c>
      <c r="D3" t="s">
        <v>18</v>
      </c>
      <c r="F3" t="s">
        <v>13740</v>
      </c>
      <c r="G3" t="s">
        <v>1108</v>
      </c>
      <c r="H3" t="s">
        <v>13741</v>
      </c>
      <c r="I3" t="s">
        <v>13742</v>
      </c>
      <c r="J3" t="s">
        <v>13743</v>
      </c>
      <c r="K3" t="s">
        <v>13744</v>
      </c>
      <c r="M3" t="s">
        <v>13733</v>
      </c>
      <c r="N3" t="s">
        <v>13745</v>
      </c>
      <c r="P3" t="s">
        <v>13746</v>
      </c>
      <c r="Q3" t="s">
        <v>13747</v>
      </c>
      <c r="S3" t="s">
        <v>13748</v>
      </c>
      <c r="T3" t="s">
        <v>13749</v>
      </c>
      <c r="AA3" s="12"/>
      <c r="AB3" s="12" t="s">
        <v>13733</v>
      </c>
      <c r="AC3" s="12" t="s">
        <v>13750</v>
      </c>
      <c r="AD3" s="12" t="s">
        <v>23</v>
      </c>
      <c r="AE3" t="s">
        <v>13751</v>
      </c>
      <c r="AF3" t="s">
        <v>13738</v>
      </c>
      <c r="AG3" t="s">
        <v>13752</v>
      </c>
    </row>
    <row r="4" spans="1:33" x14ac:dyDescent="0.3">
      <c r="A4" t="s">
        <v>13753</v>
      </c>
      <c r="B4" t="s">
        <v>11062</v>
      </c>
      <c r="D4" t="s">
        <v>16</v>
      </c>
      <c r="G4" t="s">
        <v>1093</v>
      </c>
      <c r="H4" t="s">
        <v>13754</v>
      </c>
      <c r="I4" t="s">
        <v>13755</v>
      </c>
      <c r="J4" t="s">
        <v>13756</v>
      </c>
      <c r="K4" t="s">
        <v>13757</v>
      </c>
      <c r="M4" t="s">
        <v>13758</v>
      </c>
      <c r="N4" t="s">
        <v>13759</v>
      </c>
      <c r="P4" t="s">
        <v>13760</v>
      </c>
      <c r="Q4" t="s">
        <v>13761</v>
      </c>
      <c r="AA4" s="9"/>
      <c r="AB4" s="12" t="s">
        <v>13762</v>
      </c>
      <c r="AC4" s="12" t="s">
        <v>13763</v>
      </c>
      <c r="AD4" s="12" t="s">
        <v>24</v>
      </c>
      <c r="AE4" t="s">
        <v>66</v>
      </c>
      <c r="AF4" t="s">
        <v>13738</v>
      </c>
      <c r="AG4" t="s">
        <v>13764</v>
      </c>
    </row>
    <row r="5" spans="1:33" x14ac:dyDescent="0.3">
      <c r="A5" t="s">
        <v>13765</v>
      </c>
      <c r="B5" t="s">
        <v>11062</v>
      </c>
      <c r="D5" t="s">
        <v>11078</v>
      </c>
      <c r="G5" t="s">
        <v>3510</v>
      </c>
      <c r="J5" t="s">
        <v>13766</v>
      </c>
      <c r="K5" t="s">
        <v>13767</v>
      </c>
      <c r="M5" t="s">
        <v>13768</v>
      </c>
      <c r="N5" t="s">
        <v>13769</v>
      </c>
      <c r="P5" t="s">
        <v>13770</v>
      </c>
      <c r="Q5" t="s">
        <v>23</v>
      </c>
      <c r="AA5" s="9"/>
      <c r="AB5" s="9"/>
      <c r="AC5" s="12" t="s">
        <v>13771</v>
      </c>
      <c r="AD5" s="12" t="s">
        <v>26</v>
      </c>
      <c r="AE5" t="s">
        <v>13772</v>
      </c>
      <c r="AF5" t="s">
        <v>13738</v>
      </c>
      <c r="AG5" t="s">
        <v>13773</v>
      </c>
    </row>
    <row r="6" spans="1:33" x14ac:dyDescent="0.3">
      <c r="A6" t="s">
        <v>13774</v>
      </c>
      <c r="B6" t="s">
        <v>11062</v>
      </c>
      <c r="D6" t="s">
        <v>13775</v>
      </c>
      <c r="G6" t="s">
        <v>4680</v>
      </c>
      <c r="J6" t="s">
        <v>13776</v>
      </c>
      <c r="K6" t="s">
        <v>13777</v>
      </c>
      <c r="P6" t="s">
        <v>13733</v>
      </c>
      <c r="Q6" t="s">
        <v>13778</v>
      </c>
      <c r="AA6" s="9"/>
      <c r="AB6" s="9"/>
      <c r="AC6" s="12" t="s">
        <v>32</v>
      </c>
      <c r="AD6" s="12" t="s">
        <v>13779</v>
      </c>
      <c r="AE6" t="s">
        <v>13780</v>
      </c>
      <c r="AF6" t="s">
        <v>13738</v>
      </c>
      <c r="AG6" t="s">
        <v>13781</v>
      </c>
    </row>
    <row r="7" spans="1:33" x14ac:dyDescent="0.3">
      <c r="A7" t="s">
        <v>13782</v>
      </c>
      <c r="B7" t="s">
        <v>11062</v>
      </c>
      <c r="G7" t="s">
        <v>4714</v>
      </c>
      <c r="J7" t="s">
        <v>13783</v>
      </c>
      <c r="K7" t="s">
        <v>13784</v>
      </c>
      <c r="P7" t="s">
        <v>13785</v>
      </c>
      <c r="Q7" t="s">
        <v>13786</v>
      </c>
      <c r="AD7" s="12" t="s">
        <v>25</v>
      </c>
      <c r="AE7" t="s">
        <v>13787</v>
      </c>
      <c r="AF7" t="s">
        <v>13738</v>
      </c>
      <c r="AG7" t="s">
        <v>13788</v>
      </c>
    </row>
    <row r="8" spans="1:33" x14ac:dyDescent="0.3">
      <c r="A8" t="s">
        <v>13778</v>
      </c>
      <c r="B8" t="s">
        <v>11062</v>
      </c>
      <c r="F8" t="s">
        <v>11081</v>
      </c>
      <c r="G8" t="s">
        <v>1284</v>
      </c>
      <c r="J8" t="s">
        <v>13789</v>
      </c>
      <c r="K8" t="s">
        <v>13767</v>
      </c>
      <c r="P8" t="s">
        <v>13790</v>
      </c>
      <c r="Q8" t="s">
        <v>13791</v>
      </c>
      <c r="AE8" t="s">
        <v>13792</v>
      </c>
      <c r="AF8" t="s">
        <v>13738</v>
      </c>
      <c r="AG8" t="s">
        <v>13793</v>
      </c>
    </row>
    <row r="9" spans="1:33" x14ac:dyDescent="0.3">
      <c r="A9" t="s">
        <v>13794</v>
      </c>
      <c r="B9" t="s">
        <v>11062</v>
      </c>
      <c r="F9" t="s">
        <v>3895</v>
      </c>
      <c r="G9" t="s">
        <v>3895</v>
      </c>
      <c r="P9" t="s">
        <v>13795</v>
      </c>
      <c r="Q9" t="s">
        <v>13796</v>
      </c>
      <c r="AE9" t="s">
        <v>13797</v>
      </c>
      <c r="AF9" t="s">
        <v>13738</v>
      </c>
      <c r="AG9" t="s">
        <v>13798</v>
      </c>
    </row>
    <row r="10" spans="1:33" x14ac:dyDescent="0.3">
      <c r="A10" t="s">
        <v>13799</v>
      </c>
      <c r="B10" t="s">
        <v>11062</v>
      </c>
      <c r="G10" t="s">
        <v>1275</v>
      </c>
      <c r="P10" t="s">
        <v>13736</v>
      </c>
      <c r="Q10" t="s">
        <v>13800</v>
      </c>
      <c r="AE10" t="s">
        <v>13801</v>
      </c>
      <c r="AF10" t="s">
        <v>13738</v>
      </c>
      <c r="AG10" t="s">
        <v>13802</v>
      </c>
    </row>
    <row r="11" spans="1:33" x14ac:dyDescent="0.3">
      <c r="A11" t="s">
        <v>13796</v>
      </c>
      <c r="B11" t="s">
        <v>11062</v>
      </c>
      <c r="G11" t="s">
        <v>3770</v>
      </c>
      <c r="P11" t="s">
        <v>13762</v>
      </c>
      <c r="Q11" t="s">
        <v>13803</v>
      </c>
      <c r="AE11" t="s">
        <v>13804</v>
      </c>
      <c r="AF11" t="s">
        <v>13738</v>
      </c>
      <c r="AG11" t="s">
        <v>13805</v>
      </c>
    </row>
    <row r="12" spans="1:33" x14ac:dyDescent="0.3">
      <c r="A12" t="s">
        <v>13806</v>
      </c>
      <c r="B12" t="s">
        <v>11062</v>
      </c>
      <c r="F12" t="s">
        <v>13807</v>
      </c>
      <c r="G12" t="s">
        <v>4250</v>
      </c>
      <c r="AE12" t="s">
        <v>13808</v>
      </c>
      <c r="AF12" t="s">
        <v>13738</v>
      </c>
      <c r="AG12" t="s">
        <v>13809</v>
      </c>
    </row>
    <row r="13" spans="1:33" x14ac:dyDescent="0.3">
      <c r="A13" t="s">
        <v>13810</v>
      </c>
      <c r="B13" t="s">
        <v>11062</v>
      </c>
      <c r="G13" t="s">
        <v>4404</v>
      </c>
      <c r="AF13" t="s">
        <v>13811</v>
      </c>
      <c r="AG13" t="s">
        <v>13812</v>
      </c>
    </row>
    <row r="14" spans="1:33" x14ac:dyDescent="0.3">
      <c r="A14" t="s">
        <v>13813</v>
      </c>
      <c r="B14" t="s">
        <v>11062</v>
      </c>
      <c r="F14" t="s">
        <v>13814</v>
      </c>
      <c r="G14" t="s">
        <v>1018</v>
      </c>
      <c r="AF14" t="s">
        <v>13811</v>
      </c>
      <c r="AG14" t="s">
        <v>13815</v>
      </c>
    </row>
    <row r="15" spans="1:33" x14ac:dyDescent="0.3">
      <c r="A15" t="s">
        <v>13816</v>
      </c>
      <c r="B15" t="s">
        <v>11062</v>
      </c>
      <c r="G15" t="s">
        <v>944</v>
      </c>
      <c r="AF15" t="s">
        <v>13811</v>
      </c>
      <c r="AG15" t="s">
        <v>13817</v>
      </c>
    </row>
    <row r="16" spans="1:33" x14ac:dyDescent="0.3">
      <c r="A16" t="s">
        <v>13818</v>
      </c>
      <c r="B16" t="s">
        <v>11062</v>
      </c>
      <c r="F16" t="s">
        <v>13819</v>
      </c>
      <c r="G16" t="s">
        <v>460</v>
      </c>
      <c r="AF16" t="s">
        <v>13811</v>
      </c>
      <c r="AG16" t="s">
        <v>13820</v>
      </c>
    </row>
    <row r="17" spans="1:33" x14ac:dyDescent="0.3">
      <c r="A17" t="s">
        <v>13821</v>
      </c>
      <c r="B17" t="s">
        <v>11062</v>
      </c>
      <c r="G17" t="s">
        <v>3947</v>
      </c>
      <c r="AF17" t="s">
        <v>13811</v>
      </c>
      <c r="AG17" t="s">
        <v>13822</v>
      </c>
    </row>
    <row r="18" spans="1:33" x14ac:dyDescent="0.3">
      <c r="A18" t="s">
        <v>13823</v>
      </c>
      <c r="B18" t="s">
        <v>11062</v>
      </c>
      <c r="G18" t="s">
        <v>3954</v>
      </c>
      <c r="AF18" t="s">
        <v>13811</v>
      </c>
      <c r="AG18" t="s">
        <v>13824</v>
      </c>
    </row>
    <row r="19" spans="1:33" x14ac:dyDescent="0.3">
      <c r="A19" t="s">
        <v>13825</v>
      </c>
      <c r="B19" t="s">
        <v>11062</v>
      </c>
      <c r="G19" t="s">
        <v>10230</v>
      </c>
      <c r="AF19" t="s">
        <v>13811</v>
      </c>
      <c r="AG19" t="s">
        <v>13826</v>
      </c>
    </row>
    <row r="20" spans="1:33" x14ac:dyDescent="0.3">
      <c r="A20" t="s">
        <v>13827</v>
      </c>
      <c r="B20" t="s">
        <v>11062</v>
      </c>
      <c r="G20" t="s">
        <v>10246</v>
      </c>
      <c r="AF20" t="s">
        <v>13811</v>
      </c>
      <c r="AG20" t="s">
        <v>13828</v>
      </c>
    </row>
    <row r="21" spans="1:33" x14ac:dyDescent="0.3">
      <c r="A21" t="s">
        <v>13829</v>
      </c>
      <c r="B21" t="s">
        <v>11062</v>
      </c>
      <c r="F21" t="s">
        <v>13830</v>
      </c>
      <c r="G21" t="s">
        <v>2088</v>
      </c>
      <c r="AF21" t="s">
        <v>13811</v>
      </c>
      <c r="AG21" t="s">
        <v>13831</v>
      </c>
    </row>
    <row r="22" spans="1:33" x14ac:dyDescent="0.3">
      <c r="A22" t="s">
        <v>13832</v>
      </c>
      <c r="B22" t="s">
        <v>11062</v>
      </c>
      <c r="G22" t="s">
        <v>2869</v>
      </c>
      <c r="AF22" t="s">
        <v>13811</v>
      </c>
      <c r="AG22" t="s">
        <v>13833</v>
      </c>
    </row>
    <row r="23" spans="1:33" x14ac:dyDescent="0.3">
      <c r="A23" t="s">
        <v>13834</v>
      </c>
      <c r="B23" t="s">
        <v>11062</v>
      </c>
      <c r="G23" t="s">
        <v>1797</v>
      </c>
      <c r="AF23" t="s">
        <v>13835</v>
      </c>
      <c r="AG23" t="s">
        <v>13836</v>
      </c>
    </row>
    <row r="24" spans="1:33" x14ac:dyDescent="0.3">
      <c r="A24" t="s">
        <v>13837</v>
      </c>
      <c r="B24" t="s">
        <v>11062</v>
      </c>
      <c r="F24" t="s">
        <v>13838</v>
      </c>
      <c r="G24" t="s">
        <v>13839</v>
      </c>
      <c r="AF24" t="s">
        <v>13835</v>
      </c>
      <c r="AG24" t="s">
        <v>13840</v>
      </c>
    </row>
    <row r="25" spans="1:33" x14ac:dyDescent="0.3">
      <c r="G25" t="s">
        <v>7182</v>
      </c>
      <c r="AF25" t="s">
        <v>13835</v>
      </c>
      <c r="AG25" t="s">
        <v>13841</v>
      </c>
    </row>
    <row r="26" spans="1:33" x14ac:dyDescent="0.3">
      <c r="G26" t="s">
        <v>4610</v>
      </c>
      <c r="AF26" t="s">
        <v>13835</v>
      </c>
      <c r="AG26" t="s">
        <v>13842</v>
      </c>
    </row>
    <row r="27" spans="1:33" x14ac:dyDescent="0.3">
      <c r="F27" t="s">
        <v>13843</v>
      </c>
      <c r="G27" t="s">
        <v>1404</v>
      </c>
      <c r="AF27" t="s">
        <v>13835</v>
      </c>
      <c r="AG27" t="s">
        <v>13844</v>
      </c>
    </row>
    <row r="28" spans="1:33" x14ac:dyDescent="0.3">
      <c r="G28" t="s">
        <v>1396</v>
      </c>
      <c r="AF28" t="s">
        <v>13835</v>
      </c>
      <c r="AG28" t="s">
        <v>13845</v>
      </c>
    </row>
    <row r="29" spans="1:33" x14ac:dyDescent="0.3">
      <c r="F29" t="s">
        <v>13846</v>
      </c>
      <c r="G29" t="s">
        <v>863</v>
      </c>
      <c r="AF29" t="s">
        <v>13835</v>
      </c>
      <c r="AG29" t="s">
        <v>13847</v>
      </c>
    </row>
    <row r="30" spans="1:33" x14ac:dyDescent="0.3">
      <c r="G30" t="s">
        <v>10062</v>
      </c>
      <c r="AF30" t="s">
        <v>13835</v>
      </c>
      <c r="AG30" t="s">
        <v>13848</v>
      </c>
    </row>
    <row r="31" spans="1:33" x14ac:dyDescent="0.3">
      <c r="G31" t="s">
        <v>10083</v>
      </c>
      <c r="AF31" t="s">
        <v>13835</v>
      </c>
      <c r="AG31" t="s">
        <v>13849</v>
      </c>
    </row>
    <row r="32" spans="1:33" x14ac:dyDescent="0.3">
      <c r="G32" t="s">
        <v>755</v>
      </c>
      <c r="AF32" t="s">
        <v>13835</v>
      </c>
      <c r="AG32" t="s">
        <v>13850</v>
      </c>
    </row>
    <row r="33" spans="7:33" x14ac:dyDescent="0.3">
      <c r="G33" t="s">
        <v>3605</v>
      </c>
      <c r="AF33" t="s">
        <v>13835</v>
      </c>
      <c r="AG33" t="s">
        <v>13851</v>
      </c>
    </row>
    <row r="34" spans="7:33" x14ac:dyDescent="0.3">
      <c r="AF34" t="s">
        <v>13835</v>
      </c>
      <c r="AG34" t="s">
        <v>13824</v>
      </c>
    </row>
    <row r="35" spans="7:33" x14ac:dyDescent="0.3">
      <c r="AF35" t="s">
        <v>13835</v>
      </c>
      <c r="AG35" t="s">
        <v>13852</v>
      </c>
    </row>
    <row r="36" spans="7:33" x14ac:dyDescent="0.3">
      <c r="AF36" t="s">
        <v>13835</v>
      </c>
      <c r="AG36" t="s">
        <v>13853</v>
      </c>
    </row>
    <row r="37" spans="7:33" x14ac:dyDescent="0.3">
      <c r="AF37" t="s">
        <v>13835</v>
      </c>
      <c r="AG37" t="s">
        <v>13854</v>
      </c>
    </row>
    <row r="38" spans="7:33" x14ac:dyDescent="0.3">
      <c r="AF38" t="s">
        <v>13835</v>
      </c>
      <c r="AG38" t="s">
        <v>13855</v>
      </c>
    </row>
    <row r="39" spans="7:33" x14ac:dyDescent="0.3">
      <c r="AF39" t="s">
        <v>13835</v>
      </c>
      <c r="AG39" t="s">
        <v>13856</v>
      </c>
    </row>
    <row r="40" spans="7:33" x14ac:dyDescent="0.3">
      <c r="AF40" t="s">
        <v>13835</v>
      </c>
      <c r="AG40" t="s">
        <v>13857</v>
      </c>
    </row>
    <row r="41" spans="7:33" x14ac:dyDescent="0.3">
      <c r="AF41" t="s">
        <v>13835</v>
      </c>
      <c r="AG41" t="s">
        <v>13858</v>
      </c>
    </row>
    <row r="42" spans="7:33" x14ac:dyDescent="0.3">
      <c r="AF42" t="s">
        <v>13835</v>
      </c>
      <c r="AG42" t="s">
        <v>13833</v>
      </c>
    </row>
    <row r="43" spans="7:33" x14ac:dyDescent="0.3">
      <c r="AF43" t="s">
        <v>13835</v>
      </c>
      <c r="AG43" t="s">
        <v>13859</v>
      </c>
    </row>
    <row r="44" spans="7:33" x14ac:dyDescent="0.3">
      <c r="AF44" t="s">
        <v>13835</v>
      </c>
      <c r="AG44" t="s">
        <v>13860</v>
      </c>
    </row>
  </sheetData>
  <sortState xmlns:xlrd2="http://schemas.microsoft.com/office/spreadsheetml/2017/richdata2" ref="G14:G47">
    <sortCondition ref="G14:G47"/>
  </sortState>
  <phoneticPr fontId="20" type="noConversion"/>
  <conditionalFormatting sqref="A1:A1048576">
    <cfRule type="duplicateValues" dxfId="32" priority="1"/>
  </conditionalFormatting>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4A30B-0E75-4B83-96AE-6F7924236C21}">
  <sheetPr codeName="Sheet16"/>
  <dimension ref="A1:I863"/>
  <sheetViews>
    <sheetView zoomScaleNormal="100" workbookViewId="0">
      <pane ySplit="1" topLeftCell="A104" activePane="bottomLeft" state="frozen"/>
      <selection pane="bottomLeft" activeCell="G26" sqref="G26"/>
    </sheetView>
  </sheetViews>
  <sheetFormatPr defaultColWidth="12.19921875" defaultRowHeight="15.6" x14ac:dyDescent="0.3"/>
  <cols>
    <col min="1" max="1" width="19.5" style="9" customWidth="1"/>
    <col min="2" max="2" width="11" style="9" bestFit="1" customWidth="1"/>
    <col min="3" max="3" width="61.09765625" style="9" bestFit="1" customWidth="1"/>
    <col min="4" max="4" width="15" style="9" customWidth="1"/>
    <col min="5" max="5" width="13.19921875" style="9" bestFit="1" customWidth="1"/>
    <col min="6" max="6" width="18.3984375" style="9" bestFit="1" customWidth="1"/>
    <col min="7" max="7" width="20.69921875" style="9" customWidth="1"/>
    <col min="8" max="8" width="12.19921875" style="9"/>
    <col min="9" max="9" width="39.8984375" style="9" bestFit="1" customWidth="1"/>
    <col min="10" max="16384" width="12.19921875" style="9"/>
  </cols>
  <sheetData>
    <row r="1" spans="1:9" x14ac:dyDescent="0.3">
      <c r="A1" s="8" t="s">
        <v>13861</v>
      </c>
      <c r="B1" s="8" t="s">
        <v>13862</v>
      </c>
      <c r="C1" s="8" t="s">
        <v>13863</v>
      </c>
      <c r="D1" s="8" t="s">
        <v>13864</v>
      </c>
      <c r="E1" s="8" t="s">
        <v>13865</v>
      </c>
      <c r="F1" s="8" t="s">
        <v>13866</v>
      </c>
      <c r="G1" s="8" t="s">
        <v>13867</v>
      </c>
      <c r="H1" s="8" t="s">
        <v>13868</v>
      </c>
      <c r="I1" s="8" t="s">
        <v>13869</v>
      </c>
    </row>
    <row r="2" spans="1:9" x14ac:dyDescent="0.3">
      <c r="A2" s="292" t="s">
        <v>13870</v>
      </c>
      <c r="B2" s="292" t="s">
        <v>291</v>
      </c>
      <c r="C2" s="292" t="s">
        <v>13871</v>
      </c>
      <c r="D2" s="292" t="s">
        <v>13872</v>
      </c>
      <c r="E2" s="293">
        <v>42612.475706018522</v>
      </c>
      <c r="F2" s="292" t="s">
        <v>13873</v>
      </c>
      <c r="G2" s="292"/>
      <c r="H2" s="292" t="s">
        <v>13874</v>
      </c>
      <c r="I2" s="292" t="s">
        <v>13875</v>
      </c>
    </row>
    <row r="3" spans="1:9" x14ac:dyDescent="0.3">
      <c r="A3" s="292" t="s">
        <v>13870</v>
      </c>
      <c r="B3" s="292" t="s">
        <v>291</v>
      </c>
      <c r="C3" s="292" t="s">
        <v>13876</v>
      </c>
      <c r="D3" s="292" t="s">
        <v>13877</v>
      </c>
      <c r="E3" s="293">
        <v>42625.683067129627</v>
      </c>
      <c r="F3" s="292" t="s">
        <v>13873</v>
      </c>
      <c r="G3" s="292"/>
      <c r="H3" s="292" t="s">
        <v>13874</v>
      </c>
      <c r="I3" s="292" t="s">
        <v>13875</v>
      </c>
    </row>
    <row r="4" spans="1:9" x14ac:dyDescent="0.3">
      <c r="A4" s="292" t="s">
        <v>13878</v>
      </c>
      <c r="B4" s="292" t="s">
        <v>13879</v>
      </c>
      <c r="C4" s="292" t="s">
        <v>13880</v>
      </c>
      <c r="D4" s="292" t="s">
        <v>13870</v>
      </c>
      <c r="E4" s="293">
        <v>42241.689976851849</v>
      </c>
      <c r="F4" s="292" t="s">
        <v>13881</v>
      </c>
      <c r="G4" s="292"/>
      <c r="H4" s="292" t="s">
        <v>13874</v>
      </c>
      <c r="I4" s="292" t="s">
        <v>13875</v>
      </c>
    </row>
    <row r="5" spans="1:9" x14ac:dyDescent="0.3">
      <c r="A5" s="292" t="s">
        <v>13882</v>
      </c>
      <c r="B5" s="292" t="s">
        <v>13879</v>
      </c>
      <c r="C5" s="292" t="s">
        <v>13883</v>
      </c>
      <c r="D5" s="292" t="s">
        <v>13870</v>
      </c>
      <c r="E5" s="293">
        <v>42241.689976851849</v>
      </c>
      <c r="F5" s="292" t="s">
        <v>13881</v>
      </c>
      <c r="G5" s="292"/>
      <c r="H5" s="292" t="s">
        <v>13874</v>
      </c>
      <c r="I5" s="292" t="s">
        <v>13875</v>
      </c>
    </row>
    <row r="6" spans="1:9" x14ac:dyDescent="0.3">
      <c r="A6" s="292" t="s">
        <v>13884</v>
      </c>
      <c r="B6" s="292" t="s">
        <v>291</v>
      </c>
      <c r="C6" s="292" t="s">
        <v>13885</v>
      </c>
      <c r="D6" s="292"/>
      <c r="E6" s="293">
        <v>43119.555555555555</v>
      </c>
      <c r="F6" s="292" t="s">
        <v>13886</v>
      </c>
      <c r="G6" s="292"/>
      <c r="H6" s="292" t="s">
        <v>13874</v>
      </c>
      <c r="I6" s="292" t="s">
        <v>13875</v>
      </c>
    </row>
    <row r="7" spans="1:9" x14ac:dyDescent="0.3">
      <c r="A7" s="292" t="s">
        <v>13887</v>
      </c>
      <c r="B7" s="292" t="s">
        <v>291</v>
      </c>
      <c r="C7" s="292" t="s">
        <v>13888</v>
      </c>
      <c r="D7" s="292"/>
      <c r="E7" s="293">
        <v>42754.597222222219</v>
      </c>
      <c r="F7" s="292" t="s">
        <v>13889</v>
      </c>
      <c r="G7" s="292"/>
      <c r="H7" s="292" t="s">
        <v>13874</v>
      </c>
      <c r="I7" s="292" t="s">
        <v>13875</v>
      </c>
    </row>
    <row r="8" spans="1:9" x14ac:dyDescent="0.3">
      <c r="A8" s="292" t="s">
        <v>13890</v>
      </c>
      <c r="B8" s="292" t="s">
        <v>291</v>
      </c>
      <c r="C8" s="292" t="s">
        <v>13891</v>
      </c>
      <c r="D8" s="292"/>
      <c r="E8" s="293">
        <v>43017.767361111109</v>
      </c>
      <c r="F8" s="292" t="s">
        <v>13886</v>
      </c>
      <c r="G8" s="292"/>
      <c r="H8" s="292" t="s">
        <v>13874</v>
      </c>
      <c r="I8" s="292" t="s">
        <v>13875</v>
      </c>
    </row>
    <row r="9" spans="1:9" x14ac:dyDescent="0.3">
      <c r="A9" s="292" t="s">
        <v>13892</v>
      </c>
      <c r="B9" s="292" t="s">
        <v>291</v>
      </c>
      <c r="C9" s="292" t="s">
        <v>13893</v>
      </c>
      <c r="D9" s="292"/>
      <c r="E9" s="293">
        <v>43367.607638888891</v>
      </c>
      <c r="F9" s="292" t="s">
        <v>13894</v>
      </c>
      <c r="G9" s="292"/>
      <c r="H9" s="292" t="s">
        <v>13874</v>
      </c>
      <c r="I9" s="292" t="s">
        <v>13875</v>
      </c>
    </row>
    <row r="10" spans="1:9" x14ac:dyDescent="0.3">
      <c r="A10" s="292" t="s">
        <v>13895</v>
      </c>
      <c r="B10" s="292" t="s">
        <v>291</v>
      </c>
      <c r="C10" s="292" t="s">
        <v>13896</v>
      </c>
      <c r="D10" s="292" t="s">
        <v>13870</v>
      </c>
      <c r="E10" s="293">
        <v>42241.690081018518</v>
      </c>
      <c r="F10" s="292" t="s">
        <v>13881</v>
      </c>
      <c r="G10" s="292"/>
      <c r="H10" s="292" t="s">
        <v>13874</v>
      </c>
      <c r="I10" s="292" t="s">
        <v>13875</v>
      </c>
    </row>
    <row r="11" spans="1:9" x14ac:dyDescent="0.3">
      <c r="A11" s="292" t="s">
        <v>13897</v>
      </c>
      <c r="B11" s="292" t="s">
        <v>291</v>
      </c>
      <c r="C11" s="292" t="s">
        <v>13898</v>
      </c>
      <c r="D11" s="292"/>
      <c r="E11" s="293">
        <v>43437.489583333336</v>
      </c>
      <c r="F11" s="292" t="s">
        <v>13899</v>
      </c>
      <c r="G11" s="292"/>
      <c r="H11" s="292" t="s">
        <v>13874</v>
      </c>
      <c r="I11" s="292" t="s">
        <v>13875</v>
      </c>
    </row>
    <row r="12" spans="1:9" x14ac:dyDescent="0.3">
      <c r="A12" s="292" t="s">
        <v>13900</v>
      </c>
      <c r="B12" s="292" t="s">
        <v>13901</v>
      </c>
      <c r="C12" s="292" t="s">
        <v>13902</v>
      </c>
      <c r="D12" s="292"/>
      <c r="E12" s="293">
        <v>44581</v>
      </c>
      <c r="F12" s="292" t="s">
        <v>13903</v>
      </c>
      <c r="G12" s="292"/>
      <c r="H12" s="292" t="s">
        <v>13874</v>
      </c>
      <c r="I12" s="292" t="s">
        <v>13875</v>
      </c>
    </row>
    <row r="13" spans="1:9" x14ac:dyDescent="0.3">
      <c r="A13" s="292" t="s">
        <v>13904</v>
      </c>
      <c r="B13" s="292" t="s">
        <v>291</v>
      </c>
      <c r="C13" s="292" t="s">
        <v>13905</v>
      </c>
      <c r="D13" s="292"/>
      <c r="E13" s="293">
        <v>43278.40625</v>
      </c>
      <c r="F13" s="292" t="s">
        <v>13889</v>
      </c>
      <c r="G13" s="292"/>
      <c r="H13" s="292" t="s">
        <v>13874</v>
      </c>
      <c r="I13" s="292" t="s">
        <v>13875</v>
      </c>
    </row>
    <row r="14" spans="1:9" x14ac:dyDescent="0.3">
      <c r="A14" s="292" t="s">
        <v>13906</v>
      </c>
      <c r="B14" s="292" t="s">
        <v>291</v>
      </c>
      <c r="C14" s="292" t="s">
        <v>13907</v>
      </c>
      <c r="D14" s="292"/>
      <c r="E14" s="293">
        <v>43985.347222222219</v>
      </c>
      <c r="F14" s="292" t="s">
        <v>13889</v>
      </c>
      <c r="G14" s="292"/>
      <c r="H14" s="292" t="s">
        <v>13874</v>
      </c>
      <c r="I14" s="292" t="s">
        <v>13875</v>
      </c>
    </row>
    <row r="15" spans="1:9" x14ac:dyDescent="0.3">
      <c r="A15" s="292" t="s">
        <v>13908</v>
      </c>
      <c r="B15" s="292" t="s">
        <v>291</v>
      </c>
      <c r="C15" s="292" t="s">
        <v>13909</v>
      </c>
      <c r="D15" s="292" t="s">
        <v>13870</v>
      </c>
      <c r="E15" s="293">
        <v>42325.34642361111</v>
      </c>
      <c r="F15" s="292" t="s">
        <v>13910</v>
      </c>
      <c r="G15" s="292"/>
      <c r="H15" s="292" t="s">
        <v>13874</v>
      </c>
      <c r="I15" s="292" t="s">
        <v>13875</v>
      </c>
    </row>
    <row r="16" spans="1:9" x14ac:dyDescent="0.3">
      <c r="A16" s="292" t="s">
        <v>13911</v>
      </c>
      <c r="B16" s="292" t="s">
        <v>291</v>
      </c>
      <c r="C16" s="292" t="s">
        <v>13912</v>
      </c>
      <c r="D16" s="292"/>
      <c r="E16" s="293">
        <v>44796</v>
      </c>
      <c r="F16" s="292" t="s">
        <v>13903</v>
      </c>
      <c r="G16" s="292" t="s">
        <v>13913</v>
      </c>
      <c r="H16" s="292" t="s">
        <v>13874</v>
      </c>
      <c r="I16" s="292" t="s">
        <v>13875</v>
      </c>
    </row>
    <row r="17" spans="1:9" x14ac:dyDescent="0.3">
      <c r="A17" s="292" t="s">
        <v>13914</v>
      </c>
      <c r="B17" s="292" t="s">
        <v>291</v>
      </c>
      <c r="C17" s="292" t="s">
        <v>13915</v>
      </c>
      <c r="D17" s="292" t="s">
        <v>13870</v>
      </c>
      <c r="E17" s="293">
        <v>42241.689942129633</v>
      </c>
      <c r="F17" s="292" t="s">
        <v>13881</v>
      </c>
      <c r="G17" s="292"/>
      <c r="H17" s="292" t="s">
        <v>13874</v>
      </c>
      <c r="I17" s="292" t="s">
        <v>13875</v>
      </c>
    </row>
    <row r="18" spans="1:9" x14ac:dyDescent="0.3">
      <c r="A18" s="292" t="s">
        <v>13916</v>
      </c>
      <c r="B18" s="292" t="s">
        <v>291</v>
      </c>
      <c r="C18" s="292" t="s">
        <v>13917</v>
      </c>
      <c r="D18" s="292"/>
      <c r="E18" s="293">
        <v>43700.288194444445</v>
      </c>
      <c r="F18" s="292" t="s">
        <v>13889</v>
      </c>
      <c r="G18" s="292"/>
      <c r="H18" s="292" t="s">
        <v>13874</v>
      </c>
      <c r="I18" s="292" t="s">
        <v>13875</v>
      </c>
    </row>
    <row r="19" spans="1:9" x14ac:dyDescent="0.3">
      <c r="A19" s="292" t="s">
        <v>13918</v>
      </c>
      <c r="B19" s="292" t="s">
        <v>291</v>
      </c>
      <c r="C19" s="292" t="s">
        <v>13919</v>
      </c>
      <c r="D19" s="292"/>
      <c r="E19" s="293">
        <v>43571.399305555555</v>
      </c>
      <c r="F19" s="292" t="s">
        <v>13889</v>
      </c>
      <c r="G19" s="292"/>
      <c r="H19" s="292" t="s">
        <v>13874</v>
      </c>
      <c r="I19" s="292" t="s">
        <v>13875</v>
      </c>
    </row>
    <row r="20" spans="1:9" x14ac:dyDescent="0.3">
      <c r="A20" s="292" t="s">
        <v>13920</v>
      </c>
      <c r="B20" s="292" t="s">
        <v>13879</v>
      </c>
      <c r="C20" s="292" t="s">
        <v>13921</v>
      </c>
      <c r="D20" s="292"/>
      <c r="E20" s="293">
        <v>45384</v>
      </c>
      <c r="F20" s="292" t="s">
        <v>13903</v>
      </c>
      <c r="G20" s="292" t="s">
        <v>13922</v>
      </c>
      <c r="H20" s="292" t="s">
        <v>13874</v>
      </c>
      <c r="I20" s="292" t="s">
        <v>13875</v>
      </c>
    </row>
    <row r="21" spans="1:9" x14ac:dyDescent="0.3">
      <c r="A21" s="292" t="s">
        <v>13923</v>
      </c>
      <c r="B21" s="292" t="s">
        <v>291</v>
      </c>
      <c r="C21" s="292" t="s">
        <v>13924</v>
      </c>
      <c r="D21" s="292"/>
      <c r="E21" s="293">
        <v>43187.524305555555</v>
      </c>
      <c r="F21" s="292" t="s">
        <v>13886</v>
      </c>
      <c r="G21" s="292"/>
      <c r="H21" s="292" t="s">
        <v>13874</v>
      </c>
      <c r="I21" s="292" t="s">
        <v>13875</v>
      </c>
    </row>
    <row r="22" spans="1:9" x14ac:dyDescent="0.3">
      <c r="A22" s="292" t="s">
        <v>13925</v>
      </c>
      <c r="B22" s="292" t="s">
        <v>291</v>
      </c>
      <c r="C22" s="292" t="s">
        <v>13926</v>
      </c>
      <c r="D22" s="292" t="s">
        <v>13870</v>
      </c>
      <c r="E22" s="294">
        <v>42241.689942129633</v>
      </c>
      <c r="F22" s="292" t="s">
        <v>13881</v>
      </c>
      <c r="G22" s="292"/>
      <c r="H22" s="292" t="s">
        <v>13874</v>
      </c>
      <c r="I22" s="292" t="s">
        <v>13875</v>
      </c>
    </row>
    <row r="23" spans="1:9" x14ac:dyDescent="0.3">
      <c r="A23" s="292" t="s">
        <v>13927</v>
      </c>
      <c r="B23" s="292" t="s">
        <v>291</v>
      </c>
      <c r="C23" s="292" t="s">
        <v>13928</v>
      </c>
      <c r="D23" s="292"/>
      <c r="E23" s="293">
        <v>43571.399305555555</v>
      </c>
      <c r="F23" s="292" t="s">
        <v>13889</v>
      </c>
      <c r="G23" s="292"/>
      <c r="H23" s="292" t="s">
        <v>13874</v>
      </c>
      <c r="I23" s="292" t="s">
        <v>13875</v>
      </c>
    </row>
    <row r="24" spans="1:9" x14ac:dyDescent="0.3">
      <c r="A24" s="292" t="s">
        <v>13929</v>
      </c>
      <c r="B24" s="292" t="s">
        <v>291</v>
      </c>
      <c r="C24" s="292" t="s">
        <v>13930</v>
      </c>
      <c r="D24" s="292" t="s">
        <v>13931</v>
      </c>
      <c r="E24" s="293">
        <v>42241.689942129633</v>
      </c>
      <c r="F24" s="292" t="s">
        <v>13881</v>
      </c>
      <c r="G24" s="292"/>
      <c r="H24" s="292" t="s">
        <v>13874</v>
      </c>
      <c r="I24" s="292" t="s">
        <v>13875</v>
      </c>
    </row>
    <row r="25" spans="1:9" x14ac:dyDescent="0.3">
      <c r="A25" s="292" t="s">
        <v>13932</v>
      </c>
      <c r="B25" s="292" t="s">
        <v>291</v>
      </c>
      <c r="C25" s="292" t="s">
        <v>13933</v>
      </c>
      <c r="D25" s="292"/>
      <c r="E25" s="293">
        <v>44616</v>
      </c>
      <c r="F25" s="292" t="s">
        <v>13934</v>
      </c>
      <c r="G25" s="292"/>
      <c r="H25" s="292" t="s">
        <v>13874</v>
      </c>
      <c r="I25" s="292" t="s">
        <v>13875</v>
      </c>
    </row>
    <row r="26" spans="1:9" x14ac:dyDescent="0.3">
      <c r="A26" s="292" t="s">
        <v>13935</v>
      </c>
      <c r="B26" s="292" t="s">
        <v>291</v>
      </c>
      <c r="C26" s="292" t="s">
        <v>13936</v>
      </c>
      <c r="D26" s="292"/>
      <c r="E26" s="293">
        <v>45267</v>
      </c>
      <c r="F26" s="292" t="s">
        <v>13903</v>
      </c>
      <c r="G26" s="292" t="s">
        <v>13937</v>
      </c>
      <c r="H26" s="292" t="s">
        <v>13874</v>
      </c>
      <c r="I26" s="292" t="s">
        <v>13875</v>
      </c>
    </row>
    <row r="27" spans="1:9" x14ac:dyDescent="0.3">
      <c r="A27" s="292" t="s">
        <v>13938</v>
      </c>
      <c r="B27" s="292" t="s">
        <v>291</v>
      </c>
      <c r="C27" s="292" t="s">
        <v>13939</v>
      </c>
      <c r="D27" s="292" t="s">
        <v>13870</v>
      </c>
      <c r="E27" s="293">
        <v>42241.689942129633</v>
      </c>
      <c r="F27" s="292" t="s">
        <v>13881</v>
      </c>
      <c r="G27" s="292"/>
      <c r="H27" s="292" t="s">
        <v>13874</v>
      </c>
      <c r="I27" s="292" t="s">
        <v>13875</v>
      </c>
    </row>
    <row r="28" spans="1:9" x14ac:dyDescent="0.3">
      <c r="A28" s="292" t="s">
        <v>13940</v>
      </c>
      <c r="B28" s="292" t="s">
        <v>291</v>
      </c>
      <c r="C28" s="292" t="s">
        <v>13941</v>
      </c>
      <c r="D28" s="292"/>
      <c r="E28" s="293">
        <v>43026.413194444445</v>
      </c>
      <c r="F28" s="292" t="s">
        <v>13886</v>
      </c>
      <c r="G28" s="292"/>
      <c r="H28" s="292" t="s">
        <v>13874</v>
      </c>
      <c r="I28" s="292" t="s">
        <v>13875</v>
      </c>
    </row>
    <row r="29" spans="1:9" x14ac:dyDescent="0.3">
      <c r="A29" s="292" t="s">
        <v>13942</v>
      </c>
      <c r="B29" s="292" t="s">
        <v>291</v>
      </c>
      <c r="C29" s="292" t="s">
        <v>13943</v>
      </c>
      <c r="D29" s="292" t="s">
        <v>13870</v>
      </c>
      <c r="E29" s="293">
        <v>42241.689953703702</v>
      </c>
      <c r="F29" s="292" t="s">
        <v>13881</v>
      </c>
      <c r="G29" s="292"/>
      <c r="H29" s="292" t="s">
        <v>13874</v>
      </c>
      <c r="I29" s="292" t="s">
        <v>13875</v>
      </c>
    </row>
    <row r="30" spans="1:9" x14ac:dyDescent="0.3">
      <c r="A30" s="292" t="s">
        <v>13944</v>
      </c>
      <c r="B30" s="292" t="s">
        <v>291</v>
      </c>
      <c r="C30" s="292" t="s">
        <v>13945</v>
      </c>
      <c r="D30" s="292"/>
      <c r="E30" s="293"/>
      <c r="F30" s="292" t="s">
        <v>13946</v>
      </c>
      <c r="G30" s="292"/>
      <c r="H30" s="292" t="s">
        <v>13874</v>
      </c>
      <c r="I30" s="292" t="s">
        <v>13875</v>
      </c>
    </row>
    <row r="31" spans="1:9" x14ac:dyDescent="0.3">
      <c r="A31" s="292" t="s">
        <v>13947</v>
      </c>
      <c r="B31" s="292" t="s">
        <v>291</v>
      </c>
      <c r="C31" s="292" t="s">
        <v>13948</v>
      </c>
      <c r="D31" s="292"/>
      <c r="E31" s="293">
        <v>43187.520833333336</v>
      </c>
      <c r="F31" s="292" t="s">
        <v>13886</v>
      </c>
      <c r="G31" s="292"/>
      <c r="H31" s="292" t="s">
        <v>13874</v>
      </c>
      <c r="I31" s="292" t="s">
        <v>13875</v>
      </c>
    </row>
    <row r="32" spans="1:9" x14ac:dyDescent="0.3">
      <c r="A32" s="292" t="s">
        <v>13949</v>
      </c>
      <c r="B32" s="292" t="s">
        <v>13901</v>
      </c>
      <c r="C32" s="292" t="s">
        <v>13950</v>
      </c>
      <c r="D32" s="292"/>
      <c r="E32" s="293">
        <v>43291</v>
      </c>
      <c r="F32" s="292" t="s">
        <v>13951</v>
      </c>
      <c r="G32" s="292"/>
      <c r="H32" s="292" t="s">
        <v>13874</v>
      </c>
      <c r="I32" s="292" t="s">
        <v>13875</v>
      </c>
    </row>
    <row r="33" spans="1:9" x14ac:dyDescent="0.3">
      <c r="A33" s="292" t="s">
        <v>13952</v>
      </c>
      <c r="B33" s="292" t="s">
        <v>291</v>
      </c>
      <c r="C33" s="292" t="s">
        <v>13953</v>
      </c>
      <c r="D33" s="292"/>
      <c r="E33" s="293">
        <v>43201.354166666664</v>
      </c>
      <c r="F33" s="292" t="s">
        <v>13886</v>
      </c>
      <c r="G33" s="292"/>
      <c r="H33" s="292" t="s">
        <v>13874</v>
      </c>
      <c r="I33" s="292" t="s">
        <v>13875</v>
      </c>
    </row>
    <row r="34" spans="1:9" x14ac:dyDescent="0.3">
      <c r="A34" s="292" t="s">
        <v>13952</v>
      </c>
      <c r="B34" s="292" t="s">
        <v>291</v>
      </c>
      <c r="C34" s="292" t="s">
        <v>13954</v>
      </c>
      <c r="D34" s="292"/>
      <c r="E34" s="293"/>
      <c r="F34" s="292" t="s">
        <v>13946</v>
      </c>
      <c r="G34" s="292"/>
      <c r="H34" s="292" t="s">
        <v>13874</v>
      </c>
      <c r="I34" s="292" t="s">
        <v>13875</v>
      </c>
    </row>
    <row r="35" spans="1:9" x14ac:dyDescent="0.3">
      <c r="A35" s="292" t="s">
        <v>13955</v>
      </c>
      <c r="B35" s="292" t="s">
        <v>291</v>
      </c>
      <c r="C35" s="292" t="s">
        <v>13956</v>
      </c>
      <c r="D35" s="292"/>
      <c r="E35" s="293">
        <v>43187.517361111109</v>
      </c>
      <c r="F35" s="292" t="s">
        <v>13886</v>
      </c>
      <c r="G35" s="292"/>
      <c r="H35" s="292" t="s">
        <v>13874</v>
      </c>
      <c r="I35" s="292" t="s">
        <v>13875</v>
      </c>
    </row>
    <row r="36" spans="1:9" x14ac:dyDescent="0.3">
      <c r="A36" s="292" t="s">
        <v>13957</v>
      </c>
      <c r="B36" s="292" t="s">
        <v>291</v>
      </c>
      <c r="C36" s="292" t="s">
        <v>13958</v>
      </c>
      <c r="D36" s="292" t="s">
        <v>13870</v>
      </c>
      <c r="E36" s="293">
        <v>42241.689953703702</v>
      </c>
      <c r="F36" s="292" t="s">
        <v>13881</v>
      </c>
      <c r="G36" s="292"/>
      <c r="H36" s="292" t="s">
        <v>13874</v>
      </c>
      <c r="I36" s="292" t="s">
        <v>13875</v>
      </c>
    </row>
    <row r="37" spans="1:9" x14ac:dyDescent="0.3">
      <c r="A37" s="292" t="s">
        <v>13959</v>
      </c>
      <c r="B37" s="292" t="s">
        <v>13879</v>
      </c>
      <c r="C37" s="292" t="s">
        <v>13960</v>
      </c>
      <c r="D37" s="292" t="s">
        <v>13870</v>
      </c>
      <c r="E37" s="293">
        <v>42241.690011574072</v>
      </c>
      <c r="F37" s="292" t="s">
        <v>13881</v>
      </c>
      <c r="G37" s="292"/>
      <c r="H37" s="292" t="s">
        <v>13874</v>
      </c>
      <c r="I37" s="292" t="s">
        <v>13875</v>
      </c>
    </row>
    <row r="38" spans="1:9" x14ac:dyDescent="0.3">
      <c r="A38" s="292" t="s">
        <v>13961</v>
      </c>
      <c r="B38" s="292" t="s">
        <v>291</v>
      </c>
      <c r="C38" s="292" t="s">
        <v>13962</v>
      </c>
      <c r="D38" s="292" t="s">
        <v>13870</v>
      </c>
      <c r="E38" s="293">
        <v>42241.689942129633</v>
      </c>
      <c r="F38" s="292" t="s">
        <v>13881</v>
      </c>
      <c r="G38" s="292"/>
      <c r="H38" s="292" t="s">
        <v>13874</v>
      </c>
      <c r="I38" s="292" t="s">
        <v>13875</v>
      </c>
    </row>
    <row r="39" spans="1:9" x14ac:dyDescent="0.3">
      <c r="A39" s="292" t="s">
        <v>13963</v>
      </c>
      <c r="B39" s="292" t="s">
        <v>291</v>
      </c>
      <c r="C39" s="292" t="s">
        <v>13964</v>
      </c>
      <c r="D39" s="292" t="s">
        <v>13965</v>
      </c>
      <c r="E39" s="293">
        <v>43042.451388888891</v>
      </c>
      <c r="F39" s="292" t="s">
        <v>13886</v>
      </c>
      <c r="G39" s="292"/>
      <c r="H39" s="292" t="s">
        <v>13874</v>
      </c>
      <c r="I39" s="292" t="s">
        <v>13875</v>
      </c>
    </row>
    <row r="40" spans="1:9" x14ac:dyDescent="0.3">
      <c r="A40" s="292" t="s">
        <v>13966</v>
      </c>
      <c r="B40" s="292" t="s">
        <v>291</v>
      </c>
      <c r="C40" s="292" t="s">
        <v>13967</v>
      </c>
      <c r="D40" s="292"/>
      <c r="E40" s="293">
        <v>43438.392361111109</v>
      </c>
      <c r="F40" s="292" t="s">
        <v>13889</v>
      </c>
      <c r="G40" s="292"/>
      <c r="H40" s="292" t="s">
        <v>13874</v>
      </c>
      <c r="I40" s="292" t="s">
        <v>13875</v>
      </c>
    </row>
    <row r="41" spans="1:9" x14ac:dyDescent="0.3">
      <c r="A41" s="292" t="s">
        <v>13968</v>
      </c>
      <c r="B41" s="292" t="s">
        <v>291</v>
      </c>
      <c r="C41" s="292" t="s">
        <v>13969</v>
      </c>
      <c r="D41" s="292"/>
      <c r="E41" s="293">
        <v>42839.361111111109</v>
      </c>
      <c r="F41" s="292" t="s">
        <v>13889</v>
      </c>
      <c r="G41" s="292"/>
      <c r="H41" s="292" t="s">
        <v>13874</v>
      </c>
      <c r="I41" s="292" t="s">
        <v>13875</v>
      </c>
    </row>
    <row r="42" spans="1:9" x14ac:dyDescent="0.3">
      <c r="A42" s="292" t="s">
        <v>13970</v>
      </c>
      <c r="B42" s="292" t="s">
        <v>13901</v>
      </c>
      <c r="C42" s="292" t="s">
        <v>13971</v>
      </c>
      <c r="D42" s="292"/>
      <c r="E42" s="293">
        <v>45693</v>
      </c>
      <c r="F42" s="292" t="s">
        <v>13903</v>
      </c>
      <c r="G42" s="292"/>
      <c r="H42" s="292" t="s">
        <v>13874</v>
      </c>
      <c r="I42" s="292" t="s">
        <v>13875</v>
      </c>
    </row>
    <row r="43" spans="1:9" x14ac:dyDescent="0.3">
      <c r="A43" s="292" t="s">
        <v>13972</v>
      </c>
      <c r="B43" s="292" t="s">
        <v>291</v>
      </c>
      <c r="C43" s="292" t="s">
        <v>13973</v>
      </c>
      <c r="D43" s="292"/>
      <c r="E43" s="293">
        <v>43056.364583333336</v>
      </c>
      <c r="F43" s="292" t="s">
        <v>13886</v>
      </c>
      <c r="G43" s="292"/>
      <c r="H43" s="292" t="s">
        <v>13874</v>
      </c>
      <c r="I43" s="292" t="s">
        <v>13875</v>
      </c>
    </row>
    <row r="44" spans="1:9" x14ac:dyDescent="0.3">
      <c r="A44" s="292" t="s">
        <v>13974</v>
      </c>
      <c r="B44" s="292" t="s">
        <v>291</v>
      </c>
      <c r="C44" s="292" t="s">
        <v>13975</v>
      </c>
      <c r="D44" s="292" t="s">
        <v>13870</v>
      </c>
      <c r="E44" s="293">
        <v>42241.689942129633</v>
      </c>
      <c r="F44" s="292" t="s">
        <v>13881</v>
      </c>
      <c r="G44" s="292"/>
      <c r="H44" s="292" t="s">
        <v>13874</v>
      </c>
      <c r="I44" s="292" t="s">
        <v>13875</v>
      </c>
    </row>
    <row r="45" spans="1:9" x14ac:dyDescent="0.3">
      <c r="A45" s="292" t="s">
        <v>13976</v>
      </c>
      <c r="B45" s="292" t="s">
        <v>291</v>
      </c>
      <c r="C45" s="292" t="s">
        <v>13977</v>
      </c>
      <c r="D45" s="292" t="s">
        <v>13978</v>
      </c>
      <c r="E45" s="293">
        <v>42262.687754629631</v>
      </c>
      <c r="F45" s="292" t="s">
        <v>13873</v>
      </c>
      <c r="G45" s="292"/>
      <c r="H45" s="292" t="s">
        <v>13874</v>
      </c>
      <c r="I45" s="292" t="s">
        <v>13875</v>
      </c>
    </row>
    <row r="46" spans="1:9" x14ac:dyDescent="0.3">
      <c r="A46" s="292" t="s">
        <v>13979</v>
      </c>
      <c r="B46" s="292" t="s">
        <v>291</v>
      </c>
      <c r="C46" s="292" t="s">
        <v>13980</v>
      </c>
      <c r="D46" s="292" t="s">
        <v>13870</v>
      </c>
      <c r="E46" s="293">
        <v>42636.435127314813</v>
      </c>
      <c r="F46" s="292" t="s">
        <v>13873</v>
      </c>
      <c r="G46" s="292"/>
      <c r="H46" s="292" t="s">
        <v>13874</v>
      </c>
      <c r="I46" s="292" t="s">
        <v>13875</v>
      </c>
    </row>
    <row r="47" spans="1:9" x14ac:dyDescent="0.3">
      <c r="A47" s="292" t="s">
        <v>13981</v>
      </c>
      <c r="B47" s="292" t="s">
        <v>291</v>
      </c>
      <c r="C47" s="292" t="s">
        <v>13982</v>
      </c>
      <c r="D47" s="292" t="s">
        <v>13870</v>
      </c>
      <c r="E47" s="293">
        <v>42262.693622685183</v>
      </c>
      <c r="F47" s="292" t="s">
        <v>13873</v>
      </c>
      <c r="G47" s="292" t="s">
        <v>13983</v>
      </c>
      <c r="H47" s="292" t="s">
        <v>13874</v>
      </c>
      <c r="I47" s="292" t="s">
        <v>13875</v>
      </c>
    </row>
    <row r="48" spans="1:9" x14ac:dyDescent="0.3">
      <c r="A48" s="292" t="s">
        <v>13984</v>
      </c>
      <c r="B48" s="292" t="s">
        <v>291</v>
      </c>
      <c r="C48" s="292" t="s">
        <v>13985</v>
      </c>
      <c r="D48" s="292"/>
      <c r="E48" s="293">
        <v>42950.40625</v>
      </c>
      <c r="F48" s="292" t="s">
        <v>13886</v>
      </c>
      <c r="G48" s="292"/>
      <c r="H48" s="292" t="s">
        <v>13874</v>
      </c>
      <c r="I48" s="292" t="s">
        <v>13875</v>
      </c>
    </row>
    <row r="49" spans="1:9" x14ac:dyDescent="0.3">
      <c r="A49" s="292" t="s">
        <v>13986</v>
      </c>
      <c r="B49" s="292" t="s">
        <v>13879</v>
      </c>
      <c r="C49" s="292" t="s">
        <v>13987</v>
      </c>
      <c r="D49" s="292" t="s">
        <v>13870</v>
      </c>
      <c r="E49" s="293">
        <v>42716.409722222219</v>
      </c>
      <c r="F49" s="292" t="s">
        <v>13889</v>
      </c>
      <c r="G49" s="292"/>
      <c r="H49" s="292" t="s">
        <v>13874</v>
      </c>
      <c r="I49" s="292" t="s">
        <v>13875</v>
      </c>
    </row>
    <row r="50" spans="1:9" x14ac:dyDescent="0.3">
      <c r="A50" s="292" t="s">
        <v>13988</v>
      </c>
      <c r="B50" s="292" t="s">
        <v>291</v>
      </c>
      <c r="C50" s="292" t="s">
        <v>13989</v>
      </c>
      <c r="D50" s="292"/>
      <c r="E50" s="293">
        <v>43231.395833333336</v>
      </c>
      <c r="F50" s="292" t="s">
        <v>13889</v>
      </c>
      <c r="G50" s="292"/>
      <c r="H50" s="292" t="s">
        <v>13874</v>
      </c>
      <c r="I50" s="292" t="s">
        <v>13875</v>
      </c>
    </row>
    <row r="51" spans="1:9" x14ac:dyDescent="0.3">
      <c r="A51" s="292" t="s">
        <v>13990</v>
      </c>
      <c r="B51" s="292" t="s">
        <v>291</v>
      </c>
      <c r="C51" s="292" t="s">
        <v>13991</v>
      </c>
      <c r="D51" s="292" t="s">
        <v>13870</v>
      </c>
      <c r="E51" s="293">
        <v>42271.549803240741</v>
      </c>
      <c r="F51" s="292" t="s">
        <v>13910</v>
      </c>
      <c r="G51" s="292"/>
      <c r="H51" s="292" t="s">
        <v>13874</v>
      </c>
      <c r="I51" s="292" t="s">
        <v>13875</v>
      </c>
    </row>
    <row r="52" spans="1:9" x14ac:dyDescent="0.3">
      <c r="A52" s="292" t="s">
        <v>13992</v>
      </c>
      <c r="B52" s="292" t="s">
        <v>291</v>
      </c>
      <c r="C52" s="292" t="s">
        <v>13993</v>
      </c>
      <c r="D52" s="292" t="s">
        <v>13870</v>
      </c>
      <c r="E52" s="293">
        <v>42241.689942129633</v>
      </c>
      <c r="F52" s="292" t="s">
        <v>13881</v>
      </c>
      <c r="G52" s="292"/>
      <c r="H52" s="292" t="s">
        <v>13874</v>
      </c>
      <c r="I52" s="292" t="s">
        <v>13875</v>
      </c>
    </row>
    <row r="53" spans="1:9" x14ac:dyDescent="0.3">
      <c r="A53" s="292" t="s">
        <v>13994</v>
      </c>
      <c r="B53" s="292" t="s">
        <v>291</v>
      </c>
      <c r="C53" s="292" t="s">
        <v>13995</v>
      </c>
      <c r="D53" s="292" t="s">
        <v>13870</v>
      </c>
      <c r="E53" s="293">
        <v>42262.687106481484</v>
      </c>
      <c r="F53" s="292" t="s">
        <v>13873</v>
      </c>
      <c r="G53" s="292"/>
      <c r="H53" s="292" t="s">
        <v>13874</v>
      </c>
      <c r="I53" s="292" t="s">
        <v>13875</v>
      </c>
    </row>
    <row r="54" spans="1:9" x14ac:dyDescent="0.3">
      <c r="A54" s="292" t="s">
        <v>13996</v>
      </c>
      <c r="B54" s="292" t="s">
        <v>291</v>
      </c>
      <c r="C54" s="292" t="s">
        <v>13995</v>
      </c>
      <c r="D54" s="292" t="s">
        <v>13870</v>
      </c>
      <c r="E54" s="293">
        <v>42241.689942129633</v>
      </c>
      <c r="F54" s="292" t="s">
        <v>13881</v>
      </c>
      <c r="G54" s="292"/>
      <c r="H54" s="292" t="s">
        <v>13874</v>
      </c>
      <c r="I54" s="292" t="s">
        <v>13875</v>
      </c>
    </row>
    <row r="55" spans="1:9" x14ac:dyDescent="0.3">
      <c r="A55" s="292" t="s">
        <v>13997</v>
      </c>
      <c r="B55" s="292" t="s">
        <v>291</v>
      </c>
      <c r="C55" s="292" t="s">
        <v>13998</v>
      </c>
      <c r="D55" s="292"/>
      <c r="E55" s="293">
        <v>43068.375</v>
      </c>
      <c r="F55" s="292" t="s">
        <v>13999</v>
      </c>
      <c r="G55" s="292"/>
      <c r="H55" s="292" t="s">
        <v>13874</v>
      </c>
      <c r="I55" s="292" t="s">
        <v>13875</v>
      </c>
    </row>
    <row r="56" spans="1:9" x14ac:dyDescent="0.3">
      <c r="A56" s="292" t="s">
        <v>14000</v>
      </c>
      <c r="B56" s="292" t="s">
        <v>291</v>
      </c>
      <c r="C56" s="292" t="s">
        <v>14001</v>
      </c>
      <c r="D56" s="292" t="s">
        <v>13870</v>
      </c>
      <c r="E56" s="293">
        <v>42241.689942129633</v>
      </c>
      <c r="F56" s="292" t="s">
        <v>13881</v>
      </c>
      <c r="G56" s="292"/>
      <c r="H56" s="292" t="s">
        <v>13874</v>
      </c>
      <c r="I56" s="292" t="s">
        <v>13875</v>
      </c>
    </row>
    <row r="57" spans="1:9" x14ac:dyDescent="0.3">
      <c r="A57" s="292" t="s">
        <v>14002</v>
      </c>
      <c r="B57" s="292" t="s">
        <v>291</v>
      </c>
      <c r="C57" s="292" t="s">
        <v>14003</v>
      </c>
      <c r="D57" s="292"/>
      <c r="E57" s="293">
        <v>43116.493055555555</v>
      </c>
      <c r="F57" s="292" t="s">
        <v>13886</v>
      </c>
      <c r="G57" s="292"/>
      <c r="H57" s="292" t="s">
        <v>13874</v>
      </c>
      <c r="I57" s="292" t="s">
        <v>13875</v>
      </c>
    </row>
    <row r="58" spans="1:9" x14ac:dyDescent="0.3">
      <c r="A58" s="292" t="s">
        <v>14004</v>
      </c>
      <c r="B58" s="292" t="s">
        <v>291</v>
      </c>
      <c r="C58" s="292" t="s">
        <v>14005</v>
      </c>
      <c r="D58" s="292"/>
      <c r="E58" s="293">
        <v>42901.482638888891</v>
      </c>
      <c r="F58" s="292" t="s">
        <v>13886</v>
      </c>
      <c r="G58" s="292"/>
      <c r="H58" s="292" t="s">
        <v>13874</v>
      </c>
      <c r="I58" s="292" t="s">
        <v>13875</v>
      </c>
    </row>
    <row r="59" spans="1:9" x14ac:dyDescent="0.3">
      <c r="A59" s="292" t="s">
        <v>14006</v>
      </c>
      <c r="B59" s="292" t="s">
        <v>291</v>
      </c>
      <c r="C59" s="292" t="s">
        <v>14007</v>
      </c>
      <c r="D59" s="292"/>
      <c r="E59" s="293">
        <v>43070.333333333336</v>
      </c>
      <c r="F59" s="292" t="s">
        <v>13886</v>
      </c>
      <c r="G59" s="292"/>
      <c r="H59" s="292" t="s">
        <v>13874</v>
      </c>
      <c r="I59" s="292" t="s">
        <v>13875</v>
      </c>
    </row>
    <row r="60" spans="1:9" x14ac:dyDescent="0.3">
      <c r="A60" s="292" t="s">
        <v>14008</v>
      </c>
      <c r="B60" s="292" t="s">
        <v>291</v>
      </c>
      <c r="C60" s="292" t="s">
        <v>14009</v>
      </c>
      <c r="D60" s="292" t="s">
        <v>13870</v>
      </c>
      <c r="E60" s="293">
        <v>42241.689953703702</v>
      </c>
      <c r="F60" s="292" t="s">
        <v>13881</v>
      </c>
      <c r="G60" s="292"/>
      <c r="H60" s="292" t="s">
        <v>13874</v>
      </c>
      <c r="I60" s="292" t="s">
        <v>13875</v>
      </c>
    </row>
    <row r="61" spans="1:9" x14ac:dyDescent="0.3">
      <c r="A61" s="292" t="s">
        <v>14010</v>
      </c>
      <c r="B61" s="292" t="s">
        <v>13879</v>
      </c>
      <c r="C61" s="292" t="s">
        <v>14011</v>
      </c>
      <c r="D61" s="292" t="s">
        <v>13870</v>
      </c>
      <c r="E61" s="293">
        <v>42241.689965277779</v>
      </c>
      <c r="F61" s="292" t="s">
        <v>13881</v>
      </c>
      <c r="G61" s="292"/>
      <c r="H61" s="292" t="s">
        <v>13874</v>
      </c>
      <c r="I61" s="292" t="s">
        <v>13875</v>
      </c>
    </row>
    <row r="62" spans="1:9" x14ac:dyDescent="0.3">
      <c r="A62" s="292" t="s">
        <v>14012</v>
      </c>
      <c r="B62" s="292" t="s">
        <v>291</v>
      </c>
      <c r="C62" s="292" t="s">
        <v>14013</v>
      </c>
      <c r="D62" s="292"/>
      <c r="E62" s="293">
        <v>43312.659722222219</v>
      </c>
      <c r="F62" s="292" t="s">
        <v>13889</v>
      </c>
      <c r="G62" s="292"/>
      <c r="H62" s="292" t="s">
        <v>13874</v>
      </c>
      <c r="I62" s="292" t="s">
        <v>13875</v>
      </c>
    </row>
    <row r="63" spans="1:9" x14ac:dyDescent="0.3">
      <c r="A63" s="292" t="s">
        <v>14014</v>
      </c>
      <c r="B63" s="292" t="s">
        <v>291</v>
      </c>
      <c r="C63" s="292" t="s">
        <v>14015</v>
      </c>
      <c r="D63" s="292" t="s">
        <v>13870</v>
      </c>
      <c r="E63" s="293">
        <v>42241.689942129633</v>
      </c>
      <c r="F63" s="292" t="s">
        <v>13881</v>
      </c>
      <c r="G63" s="292"/>
      <c r="H63" s="292" t="s">
        <v>13874</v>
      </c>
      <c r="I63" s="292" t="s">
        <v>13875</v>
      </c>
    </row>
    <row r="64" spans="1:9" x14ac:dyDescent="0.3">
      <c r="A64" s="292" t="s">
        <v>14016</v>
      </c>
      <c r="B64" s="292" t="s">
        <v>291</v>
      </c>
      <c r="C64" s="292" t="s">
        <v>14017</v>
      </c>
      <c r="D64" s="292"/>
      <c r="E64" s="293">
        <v>42901.482638888891</v>
      </c>
      <c r="F64" s="292" t="s">
        <v>13886</v>
      </c>
      <c r="G64" s="292"/>
      <c r="H64" s="292" t="s">
        <v>13874</v>
      </c>
      <c r="I64" s="292" t="s">
        <v>13875</v>
      </c>
    </row>
    <row r="65" spans="1:9" x14ac:dyDescent="0.3">
      <c r="A65" s="292" t="s">
        <v>14018</v>
      </c>
      <c r="B65" s="292" t="s">
        <v>291</v>
      </c>
      <c r="C65" s="292" t="s">
        <v>14019</v>
      </c>
      <c r="D65" s="292" t="s">
        <v>13870</v>
      </c>
      <c r="E65" s="293">
        <v>42591.543796296297</v>
      </c>
      <c r="F65" s="292" t="s">
        <v>13873</v>
      </c>
      <c r="G65" s="292"/>
      <c r="H65" s="292" t="s">
        <v>13874</v>
      </c>
      <c r="I65" s="292" t="s">
        <v>13875</v>
      </c>
    </row>
    <row r="66" spans="1:9" x14ac:dyDescent="0.3">
      <c r="A66" s="292" t="s">
        <v>14020</v>
      </c>
      <c r="B66" s="292" t="s">
        <v>13879</v>
      </c>
      <c r="C66" s="292" t="s">
        <v>14021</v>
      </c>
      <c r="D66" s="292" t="s">
        <v>13870</v>
      </c>
      <c r="E66" s="293">
        <v>42241.689953703702</v>
      </c>
      <c r="F66" s="292" t="s">
        <v>13881</v>
      </c>
      <c r="G66" s="292"/>
      <c r="H66" s="292" t="s">
        <v>13874</v>
      </c>
      <c r="I66" s="292" t="s">
        <v>13875</v>
      </c>
    </row>
    <row r="67" spans="1:9" x14ac:dyDescent="0.3">
      <c r="A67" s="292" t="s">
        <v>14022</v>
      </c>
      <c r="B67" s="292" t="s">
        <v>13879</v>
      </c>
      <c r="C67" s="292" t="s">
        <v>14023</v>
      </c>
      <c r="D67" s="292" t="s">
        <v>13870</v>
      </c>
      <c r="E67" s="293">
        <v>42241.689953703702</v>
      </c>
      <c r="F67" s="292" t="s">
        <v>13881</v>
      </c>
      <c r="G67" s="292"/>
      <c r="H67" s="292" t="s">
        <v>13874</v>
      </c>
      <c r="I67" s="292" t="s">
        <v>13875</v>
      </c>
    </row>
    <row r="68" spans="1:9" x14ac:dyDescent="0.3">
      <c r="A68" s="292" t="s">
        <v>14024</v>
      </c>
      <c r="B68" s="292" t="s">
        <v>13879</v>
      </c>
      <c r="C68" s="292" t="s">
        <v>14025</v>
      </c>
      <c r="D68" s="292" t="s">
        <v>13870</v>
      </c>
      <c r="E68" s="293">
        <v>42241.689953703702</v>
      </c>
      <c r="F68" s="292" t="s">
        <v>13881</v>
      </c>
      <c r="G68" s="292"/>
      <c r="H68" s="292" t="s">
        <v>13874</v>
      </c>
      <c r="I68" s="292" t="s">
        <v>13875</v>
      </c>
    </row>
    <row r="69" spans="1:9" x14ac:dyDescent="0.3">
      <c r="A69" s="292" t="s">
        <v>14026</v>
      </c>
      <c r="B69" s="292" t="s">
        <v>291</v>
      </c>
      <c r="C69" s="292" t="s">
        <v>14027</v>
      </c>
      <c r="D69" s="292" t="s">
        <v>13870</v>
      </c>
      <c r="E69" s="293">
        <v>42443.663831018515</v>
      </c>
      <c r="F69" s="292" t="s">
        <v>13910</v>
      </c>
      <c r="G69" s="292"/>
      <c r="H69" s="292" t="s">
        <v>13874</v>
      </c>
      <c r="I69" s="292" t="s">
        <v>13875</v>
      </c>
    </row>
    <row r="70" spans="1:9" x14ac:dyDescent="0.3">
      <c r="A70" s="292" t="s">
        <v>14028</v>
      </c>
      <c r="B70" s="292" t="s">
        <v>13879</v>
      </c>
      <c r="C70" s="292" t="s">
        <v>14029</v>
      </c>
      <c r="D70" s="292" t="s">
        <v>13870</v>
      </c>
      <c r="E70" s="293">
        <v>42241.689953703702</v>
      </c>
      <c r="F70" s="292" t="s">
        <v>13881</v>
      </c>
      <c r="G70" s="292"/>
      <c r="H70" s="292" t="s">
        <v>13874</v>
      </c>
      <c r="I70" s="292" t="s">
        <v>13875</v>
      </c>
    </row>
    <row r="71" spans="1:9" x14ac:dyDescent="0.3">
      <c r="A71" s="292" t="s">
        <v>14030</v>
      </c>
      <c r="B71" s="292" t="s">
        <v>291</v>
      </c>
      <c r="C71" s="292" t="s">
        <v>14031</v>
      </c>
      <c r="D71" s="292" t="s">
        <v>13870</v>
      </c>
      <c r="E71" s="293">
        <v>42241.689953703702</v>
      </c>
      <c r="F71" s="292" t="s">
        <v>13881</v>
      </c>
      <c r="G71" s="292"/>
      <c r="H71" s="292" t="s">
        <v>13874</v>
      </c>
      <c r="I71" s="292" t="s">
        <v>13875</v>
      </c>
    </row>
    <row r="72" spans="1:9" x14ac:dyDescent="0.3">
      <c r="A72" s="292" t="s">
        <v>14032</v>
      </c>
      <c r="B72" s="292" t="s">
        <v>291</v>
      </c>
      <c r="C72" s="292" t="s">
        <v>14033</v>
      </c>
      <c r="D72" s="292" t="s">
        <v>13870</v>
      </c>
      <c r="E72" s="293">
        <v>42702.692187499997</v>
      </c>
      <c r="F72" s="292" t="s">
        <v>13873</v>
      </c>
      <c r="G72" s="292"/>
      <c r="H72" s="292" t="s">
        <v>13874</v>
      </c>
      <c r="I72" s="292" t="s">
        <v>13875</v>
      </c>
    </row>
    <row r="73" spans="1:9" x14ac:dyDescent="0.3">
      <c r="A73" s="292" t="s">
        <v>14034</v>
      </c>
      <c r="B73" s="292" t="s">
        <v>291</v>
      </c>
      <c r="C73" s="292" t="s">
        <v>14035</v>
      </c>
      <c r="D73" s="292"/>
      <c r="E73" s="293">
        <v>42898.4375</v>
      </c>
      <c r="F73" s="292" t="s">
        <v>13886</v>
      </c>
      <c r="G73" s="292"/>
      <c r="H73" s="292" t="s">
        <v>13874</v>
      </c>
      <c r="I73" s="292" t="s">
        <v>13875</v>
      </c>
    </row>
    <row r="74" spans="1:9" x14ac:dyDescent="0.3">
      <c r="A74" s="292" t="s">
        <v>14036</v>
      </c>
      <c r="B74" s="292" t="s">
        <v>13879</v>
      </c>
      <c r="C74" s="292" t="s">
        <v>14037</v>
      </c>
      <c r="D74" s="292" t="s">
        <v>13870</v>
      </c>
      <c r="E74" s="293">
        <v>42241.689953703702</v>
      </c>
      <c r="F74" s="292" t="s">
        <v>13881</v>
      </c>
      <c r="G74" s="292"/>
      <c r="H74" s="292" t="s">
        <v>13874</v>
      </c>
      <c r="I74" s="292" t="s">
        <v>13875</v>
      </c>
    </row>
    <row r="75" spans="1:9" x14ac:dyDescent="0.3">
      <c r="A75" s="292" t="s">
        <v>14038</v>
      </c>
      <c r="B75" s="292" t="s">
        <v>13879</v>
      </c>
      <c r="C75" s="292" t="s">
        <v>14039</v>
      </c>
      <c r="D75" s="292" t="s">
        <v>13870</v>
      </c>
      <c r="E75" s="293">
        <v>42241.689965277779</v>
      </c>
      <c r="F75" s="292" t="s">
        <v>13881</v>
      </c>
      <c r="G75" s="292"/>
      <c r="H75" s="292" t="s">
        <v>13874</v>
      </c>
      <c r="I75" s="292" t="s">
        <v>13875</v>
      </c>
    </row>
    <row r="76" spans="1:9" x14ac:dyDescent="0.3">
      <c r="A76" s="292" t="s">
        <v>14040</v>
      </c>
      <c r="B76" s="292" t="s">
        <v>13879</v>
      </c>
      <c r="C76" s="292" t="s">
        <v>14041</v>
      </c>
      <c r="D76" s="292" t="s">
        <v>13870</v>
      </c>
      <c r="E76" s="293">
        <v>42241.689953703702</v>
      </c>
      <c r="F76" s="292" t="s">
        <v>13881</v>
      </c>
      <c r="G76" s="292"/>
      <c r="H76" s="292" t="s">
        <v>13874</v>
      </c>
      <c r="I76" s="292" t="s">
        <v>13875</v>
      </c>
    </row>
    <row r="77" spans="1:9" x14ac:dyDescent="0.3">
      <c r="A77" s="292" t="s">
        <v>14042</v>
      </c>
      <c r="B77" s="292" t="s">
        <v>13879</v>
      </c>
      <c r="C77" s="292" t="s">
        <v>14043</v>
      </c>
      <c r="D77" s="292" t="s">
        <v>13870</v>
      </c>
      <c r="E77" s="293">
        <v>42241.689953703702</v>
      </c>
      <c r="F77" s="292" t="s">
        <v>13881</v>
      </c>
      <c r="G77" s="292"/>
      <c r="H77" s="292" t="s">
        <v>13874</v>
      </c>
      <c r="I77" s="292" t="s">
        <v>13875</v>
      </c>
    </row>
    <row r="78" spans="1:9" x14ac:dyDescent="0.3">
      <c r="A78" s="292" t="s">
        <v>14044</v>
      </c>
      <c r="B78" s="292" t="s">
        <v>291</v>
      </c>
      <c r="C78" s="292" t="s">
        <v>14045</v>
      </c>
      <c r="D78" s="292"/>
      <c r="E78" s="293">
        <v>43013.385416666664</v>
      </c>
      <c r="F78" s="292" t="s">
        <v>13886</v>
      </c>
      <c r="G78" s="292"/>
      <c r="H78" s="292" t="s">
        <v>13874</v>
      </c>
      <c r="I78" s="292" t="s">
        <v>13875</v>
      </c>
    </row>
    <row r="79" spans="1:9" x14ac:dyDescent="0.3">
      <c r="A79" s="292" t="s">
        <v>14046</v>
      </c>
      <c r="B79" s="292" t="s">
        <v>291</v>
      </c>
      <c r="C79" s="292" t="s">
        <v>14047</v>
      </c>
      <c r="D79" s="292"/>
      <c r="E79" s="293">
        <v>43070.333333333336</v>
      </c>
      <c r="F79" s="292" t="s">
        <v>13886</v>
      </c>
      <c r="G79" s="292"/>
      <c r="H79" s="292" t="s">
        <v>13874</v>
      </c>
      <c r="I79" s="292" t="s">
        <v>13875</v>
      </c>
    </row>
    <row r="80" spans="1:9" x14ac:dyDescent="0.3">
      <c r="A80" s="292" t="s">
        <v>14048</v>
      </c>
      <c r="B80" s="292" t="s">
        <v>291</v>
      </c>
      <c r="C80" s="292" t="s">
        <v>14049</v>
      </c>
      <c r="D80" s="292"/>
      <c r="E80" s="293">
        <v>42996.385416666664</v>
      </c>
      <c r="F80" s="292" t="s">
        <v>13886</v>
      </c>
      <c r="G80" s="292"/>
      <c r="H80" s="292" t="s">
        <v>13874</v>
      </c>
      <c r="I80" s="292" t="s">
        <v>13875</v>
      </c>
    </row>
    <row r="81" spans="1:9" x14ac:dyDescent="0.3">
      <c r="A81" s="292" t="s">
        <v>14050</v>
      </c>
      <c r="B81" s="292" t="s">
        <v>291</v>
      </c>
      <c r="C81" s="292" t="s">
        <v>14051</v>
      </c>
      <c r="D81" s="292"/>
      <c r="E81" s="293">
        <v>43046.53125</v>
      </c>
      <c r="F81" s="292" t="s">
        <v>13886</v>
      </c>
      <c r="G81" s="292"/>
      <c r="H81" s="292" t="s">
        <v>13874</v>
      </c>
      <c r="I81" s="292" t="s">
        <v>13875</v>
      </c>
    </row>
    <row r="82" spans="1:9" x14ac:dyDescent="0.3">
      <c r="A82" s="292" t="s">
        <v>14050</v>
      </c>
      <c r="B82" s="292" t="s">
        <v>291</v>
      </c>
      <c r="C82" s="292" t="s">
        <v>14052</v>
      </c>
      <c r="D82" s="292" t="s">
        <v>13870</v>
      </c>
      <c r="E82" s="293">
        <v>42241.689965277779</v>
      </c>
      <c r="F82" s="292" t="s">
        <v>13881</v>
      </c>
      <c r="G82" s="292"/>
      <c r="H82" s="292" t="s">
        <v>13874</v>
      </c>
      <c r="I82" s="292" t="s">
        <v>13875</v>
      </c>
    </row>
    <row r="83" spans="1:9" x14ac:dyDescent="0.3">
      <c r="A83" s="292" t="s">
        <v>14053</v>
      </c>
      <c r="B83" s="292" t="s">
        <v>13879</v>
      </c>
      <c r="C83" s="292" t="s">
        <v>14054</v>
      </c>
      <c r="D83" s="292" t="s">
        <v>13870</v>
      </c>
      <c r="E83" s="293">
        <v>42241.689953703702</v>
      </c>
      <c r="F83" s="292" t="s">
        <v>13881</v>
      </c>
      <c r="G83" s="292"/>
      <c r="H83" s="292" t="s">
        <v>13874</v>
      </c>
      <c r="I83" s="292" t="s">
        <v>13875</v>
      </c>
    </row>
    <row r="84" spans="1:9" x14ac:dyDescent="0.3">
      <c r="A84" s="292" t="s">
        <v>14055</v>
      </c>
      <c r="B84" s="292" t="s">
        <v>291</v>
      </c>
      <c r="C84" s="292" t="s">
        <v>14056</v>
      </c>
      <c r="D84" s="292" t="s">
        <v>13870</v>
      </c>
      <c r="E84" s="293">
        <v>42241.689953703702</v>
      </c>
      <c r="F84" s="292" t="s">
        <v>13881</v>
      </c>
      <c r="G84" s="292"/>
      <c r="H84" s="292" t="s">
        <v>13874</v>
      </c>
      <c r="I84" s="292" t="s">
        <v>13875</v>
      </c>
    </row>
    <row r="85" spans="1:9" x14ac:dyDescent="0.3">
      <c r="A85" s="292" t="s">
        <v>14057</v>
      </c>
      <c r="B85" s="292" t="s">
        <v>13879</v>
      </c>
      <c r="C85" s="292" t="s">
        <v>14058</v>
      </c>
      <c r="D85" s="292" t="s">
        <v>13870</v>
      </c>
      <c r="E85" s="293">
        <v>42241.689953703702</v>
      </c>
      <c r="F85" s="292" t="s">
        <v>13881</v>
      </c>
      <c r="G85" s="292"/>
      <c r="H85" s="292" t="s">
        <v>13874</v>
      </c>
      <c r="I85" s="292" t="s">
        <v>13875</v>
      </c>
    </row>
    <row r="86" spans="1:9" x14ac:dyDescent="0.3">
      <c r="A86" s="292" t="s">
        <v>14059</v>
      </c>
      <c r="B86" s="292" t="s">
        <v>13879</v>
      </c>
      <c r="C86" s="292" t="s">
        <v>14060</v>
      </c>
      <c r="D86" s="292" t="s">
        <v>13870</v>
      </c>
      <c r="E86" s="293">
        <v>42241.689953703702</v>
      </c>
      <c r="F86" s="292" t="s">
        <v>13881</v>
      </c>
      <c r="G86" s="292"/>
      <c r="H86" s="292" t="s">
        <v>13874</v>
      </c>
      <c r="I86" s="292" t="s">
        <v>13875</v>
      </c>
    </row>
    <row r="87" spans="1:9" x14ac:dyDescent="0.3">
      <c r="A87" s="292" t="s">
        <v>14061</v>
      </c>
      <c r="B87" s="292" t="s">
        <v>291</v>
      </c>
      <c r="C87" s="292" t="s">
        <v>14062</v>
      </c>
      <c r="D87" s="292"/>
      <c r="E87" s="293">
        <v>43700.288194444445</v>
      </c>
      <c r="F87" s="292" t="s">
        <v>13889</v>
      </c>
      <c r="G87" s="292"/>
      <c r="H87" s="292" t="s">
        <v>13874</v>
      </c>
      <c r="I87" s="292" t="s">
        <v>13875</v>
      </c>
    </row>
    <row r="88" spans="1:9" x14ac:dyDescent="0.3">
      <c r="A88" s="292" t="s">
        <v>14063</v>
      </c>
      <c r="B88" s="292" t="s">
        <v>291</v>
      </c>
      <c r="C88" s="292" t="s">
        <v>14064</v>
      </c>
      <c r="D88" s="292"/>
      <c r="E88" s="293">
        <v>42898.4375</v>
      </c>
      <c r="F88" s="292" t="s">
        <v>13886</v>
      </c>
      <c r="G88" s="292"/>
      <c r="H88" s="292" t="s">
        <v>13874</v>
      </c>
      <c r="I88" s="292" t="s">
        <v>13875</v>
      </c>
    </row>
    <row r="89" spans="1:9" x14ac:dyDescent="0.3">
      <c r="A89" s="292" t="s">
        <v>14065</v>
      </c>
      <c r="B89" s="292" t="s">
        <v>291</v>
      </c>
      <c r="C89" s="292" t="s">
        <v>14066</v>
      </c>
      <c r="D89" s="292" t="s">
        <v>13870</v>
      </c>
      <c r="E89" s="293">
        <v>42241.689965277779</v>
      </c>
      <c r="F89" s="292" t="s">
        <v>13881</v>
      </c>
      <c r="G89" s="292"/>
      <c r="H89" s="292" t="s">
        <v>13874</v>
      </c>
      <c r="I89" s="292" t="s">
        <v>13875</v>
      </c>
    </row>
    <row r="90" spans="1:9" x14ac:dyDescent="0.3">
      <c r="A90" s="292" t="s">
        <v>14067</v>
      </c>
      <c r="B90" s="292" t="s">
        <v>291</v>
      </c>
      <c r="C90" s="292" t="s">
        <v>14068</v>
      </c>
      <c r="D90" s="292" t="s">
        <v>13870</v>
      </c>
      <c r="E90" s="293">
        <v>42271.548657407409</v>
      </c>
      <c r="F90" s="292" t="s">
        <v>13910</v>
      </c>
      <c r="G90" s="292"/>
      <c r="H90" s="292" t="s">
        <v>13874</v>
      </c>
      <c r="I90" s="292" t="s">
        <v>13875</v>
      </c>
    </row>
    <row r="91" spans="1:9" x14ac:dyDescent="0.3">
      <c r="A91" s="292" t="s">
        <v>14069</v>
      </c>
      <c r="B91" s="292" t="s">
        <v>13879</v>
      </c>
      <c r="C91" s="292" t="s">
        <v>14070</v>
      </c>
      <c r="D91" s="292" t="s">
        <v>13870</v>
      </c>
      <c r="E91" s="293">
        <v>42241.689953703702</v>
      </c>
      <c r="F91" s="292" t="s">
        <v>13881</v>
      </c>
      <c r="G91" s="292"/>
      <c r="H91" s="292" t="s">
        <v>13874</v>
      </c>
      <c r="I91" s="292" t="s">
        <v>13875</v>
      </c>
    </row>
    <row r="92" spans="1:9" x14ac:dyDescent="0.3">
      <c r="A92" s="292" t="s">
        <v>14071</v>
      </c>
      <c r="B92" s="292" t="s">
        <v>291</v>
      </c>
      <c r="C92" s="292" t="s">
        <v>14072</v>
      </c>
      <c r="D92" s="292"/>
      <c r="E92" s="293">
        <v>43046.572916666664</v>
      </c>
      <c r="F92" s="292" t="s">
        <v>14073</v>
      </c>
      <c r="G92" s="292"/>
      <c r="H92" s="292" t="s">
        <v>13874</v>
      </c>
      <c r="I92" s="292" t="s">
        <v>13875</v>
      </c>
    </row>
    <row r="93" spans="1:9" x14ac:dyDescent="0.3">
      <c r="A93" s="292" t="s">
        <v>14074</v>
      </c>
      <c r="B93" s="292" t="s">
        <v>13879</v>
      </c>
      <c r="C93" s="292" t="s">
        <v>14075</v>
      </c>
      <c r="D93" s="292" t="s">
        <v>13870</v>
      </c>
      <c r="E93" s="293">
        <v>42241.689965277779</v>
      </c>
      <c r="F93" s="292" t="s">
        <v>13881</v>
      </c>
      <c r="G93" s="292"/>
      <c r="H93" s="292" t="s">
        <v>13874</v>
      </c>
      <c r="I93" s="292" t="s">
        <v>13875</v>
      </c>
    </row>
    <row r="94" spans="1:9" x14ac:dyDescent="0.3">
      <c r="A94" s="292" t="s">
        <v>14076</v>
      </c>
      <c r="B94" s="292" t="s">
        <v>13879</v>
      </c>
      <c r="C94" s="292" t="s">
        <v>14077</v>
      </c>
      <c r="D94" s="292" t="s">
        <v>13870</v>
      </c>
      <c r="E94" s="293">
        <v>42241.689953703702</v>
      </c>
      <c r="F94" s="292" t="s">
        <v>13881</v>
      </c>
      <c r="G94" s="292"/>
      <c r="H94" s="292" t="s">
        <v>13874</v>
      </c>
      <c r="I94" s="292" t="s">
        <v>13875</v>
      </c>
    </row>
    <row r="95" spans="1:9" x14ac:dyDescent="0.3">
      <c r="A95" s="292" t="s">
        <v>14078</v>
      </c>
      <c r="B95" s="292" t="s">
        <v>291</v>
      </c>
      <c r="C95" s="292" t="s">
        <v>14079</v>
      </c>
      <c r="D95" s="292"/>
      <c r="E95" s="293">
        <v>42885.666666666664</v>
      </c>
      <c r="F95" s="292" t="s">
        <v>13886</v>
      </c>
      <c r="G95" s="292"/>
      <c r="H95" s="292" t="s">
        <v>13874</v>
      </c>
      <c r="I95" s="292" t="s">
        <v>13875</v>
      </c>
    </row>
    <row r="96" spans="1:9" x14ac:dyDescent="0.3">
      <c r="A96" s="292" t="s">
        <v>14080</v>
      </c>
      <c r="B96" s="292" t="s">
        <v>291</v>
      </c>
      <c r="C96" s="292" t="s">
        <v>14081</v>
      </c>
      <c r="D96" s="292" t="s">
        <v>13870</v>
      </c>
      <c r="E96" s="293">
        <v>42241.689965277779</v>
      </c>
      <c r="F96" s="292" t="s">
        <v>13881</v>
      </c>
      <c r="G96" s="292"/>
      <c r="H96" s="292" t="s">
        <v>13874</v>
      </c>
      <c r="I96" s="292" t="s">
        <v>13875</v>
      </c>
    </row>
    <row r="97" spans="1:9" x14ac:dyDescent="0.3">
      <c r="A97" s="292" t="s">
        <v>14082</v>
      </c>
      <c r="B97" s="292" t="s">
        <v>13879</v>
      </c>
      <c r="C97" s="292" t="s">
        <v>14083</v>
      </c>
      <c r="D97" s="292" t="s">
        <v>13870</v>
      </c>
      <c r="E97" s="293">
        <v>42241.689953703702</v>
      </c>
      <c r="F97" s="292" t="s">
        <v>13881</v>
      </c>
      <c r="G97" s="292"/>
      <c r="H97" s="292" t="s">
        <v>13874</v>
      </c>
      <c r="I97" s="292" t="s">
        <v>13875</v>
      </c>
    </row>
    <row r="98" spans="1:9" x14ac:dyDescent="0.3">
      <c r="A98" s="292" t="s">
        <v>14084</v>
      </c>
      <c r="B98" s="292" t="s">
        <v>13879</v>
      </c>
      <c r="C98" s="292" t="s">
        <v>14085</v>
      </c>
      <c r="D98" s="292" t="s">
        <v>13870</v>
      </c>
      <c r="E98" s="293">
        <v>42241.689953703702</v>
      </c>
      <c r="F98" s="292" t="s">
        <v>13881</v>
      </c>
      <c r="G98" s="292"/>
      <c r="H98" s="292" t="s">
        <v>13874</v>
      </c>
      <c r="I98" s="292" t="s">
        <v>13875</v>
      </c>
    </row>
    <row r="99" spans="1:9" x14ac:dyDescent="0.3">
      <c r="A99" s="292" t="s">
        <v>14086</v>
      </c>
      <c r="B99" s="292" t="s">
        <v>291</v>
      </c>
      <c r="C99" s="292" t="s">
        <v>14087</v>
      </c>
      <c r="D99" s="292"/>
      <c r="E99" s="293">
        <v>42914.628472222219</v>
      </c>
      <c r="F99" s="292" t="s">
        <v>13886</v>
      </c>
      <c r="G99" s="292"/>
      <c r="H99" s="292" t="s">
        <v>13874</v>
      </c>
      <c r="I99" s="292" t="s">
        <v>13875</v>
      </c>
    </row>
    <row r="100" spans="1:9" x14ac:dyDescent="0.3">
      <c r="A100" s="292" t="s">
        <v>14088</v>
      </c>
      <c r="B100" s="292" t="s">
        <v>291</v>
      </c>
      <c r="C100" s="292" t="s">
        <v>14089</v>
      </c>
      <c r="D100" s="292"/>
      <c r="E100" s="293">
        <v>43003.4375</v>
      </c>
      <c r="F100" s="292" t="s">
        <v>13886</v>
      </c>
      <c r="G100" s="292"/>
      <c r="H100" s="292" t="s">
        <v>13874</v>
      </c>
      <c r="I100" s="292" t="s">
        <v>13875</v>
      </c>
    </row>
    <row r="101" spans="1:9" x14ac:dyDescent="0.3">
      <c r="A101" s="292" t="s">
        <v>14088</v>
      </c>
      <c r="B101" s="292" t="s">
        <v>291</v>
      </c>
      <c r="C101" s="292" t="s">
        <v>14090</v>
      </c>
      <c r="D101" s="292"/>
      <c r="E101" s="293">
        <v>43836.381944444445</v>
      </c>
      <c r="F101" s="292" t="s">
        <v>13889</v>
      </c>
      <c r="G101" s="292"/>
      <c r="H101" s="292" t="s">
        <v>13874</v>
      </c>
      <c r="I101" s="292" t="s">
        <v>13875</v>
      </c>
    </row>
    <row r="102" spans="1:9" x14ac:dyDescent="0.3">
      <c r="A102" s="292" t="s">
        <v>14091</v>
      </c>
      <c r="B102" s="292" t="s">
        <v>13879</v>
      </c>
      <c r="C102" s="292" t="s">
        <v>14092</v>
      </c>
      <c r="D102" s="292" t="s">
        <v>14093</v>
      </c>
      <c r="E102" s="293">
        <v>42241.689953703702</v>
      </c>
      <c r="F102" s="292" t="s">
        <v>13881</v>
      </c>
      <c r="G102" s="292"/>
      <c r="H102" s="292" t="s">
        <v>13874</v>
      </c>
      <c r="I102" s="292" t="s">
        <v>13875</v>
      </c>
    </row>
    <row r="103" spans="1:9" x14ac:dyDescent="0.3">
      <c r="A103" s="292" t="s">
        <v>14094</v>
      </c>
      <c r="B103" s="292" t="s">
        <v>291</v>
      </c>
      <c r="C103" s="292" t="s">
        <v>14095</v>
      </c>
      <c r="D103" s="292"/>
      <c r="E103" s="293">
        <v>43014.496527777781</v>
      </c>
      <c r="F103" s="292" t="s">
        <v>13886</v>
      </c>
      <c r="G103" s="292"/>
      <c r="H103" s="292" t="s">
        <v>13874</v>
      </c>
      <c r="I103" s="292" t="s">
        <v>13875</v>
      </c>
    </row>
    <row r="104" spans="1:9" x14ac:dyDescent="0.3">
      <c r="A104" s="292" t="s">
        <v>14096</v>
      </c>
      <c r="B104" s="292" t="s">
        <v>291</v>
      </c>
      <c r="C104" s="292" t="s">
        <v>14097</v>
      </c>
      <c r="D104" s="292" t="s">
        <v>13870</v>
      </c>
      <c r="E104" s="293">
        <v>42241.689953703702</v>
      </c>
      <c r="F104" s="292" t="s">
        <v>13881</v>
      </c>
      <c r="G104" s="292"/>
      <c r="H104" s="292" t="s">
        <v>13874</v>
      </c>
      <c r="I104" s="292" t="s">
        <v>13875</v>
      </c>
    </row>
    <row r="105" spans="1:9" x14ac:dyDescent="0.3">
      <c r="A105" s="292" t="s">
        <v>14098</v>
      </c>
      <c r="B105" s="292" t="s">
        <v>13879</v>
      </c>
      <c r="C105" s="292" t="s">
        <v>14099</v>
      </c>
      <c r="D105" s="292" t="s">
        <v>13870</v>
      </c>
      <c r="E105" s="293">
        <v>42241.689965277779</v>
      </c>
      <c r="F105" s="292" t="s">
        <v>13881</v>
      </c>
      <c r="G105" s="292"/>
      <c r="H105" s="292" t="s">
        <v>13874</v>
      </c>
      <c r="I105" s="292" t="s">
        <v>13875</v>
      </c>
    </row>
    <row r="106" spans="1:9" x14ac:dyDescent="0.3">
      <c r="A106" s="292" t="s">
        <v>14100</v>
      </c>
      <c r="B106" s="292" t="s">
        <v>291</v>
      </c>
      <c r="C106" s="292" t="s">
        <v>14101</v>
      </c>
      <c r="D106" s="292"/>
      <c r="E106" s="293">
        <v>43294.618055555555</v>
      </c>
      <c r="F106" s="292" t="s">
        <v>13889</v>
      </c>
      <c r="G106" s="292"/>
      <c r="H106" s="292" t="s">
        <v>13874</v>
      </c>
      <c r="I106" s="292" t="s">
        <v>13875</v>
      </c>
    </row>
    <row r="107" spans="1:9" x14ac:dyDescent="0.3">
      <c r="A107" s="292" t="s">
        <v>14102</v>
      </c>
      <c r="B107" s="292" t="s">
        <v>291</v>
      </c>
      <c r="C107" s="292" t="s">
        <v>14103</v>
      </c>
      <c r="D107" s="292" t="s">
        <v>13870</v>
      </c>
      <c r="E107" s="293">
        <v>42241.689965277779</v>
      </c>
      <c r="F107" s="292" t="s">
        <v>13881</v>
      </c>
      <c r="G107" s="292"/>
      <c r="H107" s="292" t="s">
        <v>13874</v>
      </c>
      <c r="I107" s="292" t="s">
        <v>13875</v>
      </c>
    </row>
    <row r="108" spans="1:9" x14ac:dyDescent="0.3">
      <c r="A108" s="292" t="s">
        <v>14102</v>
      </c>
      <c r="B108" s="292" t="s">
        <v>13901</v>
      </c>
      <c r="C108" s="292" t="s">
        <v>14104</v>
      </c>
      <c r="D108" s="292"/>
      <c r="E108" s="293">
        <v>43364.295138888891</v>
      </c>
      <c r="F108" s="292" t="s">
        <v>13889</v>
      </c>
      <c r="G108" s="292"/>
      <c r="H108" s="292" t="s">
        <v>13874</v>
      </c>
      <c r="I108" s="292" t="s">
        <v>13875</v>
      </c>
    </row>
    <row r="109" spans="1:9" x14ac:dyDescent="0.3">
      <c r="A109" s="292" t="s">
        <v>14105</v>
      </c>
      <c r="B109" s="292" t="s">
        <v>291</v>
      </c>
      <c r="C109" s="292" t="s">
        <v>14106</v>
      </c>
      <c r="D109" s="292" t="s">
        <v>13870</v>
      </c>
      <c r="E109" s="293">
        <v>42241.690092592595</v>
      </c>
      <c r="F109" s="292" t="s">
        <v>13881</v>
      </c>
      <c r="G109" s="292"/>
      <c r="H109" s="292" t="s">
        <v>13874</v>
      </c>
      <c r="I109" s="292" t="s">
        <v>13875</v>
      </c>
    </row>
    <row r="110" spans="1:9" x14ac:dyDescent="0.3">
      <c r="A110" s="292" t="s">
        <v>14107</v>
      </c>
      <c r="B110" s="292" t="s">
        <v>291</v>
      </c>
      <c r="C110" s="292" t="s">
        <v>14108</v>
      </c>
      <c r="D110" s="292" t="s">
        <v>13870</v>
      </c>
      <c r="E110" s="293">
        <v>42241.689965277779</v>
      </c>
      <c r="F110" s="292" t="s">
        <v>13881</v>
      </c>
      <c r="G110" s="292"/>
      <c r="H110" s="292" t="s">
        <v>13874</v>
      </c>
      <c r="I110" s="292" t="s">
        <v>13875</v>
      </c>
    </row>
    <row r="111" spans="1:9" x14ac:dyDescent="0.3">
      <c r="A111" s="292" t="s">
        <v>14109</v>
      </c>
      <c r="B111" s="292" t="s">
        <v>13879</v>
      </c>
      <c r="C111" s="292" t="s">
        <v>14110</v>
      </c>
      <c r="D111" s="292" t="s">
        <v>13870</v>
      </c>
      <c r="E111" s="293">
        <v>42241.689953703702</v>
      </c>
      <c r="F111" s="292" t="s">
        <v>13881</v>
      </c>
      <c r="G111" s="292"/>
      <c r="H111" s="292" t="s">
        <v>13874</v>
      </c>
      <c r="I111" s="292" t="s">
        <v>13875</v>
      </c>
    </row>
    <row r="112" spans="1:9" x14ac:dyDescent="0.3">
      <c r="A112" s="292" t="s">
        <v>14111</v>
      </c>
      <c r="B112" s="292" t="s">
        <v>291</v>
      </c>
      <c r="C112" s="292" t="s">
        <v>14112</v>
      </c>
      <c r="D112" s="292" t="s">
        <v>13870</v>
      </c>
      <c r="E112" s="293">
        <v>42333.382245370369</v>
      </c>
      <c r="F112" s="292" t="s">
        <v>13910</v>
      </c>
      <c r="G112" s="292"/>
      <c r="H112" s="292" t="s">
        <v>13874</v>
      </c>
      <c r="I112" s="292" t="s">
        <v>13875</v>
      </c>
    </row>
    <row r="113" spans="1:9" x14ac:dyDescent="0.3">
      <c r="A113" s="292" t="s">
        <v>14113</v>
      </c>
      <c r="B113" s="292" t="s">
        <v>13879</v>
      </c>
      <c r="C113" s="292" t="s">
        <v>14114</v>
      </c>
      <c r="D113" s="292" t="s">
        <v>13870</v>
      </c>
      <c r="E113" s="293">
        <v>42241.689965277779</v>
      </c>
      <c r="F113" s="292" t="s">
        <v>13881</v>
      </c>
      <c r="G113" s="292"/>
      <c r="H113" s="292" t="s">
        <v>13874</v>
      </c>
      <c r="I113" s="292" t="s">
        <v>13875</v>
      </c>
    </row>
    <row r="114" spans="1:9" x14ac:dyDescent="0.3">
      <c r="A114" s="292" t="s">
        <v>14115</v>
      </c>
      <c r="B114" s="292" t="s">
        <v>291</v>
      </c>
      <c r="C114" s="292" t="s">
        <v>14116</v>
      </c>
      <c r="D114" s="292"/>
      <c r="E114" s="293">
        <v>42879.173611111109</v>
      </c>
      <c r="F114" s="292" t="s">
        <v>13886</v>
      </c>
      <c r="G114" s="292"/>
      <c r="H114" s="292" t="s">
        <v>13874</v>
      </c>
      <c r="I114" s="292" t="s">
        <v>13875</v>
      </c>
    </row>
    <row r="115" spans="1:9" x14ac:dyDescent="0.3">
      <c r="A115" s="292" t="s">
        <v>14115</v>
      </c>
      <c r="B115" s="292" t="s">
        <v>13879</v>
      </c>
      <c r="C115" s="292" t="s">
        <v>14117</v>
      </c>
      <c r="D115" s="292" t="s">
        <v>14118</v>
      </c>
      <c r="E115" s="293">
        <v>45345</v>
      </c>
      <c r="F115" s="292" t="s">
        <v>13903</v>
      </c>
      <c r="G115" s="292" t="s">
        <v>14119</v>
      </c>
      <c r="H115" s="292" t="s">
        <v>13874</v>
      </c>
      <c r="I115" s="292" t="s">
        <v>13875</v>
      </c>
    </row>
    <row r="116" spans="1:9" x14ac:dyDescent="0.3">
      <c r="A116" s="292" t="s">
        <v>14120</v>
      </c>
      <c r="B116" s="292" t="s">
        <v>291</v>
      </c>
      <c r="C116" s="292" t="s">
        <v>14121</v>
      </c>
      <c r="D116" s="292"/>
      <c r="E116" s="293">
        <v>43866.576388888891</v>
      </c>
      <c r="F116" s="292" t="s">
        <v>13889</v>
      </c>
      <c r="G116" s="292"/>
      <c r="H116" s="292" t="s">
        <v>13874</v>
      </c>
      <c r="I116" s="292" t="s">
        <v>13875</v>
      </c>
    </row>
    <row r="117" spans="1:9" x14ac:dyDescent="0.3">
      <c r="A117" s="292" t="s">
        <v>14122</v>
      </c>
      <c r="B117" s="292" t="s">
        <v>291</v>
      </c>
      <c r="C117" s="292" t="s">
        <v>14123</v>
      </c>
      <c r="D117" s="292"/>
      <c r="E117" s="293">
        <v>43180.402777777781</v>
      </c>
      <c r="F117" s="292" t="s">
        <v>13886</v>
      </c>
      <c r="G117" s="292"/>
      <c r="H117" s="292" t="s">
        <v>13874</v>
      </c>
      <c r="I117" s="292" t="s">
        <v>13875</v>
      </c>
    </row>
    <row r="118" spans="1:9" x14ac:dyDescent="0.3">
      <c r="A118" s="292" t="s">
        <v>14124</v>
      </c>
      <c r="B118" s="292" t="s">
        <v>291</v>
      </c>
      <c r="C118" s="292" t="s">
        <v>14125</v>
      </c>
      <c r="D118" s="292" t="s">
        <v>13870</v>
      </c>
      <c r="E118" s="293">
        <v>44160</v>
      </c>
      <c r="F118" s="292" t="s">
        <v>14126</v>
      </c>
      <c r="G118" s="292"/>
      <c r="H118" s="292" t="s">
        <v>13874</v>
      </c>
      <c r="I118" s="292" t="s">
        <v>13875</v>
      </c>
    </row>
    <row r="119" spans="1:9" x14ac:dyDescent="0.3">
      <c r="A119" s="292" t="s">
        <v>14127</v>
      </c>
      <c r="B119" s="292" t="s">
        <v>291</v>
      </c>
      <c r="C119" s="292" t="s">
        <v>14128</v>
      </c>
      <c r="D119" s="292"/>
      <c r="E119" s="293">
        <v>43627.409722222219</v>
      </c>
      <c r="F119" s="292" t="s">
        <v>13889</v>
      </c>
      <c r="G119" s="292"/>
      <c r="H119" s="292" t="s">
        <v>13874</v>
      </c>
      <c r="I119" s="292" t="s">
        <v>13875</v>
      </c>
    </row>
    <row r="120" spans="1:9" x14ac:dyDescent="0.3">
      <c r="A120" s="292" t="s">
        <v>14129</v>
      </c>
      <c r="B120" s="292" t="s">
        <v>291</v>
      </c>
      <c r="C120" s="292" t="s">
        <v>14130</v>
      </c>
      <c r="D120" s="292" t="s">
        <v>13870</v>
      </c>
      <c r="E120" s="293">
        <v>42241.689965277779</v>
      </c>
      <c r="F120" s="292" t="s">
        <v>13881</v>
      </c>
      <c r="G120" s="292"/>
      <c r="H120" s="292" t="s">
        <v>13874</v>
      </c>
      <c r="I120" s="292" t="s">
        <v>13875</v>
      </c>
    </row>
    <row r="121" spans="1:9" x14ac:dyDescent="0.3">
      <c r="A121" s="292" t="s">
        <v>14131</v>
      </c>
      <c r="B121" s="292" t="s">
        <v>291</v>
      </c>
      <c r="C121" s="292" t="s">
        <v>14132</v>
      </c>
      <c r="D121" s="292"/>
      <c r="E121" s="293">
        <v>43061.402777777781</v>
      </c>
      <c r="F121" s="292" t="s">
        <v>13886</v>
      </c>
      <c r="G121" s="292"/>
      <c r="H121" s="292" t="s">
        <v>13874</v>
      </c>
      <c r="I121" s="292" t="s">
        <v>13875</v>
      </c>
    </row>
    <row r="122" spans="1:9" x14ac:dyDescent="0.3">
      <c r="A122" s="292" t="s">
        <v>14133</v>
      </c>
      <c r="B122" s="292" t="s">
        <v>13879</v>
      </c>
      <c r="C122" s="292" t="s">
        <v>14134</v>
      </c>
      <c r="D122" s="292" t="s">
        <v>13870</v>
      </c>
      <c r="E122" s="293">
        <v>42241.689965277779</v>
      </c>
      <c r="F122" s="292" t="s">
        <v>13881</v>
      </c>
      <c r="G122" s="292"/>
      <c r="H122" s="292" t="s">
        <v>13874</v>
      </c>
      <c r="I122" s="292" t="s">
        <v>13875</v>
      </c>
    </row>
    <row r="123" spans="1:9" x14ac:dyDescent="0.3">
      <c r="A123" s="292" t="s">
        <v>14135</v>
      </c>
      <c r="B123" s="292" t="s">
        <v>291</v>
      </c>
      <c r="C123" s="292" t="s">
        <v>14136</v>
      </c>
      <c r="D123" s="292"/>
      <c r="E123" s="293">
        <v>42977.489583333336</v>
      </c>
      <c r="F123" s="292" t="s">
        <v>13886</v>
      </c>
      <c r="G123" s="292"/>
      <c r="H123" s="292" t="s">
        <v>13874</v>
      </c>
      <c r="I123" s="292" t="s">
        <v>13875</v>
      </c>
    </row>
    <row r="124" spans="1:9" x14ac:dyDescent="0.3">
      <c r="A124" s="292" t="s">
        <v>14137</v>
      </c>
      <c r="B124" s="292" t="s">
        <v>13879</v>
      </c>
      <c r="C124" s="292" t="s">
        <v>14138</v>
      </c>
      <c r="D124" s="292" t="s">
        <v>13870</v>
      </c>
      <c r="E124" s="293">
        <v>42674.70207175926</v>
      </c>
      <c r="F124" s="292" t="s">
        <v>14139</v>
      </c>
      <c r="G124" s="292"/>
      <c r="H124" s="292" t="s">
        <v>13874</v>
      </c>
      <c r="I124" s="292" t="s">
        <v>13875</v>
      </c>
    </row>
    <row r="125" spans="1:9" x14ac:dyDescent="0.3">
      <c r="A125" s="292" t="s">
        <v>14140</v>
      </c>
      <c r="B125" s="292" t="s">
        <v>291</v>
      </c>
      <c r="C125" s="292" t="s">
        <v>14141</v>
      </c>
      <c r="D125" s="292"/>
      <c r="E125" s="293"/>
      <c r="F125" s="292" t="s">
        <v>13946</v>
      </c>
      <c r="G125" s="292"/>
      <c r="H125" s="292" t="s">
        <v>13874</v>
      </c>
      <c r="I125" s="292" t="s">
        <v>13875</v>
      </c>
    </row>
    <row r="126" spans="1:9" x14ac:dyDescent="0.3">
      <c r="A126" s="292" t="s">
        <v>14142</v>
      </c>
      <c r="B126" s="292" t="s">
        <v>291</v>
      </c>
      <c r="C126" s="292" t="s">
        <v>14143</v>
      </c>
      <c r="D126" s="292"/>
      <c r="E126" s="293">
        <v>43538.652777777781</v>
      </c>
      <c r="F126" s="292" t="s">
        <v>13889</v>
      </c>
      <c r="G126" s="292"/>
      <c r="H126" s="292" t="s">
        <v>13874</v>
      </c>
      <c r="I126" s="292" t="s">
        <v>13875</v>
      </c>
    </row>
    <row r="127" spans="1:9" x14ac:dyDescent="0.3">
      <c r="A127" s="292" t="s">
        <v>14144</v>
      </c>
      <c r="B127" s="292" t="s">
        <v>291</v>
      </c>
      <c r="C127" s="292" t="s">
        <v>14145</v>
      </c>
      <c r="D127" s="292"/>
      <c r="E127" s="293">
        <v>43957.729166666664</v>
      </c>
      <c r="F127" s="292" t="s">
        <v>13889</v>
      </c>
      <c r="G127" s="292"/>
      <c r="H127" s="292" t="s">
        <v>13874</v>
      </c>
      <c r="I127" s="292" t="s">
        <v>13875</v>
      </c>
    </row>
    <row r="128" spans="1:9" x14ac:dyDescent="0.3">
      <c r="A128" s="292" t="s">
        <v>14146</v>
      </c>
      <c r="B128" s="292" t="s">
        <v>291</v>
      </c>
      <c r="C128" s="292" t="s">
        <v>14147</v>
      </c>
      <c r="D128" s="292"/>
      <c r="E128" s="293">
        <v>43187.524305555555</v>
      </c>
      <c r="F128" s="292" t="s">
        <v>13886</v>
      </c>
      <c r="G128" s="292"/>
      <c r="H128" s="292" t="s">
        <v>13874</v>
      </c>
      <c r="I128" s="292" t="s">
        <v>13875</v>
      </c>
    </row>
    <row r="129" spans="1:9" x14ac:dyDescent="0.3">
      <c r="A129" s="292" t="s">
        <v>14148</v>
      </c>
      <c r="B129" s="292" t="s">
        <v>291</v>
      </c>
      <c r="C129" s="292" t="s">
        <v>14149</v>
      </c>
      <c r="D129" s="292"/>
      <c r="E129" s="293">
        <v>43042.565972222219</v>
      </c>
      <c r="F129" s="292" t="s">
        <v>13886</v>
      </c>
      <c r="G129" s="292"/>
      <c r="H129" s="292" t="s">
        <v>13874</v>
      </c>
      <c r="I129" s="292" t="s">
        <v>13875</v>
      </c>
    </row>
    <row r="130" spans="1:9" x14ac:dyDescent="0.3">
      <c r="A130" s="292" t="s">
        <v>14150</v>
      </c>
      <c r="B130" s="292" t="s">
        <v>13901</v>
      </c>
      <c r="C130" s="292" t="s">
        <v>14151</v>
      </c>
      <c r="D130" s="292" t="s">
        <v>14118</v>
      </c>
      <c r="E130" s="293">
        <v>45639</v>
      </c>
      <c r="F130" s="292" t="s">
        <v>13903</v>
      </c>
      <c r="G130" s="292" t="s">
        <v>14152</v>
      </c>
      <c r="H130" s="292" t="s">
        <v>13874</v>
      </c>
      <c r="I130" s="292" t="s">
        <v>13875</v>
      </c>
    </row>
    <row r="131" spans="1:9" x14ac:dyDescent="0.3">
      <c r="A131" s="292" t="s">
        <v>14153</v>
      </c>
      <c r="B131" s="292" t="s">
        <v>291</v>
      </c>
      <c r="C131" s="292" t="s">
        <v>14154</v>
      </c>
      <c r="D131" s="292"/>
      <c r="E131" s="293">
        <v>44292</v>
      </c>
      <c r="F131" s="292" t="s">
        <v>13934</v>
      </c>
      <c r="G131" s="292"/>
      <c r="H131" s="292" t="s">
        <v>13874</v>
      </c>
      <c r="I131" s="292" t="s">
        <v>13875</v>
      </c>
    </row>
    <row r="132" spans="1:9" x14ac:dyDescent="0.3">
      <c r="A132" s="292" t="s">
        <v>14155</v>
      </c>
      <c r="B132" s="292" t="s">
        <v>291</v>
      </c>
      <c r="C132" s="292" t="s">
        <v>14156</v>
      </c>
      <c r="D132" s="292"/>
      <c r="E132" s="293">
        <v>42977.524305555555</v>
      </c>
      <c r="F132" s="292" t="s">
        <v>13886</v>
      </c>
      <c r="G132" s="292"/>
      <c r="H132" s="292" t="s">
        <v>13874</v>
      </c>
      <c r="I132" s="292" t="s">
        <v>13875</v>
      </c>
    </row>
    <row r="133" spans="1:9" x14ac:dyDescent="0.3">
      <c r="A133" s="292" t="s">
        <v>14157</v>
      </c>
      <c r="B133" s="292" t="s">
        <v>291</v>
      </c>
      <c r="C133" s="292" t="s">
        <v>14158</v>
      </c>
      <c r="D133" s="292" t="s">
        <v>13870</v>
      </c>
      <c r="E133" s="293">
        <v>42711</v>
      </c>
      <c r="F133" s="292" t="s">
        <v>13889</v>
      </c>
      <c r="G133" s="292"/>
      <c r="H133" s="292" t="s">
        <v>13874</v>
      </c>
      <c r="I133" s="292" t="s">
        <v>13875</v>
      </c>
    </row>
    <row r="134" spans="1:9" x14ac:dyDescent="0.3">
      <c r="A134" s="292" t="s">
        <v>14159</v>
      </c>
      <c r="B134" s="292" t="s">
        <v>13879</v>
      </c>
      <c r="C134" s="292" t="s">
        <v>14160</v>
      </c>
      <c r="D134" s="292" t="s">
        <v>13870</v>
      </c>
      <c r="E134" s="293">
        <v>42674.700312499997</v>
      </c>
      <c r="F134" s="292" t="s">
        <v>14139</v>
      </c>
      <c r="G134" s="292"/>
      <c r="H134" s="292" t="s">
        <v>13874</v>
      </c>
      <c r="I134" s="292" t="s">
        <v>13875</v>
      </c>
    </row>
    <row r="135" spans="1:9" x14ac:dyDescent="0.3">
      <c r="A135" s="292" t="s">
        <v>14161</v>
      </c>
      <c r="B135" s="292" t="s">
        <v>291</v>
      </c>
      <c r="C135" s="292" t="s">
        <v>14162</v>
      </c>
      <c r="D135" s="292" t="s">
        <v>13870</v>
      </c>
      <c r="E135" s="293">
        <v>42347.331238425926</v>
      </c>
      <c r="F135" s="292" t="s">
        <v>13910</v>
      </c>
      <c r="G135" s="292"/>
      <c r="H135" s="292" t="s">
        <v>13874</v>
      </c>
      <c r="I135" s="292" t="s">
        <v>13875</v>
      </c>
    </row>
    <row r="136" spans="1:9" x14ac:dyDescent="0.3">
      <c r="A136" s="292" t="s">
        <v>14163</v>
      </c>
      <c r="B136" s="292" t="s">
        <v>291</v>
      </c>
      <c r="C136" s="292" t="s">
        <v>14164</v>
      </c>
      <c r="D136" s="292"/>
      <c r="E136" s="293">
        <v>44292</v>
      </c>
      <c r="F136" s="292" t="s">
        <v>14165</v>
      </c>
      <c r="G136" s="292"/>
      <c r="H136" s="292" t="s">
        <v>13874</v>
      </c>
      <c r="I136" s="292" t="s">
        <v>13875</v>
      </c>
    </row>
    <row r="137" spans="1:9" x14ac:dyDescent="0.3">
      <c r="A137" s="292" t="s">
        <v>14166</v>
      </c>
      <c r="B137" s="292" t="s">
        <v>291</v>
      </c>
      <c r="C137" s="292" t="s">
        <v>14167</v>
      </c>
      <c r="D137" s="292" t="s">
        <v>13870</v>
      </c>
      <c r="E137" s="293">
        <v>42241.690046296295</v>
      </c>
      <c r="F137" s="292" t="s">
        <v>13881</v>
      </c>
      <c r="G137" s="292"/>
      <c r="H137" s="292" t="s">
        <v>13874</v>
      </c>
      <c r="I137" s="292" t="s">
        <v>13875</v>
      </c>
    </row>
    <row r="138" spans="1:9" x14ac:dyDescent="0.3">
      <c r="A138" s="292" t="s">
        <v>14168</v>
      </c>
      <c r="B138" s="292" t="s">
        <v>291</v>
      </c>
      <c r="C138" s="292" t="s">
        <v>14169</v>
      </c>
      <c r="D138" s="292"/>
      <c r="E138" s="293">
        <v>43707.444444444445</v>
      </c>
      <c r="F138" s="292" t="s">
        <v>13889</v>
      </c>
      <c r="G138" s="292"/>
      <c r="H138" s="292" t="s">
        <v>13874</v>
      </c>
      <c r="I138" s="292" t="s">
        <v>13875</v>
      </c>
    </row>
    <row r="139" spans="1:9" x14ac:dyDescent="0.3">
      <c r="A139" s="292" t="s">
        <v>14170</v>
      </c>
      <c r="B139" s="292" t="s">
        <v>291</v>
      </c>
      <c r="C139" s="292" t="s">
        <v>14171</v>
      </c>
      <c r="D139" s="292" t="s">
        <v>13870</v>
      </c>
      <c r="E139" s="293">
        <v>42311.544270833336</v>
      </c>
      <c r="F139" s="292" t="s">
        <v>13910</v>
      </c>
      <c r="G139" s="292"/>
      <c r="H139" s="292" t="s">
        <v>13874</v>
      </c>
      <c r="I139" s="292" t="s">
        <v>13875</v>
      </c>
    </row>
    <row r="140" spans="1:9" x14ac:dyDescent="0.3">
      <c r="A140" s="292" t="s">
        <v>14172</v>
      </c>
      <c r="B140" s="292" t="s">
        <v>291</v>
      </c>
      <c r="C140" s="292" t="s">
        <v>14173</v>
      </c>
      <c r="D140" s="292"/>
      <c r="E140" s="293">
        <v>43859.611111111109</v>
      </c>
      <c r="F140" s="292" t="s">
        <v>13889</v>
      </c>
      <c r="G140" s="292"/>
      <c r="H140" s="292" t="s">
        <v>13874</v>
      </c>
      <c r="I140" s="292" t="s">
        <v>13875</v>
      </c>
    </row>
    <row r="141" spans="1:9" x14ac:dyDescent="0.3">
      <c r="A141" s="292" t="s">
        <v>14174</v>
      </c>
      <c r="B141" s="292" t="s">
        <v>291</v>
      </c>
      <c r="C141" s="292" t="s">
        <v>14175</v>
      </c>
      <c r="D141" s="292" t="s">
        <v>13870</v>
      </c>
      <c r="E141" s="293">
        <v>42702.691261574073</v>
      </c>
      <c r="F141" s="292" t="s">
        <v>13873</v>
      </c>
      <c r="G141" s="292"/>
      <c r="H141" s="292" t="s">
        <v>13874</v>
      </c>
      <c r="I141" s="292" t="s">
        <v>13875</v>
      </c>
    </row>
    <row r="142" spans="1:9" x14ac:dyDescent="0.3">
      <c r="A142" s="292" t="s">
        <v>14176</v>
      </c>
      <c r="B142" s="292" t="s">
        <v>291</v>
      </c>
      <c r="C142" s="292" t="s">
        <v>14177</v>
      </c>
      <c r="D142" s="292"/>
      <c r="E142" s="293">
        <v>43657.559027777781</v>
      </c>
      <c r="F142" s="292" t="s">
        <v>13889</v>
      </c>
      <c r="G142" s="292"/>
      <c r="H142" s="292" t="s">
        <v>13874</v>
      </c>
      <c r="I142" s="292" t="s">
        <v>13875</v>
      </c>
    </row>
    <row r="143" spans="1:9" x14ac:dyDescent="0.3">
      <c r="A143" s="292" t="s">
        <v>14178</v>
      </c>
      <c r="B143" s="292" t="s">
        <v>291</v>
      </c>
      <c r="C143" s="292" t="s">
        <v>14179</v>
      </c>
      <c r="D143" s="292"/>
      <c r="E143" s="293">
        <v>43042.451388888891</v>
      </c>
      <c r="F143" s="292" t="s">
        <v>13886</v>
      </c>
      <c r="G143" s="292"/>
      <c r="H143" s="292" t="s">
        <v>13874</v>
      </c>
      <c r="I143" s="292" t="s">
        <v>13875</v>
      </c>
    </row>
    <row r="144" spans="1:9" x14ac:dyDescent="0.3">
      <c r="A144" s="292" t="s">
        <v>14180</v>
      </c>
      <c r="B144" s="292" t="s">
        <v>291</v>
      </c>
      <c r="C144" s="292" t="s">
        <v>14181</v>
      </c>
      <c r="D144" s="292"/>
      <c r="E144" s="293">
        <v>43060.375</v>
      </c>
      <c r="F144" s="292" t="s">
        <v>13886</v>
      </c>
      <c r="G144" s="292"/>
      <c r="H144" s="292" t="s">
        <v>13874</v>
      </c>
      <c r="I144" s="292" t="s">
        <v>13875</v>
      </c>
    </row>
    <row r="145" spans="1:9" x14ac:dyDescent="0.3">
      <c r="A145" s="292" t="s">
        <v>14182</v>
      </c>
      <c r="B145" s="292" t="s">
        <v>291</v>
      </c>
      <c r="C145" s="292" t="s">
        <v>14183</v>
      </c>
      <c r="D145" s="292"/>
      <c r="E145" s="293">
        <v>43573.607638888891</v>
      </c>
      <c r="F145" s="292" t="s">
        <v>13889</v>
      </c>
      <c r="G145" s="292"/>
      <c r="H145" s="292" t="s">
        <v>13874</v>
      </c>
      <c r="I145" s="292" t="s">
        <v>13875</v>
      </c>
    </row>
    <row r="146" spans="1:9" x14ac:dyDescent="0.3">
      <c r="A146" s="292" t="s">
        <v>14184</v>
      </c>
      <c r="B146" s="292" t="s">
        <v>291</v>
      </c>
      <c r="C146" s="292" t="s">
        <v>14185</v>
      </c>
      <c r="D146" s="292"/>
      <c r="E146" s="293">
        <v>43278.038194444445</v>
      </c>
      <c r="F146" s="292" t="s">
        <v>13899</v>
      </c>
      <c r="G146" s="292"/>
      <c r="H146" s="292" t="s">
        <v>13874</v>
      </c>
      <c r="I146" s="292" t="s">
        <v>13875</v>
      </c>
    </row>
    <row r="147" spans="1:9" x14ac:dyDescent="0.3">
      <c r="A147" s="292" t="s">
        <v>14186</v>
      </c>
      <c r="B147" s="292" t="s">
        <v>291</v>
      </c>
      <c r="C147" s="292" t="s">
        <v>14187</v>
      </c>
      <c r="D147" s="292"/>
      <c r="E147" s="293">
        <v>43070.336805555555</v>
      </c>
      <c r="F147" s="292" t="s">
        <v>13886</v>
      </c>
      <c r="G147" s="292"/>
      <c r="H147" s="292" t="s">
        <v>13874</v>
      </c>
      <c r="I147" s="292" t="s">
        <v>13875</v>
      </c>
    </row>
    <row r="148" spans="1:9" x14ac:dyDescent="0.3">
      <c r="A148" s="292" t="s">
        <v>14188</v>
      </c>
      <c r="B148" s="292" t="s">
        <v>291</v>
      </c>
      <c r="C148" s="292" t="s">
        <v>14189</v>
      </c>
      <c r="D148" s="292"/>
      <c r="E148" s="293">
        <v>43627.409722222219</v>
      </c>
      <c r="F148" s="292" t="s">
        <v>13889</v>
      </c>
      <c r="G148" s="292"/>
      <c r="H148" s="292" t="s">
        <v>13874</v>
      </c>
      <c r="I148" s="292" t="s">
        <v>13875</v>
      </c>
    </row>
    <row r="149" spans="1:9" x14ac:dyDescent="0.3">
      <c r="A149" s="292" t="s">
        <v>14190</v>
      </c>
      <c r="B149" s="292" t="s">
        <v>291</v>
      </c>
      <c r="C149" s="292" t="s">
        <v>14191</v>
      </c>
      <c r="D149" s="292"/>
      <c r="E149" s="293">
        <v>43812.416666666664</v>
      </c>
      <c r="F149" s="292" t="s">
        <v>13889</v>
      </c>
      <c r="G149" s="292"/>
      <c r="H149" s="292" t="s">
        <v>13874</v>
      </c>
      <c r="I149" s="292" t="s">
        <v>13875</v>
      </c>
    </row>
    <row r="150" spans="1:9" x14ac:dyDescent="0.3">
      <c r="A150" s="292" t="s">
        <v>14192</v>
      </c>
      <c r="B150" s="292" t="s">
        <v>291</v>
      </c>
      <c r="C150" s="292" t="s">
        <v>14193</v>
      </c>
      <c r="D150" s="292"/>
      <c r="E150" s="293">
        <v>43319.628472222219</v>
      </c>
      <c r="F150" s="292" t="s">
        <v>13889</v>
      </c>
      <c r="G150" s="292"/>
      <c r="H150" s="292" t="s">
        <v>13874</v>
      </c>
      <c r="I150" s="292" t="s">
        <v>13875</v>
      </c>
    </row>
    <row r="151" spans="1:9" x14ac:dyDescent="0.3">
      <c r="A151" s="292" t="s">
        <v>14194</v>
      </c>
      <c r="B151" s="292" t="s">
        <v>291</v>
      </c>
      <c r="C151" s="292" t="s">
        <v>14195</v>
      </c>
      <c r="D151" s="292"/>
      <c r="E151" s="293">
        <v>43306.645833333336</v>
      </c>
      <c r="F151" s="292" t="s">
        <v>13889</v>
      </c>
      <c r="G151" s="292"/>
      <c r="H151" s="292" t="s">
        <v>13874</v>
      </c>
      <c r="I151" s="292" t="s">
        <v>13875</v>
      </c>
    </row>
    <row r="152" spans="1:9" x14ac:dyDescent="0.3">
      <c r="A152" s="292" t="s">
        <v>14196</v>
      </c>
      <c r="B152" s="292" t="s">
        <v>291</v>
      </c>
      <c r="C152" s="292" t="s">
        <v>14197</v>
      </c>
      <c r="D152" s="292" t="s">
        <v>13870</v>
      </c>
      <c r="E152" s="293">
        <v>42241.689965277779</v>
      </c>
      <c r="F152" s="292" t="s">
        <v>13881</v>
      </c>
      <c r="G152" s="292"/>
      <c r="H152" s="292" t="s">
        <v>13874</v>
      </c>
      <c r="I152" s="292" t="s">
        <v>13875</v>
      </c>
    </row>
    <row r="153" spans="1:9" x14ac:dyDescent="0.3">
      <c r="A153" s="292" t="s">
        <v>14198</v>
      </c>
      <c r="B153" s="292" t="s">
        <v>291</v>
      </c>
      <c r="C153" s="292" t="s">
        <v>14199</v>
      </c>
      <c r="D153" s="292"/>
      <c r="E153" s="293">
        <v>45805.477083333331</v>
      </c>
      <c r="F153" s="292" t="s">
        <v>13903</v>
      </c>
      <c r="G153" s="292" t="s">
        <v>14200</v>
      </c>
      <c r="H153" s="292" t="s">
        <v>13874</v>
      </c>
      <c r="I153" s="292" t="s">
        <v>13875</v>
      </c>
    </row>
    <row r="154" spans="1:9" x14ac:dyDescent="0.3">
      <c r="A154" s="292" t="s">
        <v>14201</v>
      </c>
      <c r="B154" s="292" t="s">
        <v>291</v>
      </c>
      <c r="C154" s="292" t="s">
        <v>14202</v>
      </c>
      <c r="D154" s="292"/>
      <c r="E154" s="293">
        <v>43070.336805555555</v>
      </c>
      <c r="F154" s="292" t="s">
        <v>13886</v>
      </c>
      <c r="G154" s="292"/>
      <c r="H154" s="292" t="s">
        <v>13874</v>
      </c>
      <c r="I154" s="292" t="s">
        <v>13875</v>
      </c>
    </row>
    <row r="155" spans="1:9" x14ac:dyDescent="0.3">
      <c r="A155" s="292" t="s">
        <v>14203</v>
      </c>
      <c r="B155" s="292" t="s">
        <v>291</v>
      </c>
      <c r="C155" s="292" t="s">
        <v>14204</v>
      </c>
      <c r="D155" s="292"/>
      <c r="E155" s="293">
        <v>43209.666666666664</v>
      </c>
      <c r="F155" s="292" t="s">
        <v>13886</v>
      </c>
      <c r="G155" s="292"/>
      <c r="H155" s="292" t="s">
        <v>13874</v>
      </c>
      <c r="I155" s="292" t="s">
        <v>13875</v>
      </c>
    </row>
    <row r="156" spans="1:9" x14ac:dyDescent="0.3">
      <c r="A156" s="292" t="s">
        <v>14205</v>
      </c>
      <c r="B156" s="292" t="s">
        <v>291</v>
      </c>
      <c r="C156" s="292" t="s">
        <v>14206</v>
      </c>
      <c r="D156" s="292"/>
      <c r="E156" s="293">
        <v>42832.392361111109</v>
      </c>
      <c r="F156" s="292" t="s">
        <v>13889</v>
      </c>
      <c r="G156" s="292"/>
      <c r="H156" s="292" t="s">
        <v>13874</v>
      </c>
      <c r="I156" s="292" t="s">
        <v>13875</v>
      </c>
    </row>
    <row r="157" spans="1:9" x14ac:dyDescent="0.3">
      <c r="A157" s="292" t="s">
        <v>14207</v>
      </c>
      <c r="B157" s="292" t="s">
        <v>291</v>
      </c>
      <c r="C157" s="292" t="s">
        <v>14208</v>
      </c>
      <c r="D157" s="292"/>
      <c r="E157" s="293">
        <v>45000</v>
      </c>
      <c r="F157" s="292" t="s">
        <v>13934</v>
      </c>
      <c r="G157" s="292"/>
      <c r="H157" s="292" t="s">
        <v>13874</v>
      </c>
      <c r="I157" s="292" t="s">
        <v>13875</v>
      </c>
    </row>
    <row r="158" spans="1:9" x14ac:dyDescent="0.3">
      <c r="A158" s="292" t="s">
        <v>14209</v>
      </c>
      <c r="B158" s="292" t="s">
        <v>291</v>
      </c>
      <c r="C158" s="292" t="s">
        <v>14210</v>
      </c>
      <c r="D158" s="292" t="s">
        <v>13870</v>
      </c>
      <c r="E158" s="293">
        <v>44160</v>
      </c>
      <c r="F158" s="292" t="s">
        <v>14126</v>
      </c>
      <c r="G158" s="292"/>
      <c r="H158" s="292" t="s">
        <v>13874</v>
      </c>
      <c r="I158" s="292" t="s">
        <v>13875</v>
      </c>
    </row>
    <row r="159" spans="1:9" x14ac:dyDescent="0.3">
      <c r="A159" s="292" t="s">
        <v>14211</v>
      </c>
      <c r="B159" s="292" t="s">
        <v>291</v>
      </c>
      <c r="C159" s="292" t="s">
        <v>14212</v>
      </c>
      <c r="D159" s="292"/>
      <c r="E159" s="293">
        <v>43080.645833333336</v>
      </c>
      <c r="F159" s="292" t="s">
        <v>13886</v>
      </c>
      <c r="G159" s="292"/>
      <c r="H159" s="292" t="s">
        <v>13874</v>
      </c>
      <c r="I159" s="292" t="s">
        <v>13875</v>
      </c>
    </row>
    <row r="160" spans="1:9" x14ac:dyDescent="0.3">
      <c r="A160" s="292" t="s">
        <v>14213</v>
      </c>
      <c r="B160" s="292" t="s">
        <v>291</v>
      </c>
      <c r="C160" s="292" t="s">
        <v>14214</v>
      </c>
      <c r="D160" s="292"/>
      <c r="E160" s="293">
        <v>43003.4375</v>
      </c>
      <c r="F160" s="292" t="s">
        <v>13886</v>
      </c>
      <c r="G160" s="292"/>
      <c r="H160" s="292" t="s">
        <v>13874</v>
      </c>
      <c r="I160" s="292" t="s">
        <v>13875</v>
      </c>
    </row>
    <row r="161" spans="1:9" x14ac:dyDescent="0.3">
      <c r="A161" s="292" t="s">
        <v>14215</v>
      </c>
      <c r="B161" s="292" t="s">
        <v>291</v>
      </c>
      <c r="C161" s="292" t="s">
        <v>14216</v>
      </c>
      <c r="D161" s="292"/>
      <c r="E161" s="293"/>
      <c r="F161" s="292"/>
      <c r="G161" s="292"/>
      <c r="H161" s="292" t="s">
        <v>13874</v>
      </c>
      <c r="I161" s="292" t="s">
        <v>13875</v>
      </c>
    </row>
    <row r="162" spans="1:9" x14ac:dyDescent="0.3">
      <c r="A162" s="292" t="s">
        <v>14215</v>
      </c>
      <c r="B162" s="292" t="s">
        <v>291</v>
      </c>
      <c r="C162" s="292" t="s">
        <v>14216</v>
      </c>
      <c r="D162" s="292"/>
      <c r="E162" s="293"/>
      <c r="F162" s="292"/>
      <c r="G162" s="292"/>
      <c r="H162" s="292" t="s">
        <v>13874</v>
      </c>
      <c r="I162" s="292" t="s">
        <v>13875</v>
      </c>
    </row>
    <row r="163" spans="1:9" x14ac:dyDescent="0.3">
      <c r="A163" s="292" t="s">
        <v>14217</v>
      </c>
      <c r="B163" s="292" t="s">
        <v>291</v>
      </c>
      <c r="C163" s="292" t="s">
        <v>14218</v>
      </c>
      <c r="D163" s="292" t="s">
        <v>13870</v>
      </c>
      <c r="E163" s="293">
        <v>42711</v>
      </c>
      <c r="F163" s="292" t="s">
        <v>13889</v>
      </c>
      <c r="G163" s="292"/>
      <c r="H163" s="292" t="s">
        <v>13874</v>
      </c>
      <c r="I163" s="292" t="s">
        <v>13875</v>
      </c>
    </row>
    <row r="164" spans="1:9" x14ac:dyDescent="0.3">
      <c r="A164" s="292" t="s">
        <v>14219</v>
      </c>
      <c r="B164" s="292" t="s">
        <v>291</v>
      </c>
      <c r="C164" s="292" t="s">
        <v>14220</v>
      </c>
      <c r="D164" s="292" t="s">
        <v>13870</v>
      </c>
      <c r="E164" s="293">
        <v>42241.690011574072</v>
      </c>
      <c r="F164" s="292" t="s">
        <v>13881</v>
      </c>
      <c r="G164" s="292"/>
      <c r="H164" s="292" t="s">
        <v>13874</v>
      </c>
      <c r="I164" s="292" t="s">
        <v>13875</v>
      </c>
    </row>
    <row r="165" spans="1:9" x14ac:dyDescent="0.3">
      <c r="A165" s="292" t="s">
        <v>14221</v>
      </c>
      <c r="B165" s="292" t="s">
        <v>291</v>
      </c>
      <c r="C165" s="292" t="s">
        <v>14222</v>
      </c>
      <c r="D165" s="292"/>
      <c r="E165" s="293">
        <v>43490.708333333336</v>
      </c>
      <c r="F165" s="292" t="s">
        <v>13889</v>
      </c>
      <c r="G165" s="292"/>
      <c r="H165" s="292" t="s">
        <v>13874</v>
      </c>
      <c r="I165" s="292" t="s">
        <v>13875</v>
      </c>
    </row>
    <row r="166" spans="1:9" x14ac:dyDescent="0.3">
      <c r="A166" s="292" t="s">
        <v>14223</v>
      </c>
      <c r="B166" s="292" t="s">
        <v>291</v>
      </c>
      <c r="C166" s="292" t="s">
        <v>14224</v>
      </c>
      <c r="D166" s="292" t="s">
        <v>13870</v>
      </c>
      <c r="E166" s="293">
        <v>42241.689942129633</v>
      </c>
      <c r="F166" s="292" t="s">
        <v>13881</v>
      </c>
      <c r="G166" s="292"/>
      <c r="H166" s="292" t="s">
        <v>13874</v>
      </c>
      <c r="I166" s="292" t="s">
        <v>13875</v>
      </c>
    </row>
    <row r="167" spans="1:9" x14ac:dyDescent="0.3">
      <c r="A167" s="292" t="s">
        <v>14225</v>
      </c>
      <c r="B167" s="292" t="s">
        <v>291</v>
      </c>
      <c r="C167" s="292" t="s">
        <v>14226</v>
      </c>
      <c r="D167" s="292"/>
      <c r="E167" s="293">
        <v>43075.40625</v>
      </c>
      <c r="F167" s="292" t="s">
        <v>13886</v>
      </c>
      <c r="G167" s="292"/>
      <c r="H167" s="292" t="s">
        <v>13874</v>
      </c>
      <c r="I167" s="292" t="s">
        <v>13875</v>
      </c>
    </row>
    <row r="168" spans="1:9" x14ac:dyDescent="0.3">
      <c r="A168" s="292" t="s">
        <v>14227</v>
      </c>
      <c r="B168" s="292" t="s">
        <v>291</v>
      </c>
      <c r="C168" s="292" t="s">
        <v>14228</v>
      </c>
      <c r="D168" s="292"/>
      <c r="E168" s="293"/>
      <c r="F168" s="292"/>
      <c r="G168" s="292"/>
      <c r="H168" s="292" t="s">
        <v>13874</v>
      </c>
      <c r="I168" s="292" t="s">
        <v>13875</v>
      </c>
    </row>
    <row r="169" spans="1:9" x14ac:dyDescent="0.3">
      <c r="A169" s="292" t="s">
        <v>14227</v>
      </c>
      <c r="B169" s="292" t="s">
        <v>291</v>
      </c>
      <c r="C169" s="292" t="s">
        <v>14228</v>
      </c>
      <c r="D169" s="292"/>
      <c r="E169" s="293">
        <v>44322</v>
      </c>
      <c r="F169" s="292" t="s">
        <v>14126</v>
      </c>
      <c r="G169" s="292"/>
      <c r="H169" s="292" t="s">
        <v>13874</v>
      </c>
      <c r="I169" s="292" t="s">
        <v>13875</v>
      </c>
    </row>
    <row r="170" spans="1:9" x14ac:dyDescent="0.3">
      <c r="A170" s="292" t="s">
        <v>14229</v>
      </c>
      <c r="B170" s="292" t="s">
        <v>13879</v>
      </c>
      <c r="C170" s="292" t="s">
        <v>14230</v>
      </c>
      <c r="D170" s="292"/>
      <c r="E170" s="293">
        <v>43711.527777777781</v>
      </c>
      <c r="F170" s="292" t="s">
        <v>13889</v>
      </c>
      <c r="G170" s="292"/>
      <c r="H170" s="292" t="s">
        <v>13874</v>
      </c>
      <c r="I170" s="292" t="s">
        <v>13875</v>
      </c>
    </row>
    <row r="171" spans="1:9" x14ac:dyDescent="0.3">
      <c r="A171" s="292" t="s">
        <v>14231</v>
      </c>
      <c r="B171" s="292" t="s">
        <v>291</v>
      </c>
      <c r="C171" s="292" t="s">
        <v>14232</v>
      </c>
      <c r="D171" s="292" t="s">
        <v>13870</v>
      </c>
      <c r="E171" s="293">
        <v>42241.689965277779</v>
      </c>
      <c r="F171" s="292" t="s">
        <v>13881</v>
      </c>
      <c r="G171" s="292"/>
      <c r="H171" s="292" t="s">
        <v>13874</v>
      </c>
      <c r="I171" s="292" t="s">
        <v>13875</v>
      </c>
    </row>
    <row r="172" spans="1:9" x14ac:dyDescent="0.3">
      <c r="A172" s="292" t="s">
        <v>14233</v>
      </c>
      <c r="B172" s="292" t="s">
        <v>291</v>
      </c>
      <c r="C172" s="292" t="s">
        <v>14234</v>
      </c>
      <c r="D172" s="292"/>
      <c r="E172" s="293">
        <v>42986.451388888891</v>
      </c>
      <c r="F172" s="292" t="s">
        <v>13886</v>
      </c>
      <c r="G172" s="292"/>
      <c r="H172" s="292" t="s">
        <v>13874</v>
      </c>
      <c r="I172" s="292" t="s">
        <v>13875</v>
      </c>
    </row>
    <row r="173" spans="1:9" x14ac:dyDescent="0.3">
      <c r="A173" s="292" t="s">
        <v>14235</v>
      </c>
      <c r="B173" s="292" t="s">
        <v>291</v>
      </c>
      <c r="C173" s="292" t="s">
        <v>14236</v>
      </c>
      <c r="D173" s="292" t="s">
        <v>14237</v>
      </c>
      <c r="E173" s="293">
        <v>44755</v>
      </c>
      <c r="F173" s="292" t="s">
        <v>13903</v>
      </c>
      <c r="G173" s="292" t="s">
        <v>14238</v>
      </c>
      <c r="H173" s="292" t="s">
        <v>13874</v>
      </c>
      <c r="I173" s="292" t="s">
        <v>13875</v>
      </c>
    </row>
    <row r="174" spans="1:9" x14ac:dyDescent="0.3">
      <c r="A174" s="292" t="s">
        <v>14239</v>
      </c>
      <c r="B174" s="292" t="s">
        <v>291</v>
      </c>
      <c r="C174" s="292" t="s">
        <v>14240</v>
      </c>
      <c r="D174" s="292"/>
      <c r="E174" s="293">
        <v>45398</v>
      </c>
      <c r="F174" s="292" t="s">
        <v>13934</v>
      </c>
      <c r="G174" s="292"/>
      <c r="H174" s="292" t="s">
        <v>13874</v>
      </c>
      <c r="I174" s="292" t="s">
        <v>13875</v>
      </c>
    </row>
    <row r="175" spans="1:9" x14ac:dyDescent="0.3">
      <c r="A175" s="292" t="s">
        <v>14241</v>
      </c>
      <c r="B175" s="292" t="s">
        <v>291</v>
      </c>
      <c r="C175" s="292" t="s">
        <v>14242</v>
      </c>
      <c r="D175" s="292" t="s">
        <v>13870</v>
      </c>
      <c r="E175" s="293">
        <v>42241.690081018518</v>
      </c>
      <c r="F175" s="292" t="s">
        <v>13881</v>
      </c>
      <c r="G175" s="292"/>
      <c r="H175" s="292" t="s">
        <v>13874</v>
      </c>
      <c r="I175" s="292" t="s">
        <v>13875</v>
      </c>
    </row>
    <row r="176" spans="1:9" x14ac:dyDescent="0.3">
      <c r="A176" s="292" t="s">
        <v>14243</v>
      </c>
      <c r="B176" s="292" t="s">
        <v>291</v>
      </c>
      <c r="C176" s="292" t="s">
        <v>14244</v>
      </c>
      <c r="D176" s="292"/>
      <c r="E176" s="293">
        <v>43507.666666666664</v>
      </c>
      <c r="F176" s="292" t="s">
        <v>13889</v>
      </c>
      <c r="G176" s="292"/>
      <c r="H176" s="292" t="s">
        <v>13874</v>
      </c>
      <c r="I176" s="292" t="s">
        <v>13875</v>
      </c>
    </row>
    <row r="177" spans="1:9" x14ac:dyDescent="0.3">
      <c r="A177" s="292" t="s">
        <v>14245</v>
      </c>
      <c r="B177" s="292" t="s">
        <v>291</v>
      </c>
      <c r="C177" s="292" t="s">
        <v>14246</v>
      </c>
      <c r="D177" s="292"/>
      <c r="E177" s="293">
        <v>43495.579861111109</v>
      </c>
      <c r="F177" s="292" t="s">
        <v>13889</v>
      </c>
      <c r="G177" s="292"/>
      <c r="H177" s="292" t="s">
        <v>13874</v>
      </c>
      <c r="I177" s="292" t="s">
        <v>13875</v>
      </c>
    </row>
    <row r="178" spans="1:9" x14ac:dyDescent="0.3">
      <c r="A178" s="292" t="s">
        <v>14247</v>
      </c>
      <c r="B178" s="292" t="s">
        <v>291</v>
      </c>
      <c r="C178" s="292" t="s">
        <v>14248</v>
      </c>
      <c r="D178" s="292"/>
      <c r="E178" s="293">
        <v>43368.395833333336</v>
      </c>
      <c r="F178" s="292" t="s">
        <v>13889</v>
      </c>
      <c r="G178" s="292"/>
      <c r="H178" s="292" t="s">
        <v>13874</v>
      </c>
      <c r="I178" s="292" t="s">
        <v>13875</v>
      </c>
    </row>
    <row r="179" spans="1:9" x14ac:dyDescent="0.3">
      <c r="A179" s="292" t="s">
        <v>14249</v>
      </c>
      <c r="B179" s="292" t="s">
        <v>291</v>
      </c>
      <c r="C179" s="292" t="s">
        <v>14250</v>
      </c>
      <c r="D179" s="292"/>
      <c r="E179" s="293"/>
      <c r="F179" s="292"/>
      <c r="G179" s="292"/>
      <c r="H179" s="292" t="s">
        <v>13874</v>
      </c>
      <c r="I179" s="292" t="s">
        <v>13875</v>
      </c>
    </row>
    <row r="180" spans="1:9" x14ac:dyDescent="0.3">
      <c r="A180" s="292" t="s">
        <v>14251</v>
      </c>
      <c r="B180" s="292" t="s">
        <v>13879</v>
      </c>
      <c r="C180" s="292" t="s">
        <v>14252</v>
      </c>
      <c r="D180" s="292" t="s">
        <v>13870</v>
      </c>
      <c r="E180" s="293">
        <v>42241.689965277779</v>
      </c>
      <c r="F180" s="292" t="s">
        <v>13881</v>
      </c>
      <c r="G180" s="292"/>
      <c r="H180" s="292" t="s">
        <v>13874</v>
      </c>
      <c r="I180" s="292" t="s">
        <v>13875</v>
      </c>
    </row>
    <row r="181" spans="1:9" x14ac:dyDescent="0.3">
      <c r="A181" s="292" t="s">
        <v>14253</v>
      </c>
      <c r="B181" s="292" t="s">
        <v>291</v>
      </c>
      <c r="C181" s="292" t="s">
        <v>14254</v>
      </c>
      <c r="D181" s="292"/>
      <c r="E181" s="293">
        <v>43550.569444444445</v>
      </c>
      <c r="F181" s="292" t="s">
        <v>14255</v>
      </c>
      <c r="G181" s="292"/>
      <c r="H181" s="292" t="s">
        <v>13874</v>
      </c>
      <c r="I181" s="292" t="s">
        <v>13875</v>
      </c>
    </row>
    <row r="182" spans="1:9" x14ac:dyDescent="0.3">
      <c r="A182" s="292" t="s">
        <v>14256</v>
      </c>
      <c r="B182" s="292" t="s">
        <v>291</v>
      </c>
      <c r="C182" s="292" t="s">
        <v>14257</v>
      </c>
      <c r="D182" s="292"/>
      <c r="E182" s="293">
        <v>43042.451388888891</v>
      </c>
      <c r="F182" s="292" t="s">
        <v>13886</v>
      </c>
      <c r="G182" s="292"/>
      <c r="H182" s="292" t="s">
        <v>13874</v>
      </c>
      <c r="I182" s="292" t="s">
        <v>13875</v>
      </c>
    </row>
    <row r="183" spans="1:9" x14ac:dyDescent="0.3">
      <c r="A183" s="292" t="s">
        <v>14258</v>
      </c>
      <c r="B183" s="292" t="s">
        <v>291</v>
      </c>
      <c r="C183" s="292" t="s">
        <v>14259</v>
      </c>
      <c r="D183" s="292"/>
      <c r="E183" s="293">
        <v>43764.027777777781</v>
      </c>
      <c r="F183" s="292" t="s">
        <v>13889</v>
      </c>
      <c r="G183" s="292"/>
      <c r="H183" s="292" t="s">
        <v>13874</v>
      </c>
      <c r="I183" s="292" t="s">
        <v>13875</v>
      </c>
    </row>
    <row r="184" spans="1:9" x14ac:dyDescent="0.3">
      <c r="A184" s="292" t="s">
        <v>14260</v>
      </c>
      <c r="B184" s="292" t="s">
        <v>13879</v>
      </c>
      <c r="C184" s="292" t="s">
        <v>14261</v>
      </c>
      <c r="D184" s="292" t="s">
        <v>13870</v>
      </c>
      <c r="E184" s="293">
        <v>42241.689953703702</v>
      </c>
      <c r="F184" s="292" t="s">
        <v>13881</v>
      </c>
      <c r="G184" s="292"/>
      <c r="H184" s="292" t="s">
        <v>13874</v>
      </c>
      <c r="I184" s="292" t="s">
        <v>13875</v>
      </c>
    </row>
    <row r="185" spans="1:9" x14ac:dyDescent="0.3">
      <c r="A185" s="292" t="s">
        <v>14262</v>
      </c>
      <c r="B185" s="292" t="s">
        <v>291</v>
      </c>
      <c r="C185" s="292" t="s">
        <v>14263</v>
      </c>
      <c r="D185" s="292"/>
      <c r="E185" s="293">
        <v>43164.607638888891</v>
      </c>
      <c r="F185" s="292" t="s">
        <v>13886</v>
      </c>
      <c r="G185" s="292"/>
      <c r="H185" s="292" t="s">
        <v>13874</v>
      </c>
      <c r="I185" s="292" t="s">
        <v>13875</v>
      </c>
    </row>
    <row r="186" spans="1:9" x14ac:dyDescent="0.3">
      <c r="A186" s="292" t="s">
        <v>14264</v>
      </c>
      <c r="B186" s="292" t="s">
        <v>13901</v>
      </c>
      <c r="C186" s="292" t="s">
        <v>14265</v>
      </c>
      <c r="D186" s="292" t="s">
        <v>14266</v>
      </c>
      <c r="E186" s="293">
        <v>42241.689965277779</v>
      </c>
      <c r="F186" s="292" t="s">
        <v>13881</v>
      </c>
      <c r="G186" s="292"/>
      <c r="H186" s="292" t="s">
        <v>13874</v>
      </c>
      <c r="I186" s="292" t="s">
        <v>13875</v>
      </c>
    </row>
    <row r="187" spans="1:9" x14ac:dyDescent="0.3">
      <c r="A187" s="292" t="s">
        <v>14267</v>
      </c>
      <c r="B187" s="292" t="s">
        <v>291</v>
      </c>
      <c r="C187" s="292" t="s">
        <v>14268</v>
      </c>
      <c r="D187" s="292"/>
      <c r="E187" s="293">
        <v>43424.53125</v>
      </c>
      <c r="F187" s="292" t="s">
        <v>13889</v>
      </c>
      <c r="G187" s="292"/>
      <c r="H187" s="292" t="s">
        <v>13874</v>
      </c>
      <c r="I187" s="292" t="s">
        <v>13875</v>
      </c>
    </row>
    <row r="188" spans="1:9" x14ac:dyDescent="0.3">
      <c r="A188" s="292" t="s">
        <v>14269</v>
      </c>
      <c r="B188" s="292" t="s">
        <v>291</v>
      </c>
      <c r="C188" s="292" t="s">
        <v>14270</v>
      </c>
      <c r="D188" s="292"/>
      <c r="E188" s="293">
        <v>43495.576388888891</v>
      </c>
      <c r="F188" s="292" t="s">
        <v>13889</v>
      </c>
      <c r="G188" s="292"/>
      <c r="H188" s="292" t="s">
        <v>13874</v>
      </c>
      <c r="I188" s="292" t="s">
        <v>13875</v>
      </c>
    </row>
    <row r="189" spans="1:9" x14ac:dyDescent="0.3">
      <c r="A189" s="292" t="s">
        <v>14271</v>
      </c>
      <c r="B189" s="292" t="s">
        <v>291</v>
      </c>
      <c r="C189" s="292" t="s">
        <v>14272</v>
      </c>
      <c r="D189" s="292"/>
      <c r="E189" s="293">
        <v>43042.451388888891</v>
      </c>
      <c r="F189" s="292" t="s">
        <v>13886</v>
      </c>
      <c r="G189" s="292"/>
      <c r="H189" s="292" t="s">
        <v>13874</v>
      </c>
      <c r="I189" s="292" t="s">
        <v>13875</v>
      </c>
    </row>
    <row r="190" spans="1:9" x14ac:dyDescent="0.3">
      <c r="A190" s="292" t="s">
        <v>14273</v>
      </c>
      <c r="B190" s="292" t="s">
        <v>291</v>
      </c>
      <c r="C190" s="292" t="s">
        <v>14274</v>
      </c>
      <c r="D190" s="292"/>
      <c r="E190" s="293">
        <v>43495.576388888891</v>
      </c>
      <c r="F190" s="292" t="s">
        <v>14275</v>
      </c>
      <c r="G190" s="292"/>
      <c r="H190" s="292" t="s">
        <v>13874</v>
      </c>
      <c r="I190" s="292" t="s">
        <v>13875</v>
      </c>
    </row>
    <row r="191" spans="1:9" x14ac:dyDescent="0.3">
      <c r="A191" s="292" t="s">
        <v>14276</v>
      </c>
      <c r="B191" s="292" t="s">
        <v>291</v>
      </c>
      <c r="C191" s="292" t="s">
        <v>14277</v>
      </c>
      <c r="D191" s="292"/>
      <c r="E191" s="293">
        <v>43633.607638888891</v>
      </c>
      <c r="F191" s="292" t="s">
        <v>13889</v>
      </c>
      <c r="G191" s="292"/>
      <c r="H191" s="292" t="s">
        <v>13874</v>
      </c>
      <c r="I191" s="292" t="s">
        <v>13875</v>
      </c>
    </row>
    <row r="192" spans="1:9" x14ac:dyDescent="0.3">
      <c r="A192" s="292" t="s">
        <v>14278</v>
      </c>
      <c r="B192" s="292" t="s">
        <v>291</v>
      </c>
      <c r="C192" s="292" t="s">
        <v>14279</v>
      </c>
      <c r="D192" s="292"/>
      <c r="E192" s="293">
        <v>43234.513888888891</v>
      </c>
      <c r="F192" s="292" t="s">
        <v>13889</v>
      </c>
      <c r="G192" s="292"/>
      <c r="H192" s="292" t="s">
        <v>13874</v>
      </c>
      <c r="I192" s="292" t="s">
        <v>13875</v>
      </c>
    </row>
    <row r="193" spans="1:9" x14ac:dyDescent="0.3">
      <c r="A193" s="292" t="s">
        <v>14280</v>
      </c>
      <c r="B193" s="292" t="s">
        <v>13879</v>
      </c>
      <c r="C193" s="292" t="s">
        <v>14281</v>
      </c>
      <c r="D193" s="292" t="s">
        <v>13870</v>
      </c>
      <c r="E193" s="293">
        <v>42241.689976851849</v>
      </c>
      <c r="F193" s="292" t="s">
        <v>13881</v>
      </c>
      <c r="G193" s="292"/>
      <c r="H193" s="292" t="s">
        <v>13874</v>
      </c>
      <c r="I193" s="292" t="s">
        <v>13875</v>
      </c>
    </row>
    <row r="194" spans="1:9" x14ac:dyDescent="0.3">
      <c r="A194" s="292" t="s">
        <v>14282</v>
      </c>
      <c r="B194" s="292" t="s">
        <v>13879</v>
      </c>
      <c r="C194" s="292" t="s">
        <v>14283</v>
      </c>
      <c r="D194" s="292" t="s">
        <v>13870</v>
      </c>
      <c r="E194" s="293">
        <v>42241.689965277779</v>
      </c>
      <c r="F194" s="292" t="s">
        <v>13881</v>
      </c>
      <c r="G194" s="292"/>
      <c r="H194" s="292" t="s">
        <v>13874</v>
      </c>
      <c r="I194" s="292" t="s">
        <v>13875</v>
      </c>
    </row>
    <row r="195" spans="1:9" x14ac:dyDescent="0.3">
      <c r="A195" s="292" t="s">
        <v>14284</v>
      </c>
      <c r="B195" s="292" t="s">
        <v>13901</v>
      </c>
      <c r="C195" s="292" t="s">
        <v>14285</v>
      </c>
      <c r="D195" s="292"/>
      <c r="E195" s="293">
        <v>43437.555555555555</v>
      </c>
      <c r="F195" s="292" t="s">
        <v>13886</v>
      </c>
      <c r="G195" s="292"/>
      <c r="H195" s="292" t="s">
        <v>13874</v>
      </c>
      <c r="I195" s="292" t="s">
        <v>13875</v>
      </c>
    </row>
    <row r="196" spans="1:9" x14ac:dyDescent="0.3">
      <c r="A196" s="292" t="s">
        <v>14286</v>
      </c>
      <c r="B196" s="292" t="s">
        <v>13879</v>
      </c>
      <c r="C196" s="292" t="s">
        <v>14287</v>
      </c>
      <c r="D196" s="292" t="s">
        <v>13870</v>
      </c>
      <c r="E196" s="293">
        <v>42241.689965277779</v>
      </c>
      <c r="F196" s="292" t="s">
        <v>13881</v>
      </c>
      <c r="G196" s="292"/>
      <c r="H196" s="292" t="s">
        <v>13874</v>
      </c>
      <c r="I196" s="292" t="s">
        <v>13875</v>
      </c>
    </row>
    <row r="197" spans="1:9" x14ac:dyDescent="0.3">
      <c r="A197" s="292" t="s">
        <v>14288</v>
      </c>
      <c r="B197" s="292" t="s">
        <v>291</v>
      </c>
      <c r="C197" s="292" t="s">
        <v>14289</v>
      </c>
      <c r="D197" s="292"/>
      <c r="E197" s="293">
        <v>43095.333333333336</v>
      </c>
      <c r="F197" s="292" t="s">
        <v>13886</v>
      </c>
      <c r="G197" s="292"/>
      <c r="H197" s="292" t="s">
        <v>13874</v>
      </c>
      <c r="I197" s="292" t="s">
        <v>13875</v>
      </c>
    </row>
    <row r="198" spans="1:9" x14ac:dyDescent="0.3">
      <c r="A198" s="292" t="s">
        <v>14290</v>
      </c>
      <c r="B198" s="292" t="s">
        <v>291</v>
      </c>
      <c r="C198" s="292" t="s">
        <v>14291</v>
      </c>
      <c r="D198" s="292" t="s">
        <v>13870</v>
      </c>
      <c r="E198" s="293">
        <v>42241.689965277779</v>
      </c>
      <c r="F198" s="292" t="s">
        <v>13881</v>
      </c>
      <c r="G198" s="292"/>
      <c r="H198" s="292" t="s">
        <v>13874</v>
      </c>
      <c r="I198" s="292" t="s">
        <v>13875</v>
      </c>
    </row>
    <row r="199" spans="1:9" x14ac:dyDescent="0.3">
      <c r="A199" s="292" t="s">
        <v>14292</v>
      </c>
      <c r="B199" s="292" t="s">
        <v>291</v>
      </c>
      <c r="C199" s="292" t="s">
        <v>14293</v>
      </c>
      <c r="D199" s="292"/>
      <c r="E199" s="293">
        <v>45057</v>
      </c>
      <c r="F199" s="292" t="s">
        <v>13934</v>
      </c>
      <c r="G199" s="292"/>
      <c r="H199" s="292" t="s">
        <v>13874</v>
      </c>
      <c r="I199" s="292" t="s">
        <v>13875</v>
      </c>
    </row>
    <row r="200" spans="1:9" x14ac:dyDescent="0.3">
      <c r="A200" s="292" t="s">
        <v>14294</v>
      </c>
      <c r="B200" s="292" t="s">
        <v>291</v>
      </c>
      <c r="C200" s="292" t="s">
        <v>14295</v>
      </c>
      <c r="D200" s="292" t="s">
        <v>13870</v>
      </c>
      <c r="E200" s="293">
        <v>42307.32613425926</v>
      </c>
      <c r="F200" s="292" t="s">
        <v>13910</v>
      </c>
      <c r="G200" s="292"/>
      <c r="H200" s="292" t="s">
        <v>13874</v>
      </c>
      <c r="I200" s="292" t="s">
        <v>13875</v>
      </c>
    </row>
    <row r="201" spans="1:9" x14ac:dyDescent="0.3">
      <c r="A201" s="292" t="s">
        <v>14296</v>
      </c>
      <c r="B201" s="292" t="s">
        <v>291</v>
      </c>
      <c r="C201" s="292" t="s">
        <v>14297</v>
      </c>
      <c r="D201" s="292"/>
      <c r="E201" s="293">
        <v>43182.361111111109</v>
      </c>
      <c r="F201" s="292" t="s">
        <v>13886</v>
      </c>
      <c r="G201" s="292"/>
      <c r="H201" s="292" t="s">
        <v>13874</v>
      </c>
      <c r="I201" s="292" t="s">
        <v>13875</v>
      </c>
    </row>
    <row r="202" spans="1:9" x14ac:dyDescent="0.3">
      <c r="A202" s="292" t="s">
        <v>14298</v>
      </c>
      <c r="B202" s="292" t="s">
        <v>291</v>
      </c>
      <c r="C202" s="292" t="s">
        <v>14299</v>
      </c>
      <c r="D202" s="292" t="s">
        <v>13870</v>
      </c>
      <c r="E202" s="293">
        <v>42241.689942129633</v>
      </c>
      <c r="F202" s="292" t="s">
        <v>13881</v>
      </c>
      <c r="G202" s="292"/>
      <c r="H202" s="292" t="s">
        <v>13874</v>
      </c>
      <c r="I202" s="292" t="s">
        <v>13875</v>
      </c>
    </row>
    <row r="203" spans="1:9" x14ac:dyDescent="0.3">
      <c r="A203" s="292" t="s">
        <v>14300</v>
      </c>
      <c r="B203" s="292" t="s">
        <v>291</v>
      </c>
      <c r="C203" s="292" t="s">
        <v>14301</v>
      </c>
      <c r="D203" s="292"/>
      <c r="E203" s="293">
        <v>43082.53125</v>
      </c>
      <c r="F203" s="292" t="s">
        <v>13886</v>
      </c>
      <c r="G203" s="292"/>
      <c r="H203" s="292" t="s">
        <v>13874</v>
      </c>
      <c r="I203" s="292" t="s">
        <v>13875</v>
      </c>
    </row>
    <row r="204" spans="1:9" x14ac:dyDescent="0.3">
      <c r="A204" s="292" t="s">
        <v>14302</v>
      </c>
      <c r="B204" s="292" t="s">
        <v>291</v>
      </c>
      <c r="C204" s="292" t="s">
        <v>14303</v>
      </c>
      <c r="D204" s="292"/>
      <c r="E204" s="293">
        <v>43160.107638888891</v>
      </c>
      <c r="F204" s="292" t="s">
        <v>13889</v>
      </c>
      <c r="G204" s="292"/>
      <c r="H204" s="292" t="s">
        <v>13874</v>
      </c>
      <c r="I204" s="292" t="s">
        <v>13875</v>
      </c>
    </row>
    <row r="205" spans="1:9" x14ac:dyDescent="0.3">
      <c r="A205" s="292" t="s">
        <v>29</v>
      </c>
      <c r="B205" s="292" t="s">
        <v>13901</v>
      </c>
      <c r="C205" s="292" t="s">
        <v>14304</v>
      </c>
      <c r="D205" s="292" t="s">
        <v>13870</v>
      </c>
      <c r="E205" s="293">
        <v>42241.690011574072</v>
      </c>
      <c r="F205" s="292" t="s">
        <v>13881</v>
      </c>
      <c r="G205" s="292"/>
      <c r="H205" s="292" t="s">
        <v>13874</v>
      </c>
      <c r="I205" s="292" t="s">
        <v>13875</v>
      </c>
    </row>
    <row r="206" spans="1:9" x14ac:dyDescent="0.3">
      <c r="A206" s="292" t="s">
        <v>14305</v>
      </c>
      <c r="B206" s="292" t="s">
        <v>291</v>
      </c>
      <c r="C206" s="292" t="s">
        <v>14306</v>
      </c>
      <c r="D206" s="292"/>
      <c r="E206" s="293">
        <v>43707.447916666664</v>
      </c>
      <c r="F206" s="292" t="s">
        <v>13889</v>
      </c>
      <c r="G206" s="292"/>
      <c r="H206" s="292" t="s">
        <v>13874</v>
      </c>
      <c r="I206" s="292" t="s">
        <v>13875</v>
      </c>
    </row>
    <row r="207" spans="1:9" x14ac:dyDescent="0.3">
      <c r="A207" s="292" t="s">
        <v>14307</v>
      </c>
      <c r="B207" s="292" t="s">
        <v>291</v>
      </c>
      <c r="C207" s="292" t="s">
        <v>14308</v>
      </c>
      <c r="D207" s="292" t="s">
        <v>13870</v>
      </c>
      <c r="E207" s="293">
        <v>42241.689976851849</v>
      </c>
      <c r="F207" s="292" t="s">
        <v>13881</v>
      </c>
      <c r="G207" s="292"/>
      <c r="H207" s="292" t="s">
        <v>13874</v>
      </c>
      <c r="I207" s="292" t="s">
        <v>13875</v>
      </c>
    </row>
    <row r="208" spans="1:9" x14ac:dyDescent="0.3">
      <c r="A208" s="292" t="s">
        <v>14309</v>
      </c>
      <c r="B208" s="292" t="s">
        <v>13901</v>
      </c>
      <c r="C208" s="292" t="s">
        <v>14310</v>
      </c>
      <c r="D208" s="292" t="s">
        <v>13870</v>
      </c>
      <c r="E208" s="293">
        <v>42241.689976851849</v>
      </c>
      <c r="F208" s="292" t="s">
        <v>13881</v>
      </c>
      <c r="G208" s="292"/>
      <c r="H208" s="292" t="s">
        <v>13874</v>
      </c>
      <c r="I208" s="292" t="s">
        <v>13875</v>
      </c>
    </row>
    <row r="209" spans="1:9" x14ac:dyDescent="0.3">
      <c r="A209" s="292" t="s">
        <v>14311</v>
      </c>
      <c r="B209" s="292" t="s">
        <v>291</v>
      </c>
      <c r="C209" s="292" t="s">
        <v>14312</v>
      </c>
      <c r="D209" s="292"/>
      <c r="E209" s="293">
        <v>44915</v>
      </c>
      <c r="F209" s="292" t="s">
        <v>13903</v>
      </c>
      <c r="G209" s="292"/>
      <c r="H209" s="292" t="s">
        <v>13874</v>
      </c>
      <c r="I209" s="292" t="s">
        <v>13875</v>
      </c>
    </row>
    <row r="210" spans="1:9" x14ac:dyDescent="0.3">
      <c r="A210" s="292" t="s">
        <v>14313</v>
      </c>
      <c r="B210" s="292" t="s">
        <v>13901</v>
      </c>
      <c r="C210" s="292" t="s">
        <v>14314</v>
      </c>
      <c r="D210" s="292"/>
      <c r="E210" s="293">
        <v>45588</v>
      </c>
      <c r="F210" s="292" t="s">
        <v>13903</v>
      </c>
      <c r="G210" s="292" t="s">
        <v>14315</v>
      </c>
      <c r="H210" s="292" t="s">
        <v>13874</v>
      </c>
      <c r="I210" s="292" t="s">
        <v>13875</v>
      </c>
    </row>
    <row r="211" spans="1:9" x14ac:dyDescent="0.3">
      <c r="A211" s="292" t="s">
        <v>14316</v>
      </c>
      <c r="B211" s="292" t="s">
        <v>291</v>
      </c>
      <c r="C211" s="292" t="s">
        <v>14317</v>
      </c>
      <c r="D211" s="292"/>
      <c r="E211" s="293">
        <v>44915</v>
      </c>
      <c r="F211" s="292" t="s">
        <v>13903</v>
      </c>
      <c r="G211" s="292" t="s">
        <v>14318</v>
      </c>
      <c r="H211" s="292" t="s">
        <v>13874</v>
      </c>
      <c r="I211" s="292" t="s">
        <v>13875</v>
      </c>
    </row>
    <row r="212" spans="1:9" x14ac:dyDescent="0.3">
      <c r="A212" s="292" t="s">
        <v>14316</v>
      </c>
      <c r="B212" s="292" t="s">
        <v>13879</v>
      </c>
      <c r="C212" s="292" t="s">
        <v>14319</v>
      </c>
      <c r="D212" s="292" t="s">
        <v>13870</v>
      </c>
      <c r="E212" s="293">
        <v>42241.690011574072</v>
      </c>
      <c r="F212" s="292" t="s">
        <v>13881</v>
      </c>
      <c r="G212" s="292"/>
      <c r="H212" s="292" t="s">
        <v>13874</v>
      </c>
      <c r="I212" s="292" t="s">
        <v>13875</v>
      </c>
    </row>
    <row r="213" spans="1:9" x14ac:dyDescent="0.3">
      <c r="A213" s="292" t="s">
        <v>14320</v>
      </c>
      <c r="B213" s="292" t="s">
        <v>291</v>
      </c>
      <c r="C213" s="292" t="s">
        <v>14321</v>
      </c>
      <c r="D213" s="292" t="s">
        <v>14322</v>
      </c>
      <c r="E213" s="293">
        <v>43171.614583333336</v>
      </c>
      <c r="F213" s="292" t="s">
        <v>13886</v>
      </c>
      <c r="G213" s="292"/>
      <c r="H213" s="292" t="s">
        <v>13874</v>
      </c>
      <c r="I213" s="292" t="s">
        <v>13875</v>
      </c>
    </row>
    <row r="214" spans="1:9" x14ac:dyDescent="0.3">
      <c r="A214" s="292" t="s">
        <v>14323</v>
      </c>
      <c r="B214" s="292" t="s">
        <v>291</v>
      </c>
      <c r="C214" s="292" t="s">
        <v>14324</v>
      </c>
      <c r="D214" s="292"/>
      <c r="E214" s="293">
        <v>43200.586805555555</v>
      </c>
      <c r="F214" s="292" t="s">
        <v>13886</v>
      </c>
      <c r="G214" s="292"/>
      <c r="H214" s="292" t="s">
        <v>13874</v>
      </c>
      <c r="I214" s="292" t="s">
        <v>13875</v>
      </c>
    </row>
    <row r="215" spans="1:9" x14ac:dyDescent="0.3">
      <c r="A215" s="292" t="s">
        <v>14325</v>
      </c>
      <c r="B215" s="292" t="s">
        <v>291</v>
      </c>
      <c r="C215" s="292" t="s">
        <v>14326</v>
      </c>
      <c r="D215" s="292"/>
      <c r="E215" s="293">
        <v>43465.434027777781</v>
      </c>
      <c r="F215" s="292" t="s">
        <v>13889</v>
      </c>
      <c r="G215" s="292"/>
      <c r="H215" s="292" t="s">
        <v>13874</v>
      </c>
      <c r="I215" s="292" t="s">
        <v>13875</v>
      </c>
    </row>
    <row r="216" spans="1:9" x14ac:dyDescent="0.3">
      <c r="A216" s="292" t="s">
        <v>14327</v>
      </c>
      <c r="B216" s="292" t="s">
        <v>291</v>
      </c>
      <c r="C216" s="292" t="s">
        <v>14328</v>
      </c>
      <c r="D216" s="292" t="s">
        <v>13870</v>
      </c>
      <c r="E216" s="293">
        <v>42241.689976851849</v>
      </c>
      <c r="F216" s="292" t="s">
        <v>13881</v>
      </c>
      <c r="G216" s="292"/>
      <c r="H216" s="292" t="s">
        <v>13874</v>
      </c>
      <c r="I216" s="292" t="s">
        <v>13875</v>
      </c>
    </row>
    <row r="217" spans="1:9" x14ac:dyDescent="0.3">
      <c r="A217" s="292" t="s">
        <v>14329</v>
      </c>
      <c r="B217" s="292" t="s">
        <v>291</v>
      </c>
      <c r="C217" s="292" t="s">
        <v>14330</v>
      </c>
      <c r="D217" s="292" t="s">
        <v>14118</v>
      </c>
      <c r="E217" s="293">
        <v>44623.753472222219</v>
      </c>
      <c r="F217" s="292" t="s">
        <v>14331</v>
      </c>
      <c r="G217" s="292"/>
      <c r="H217" s="292" t="s">
        <v>13874</v>
      </c>
      <c r="I217" s="292" t="s">
        <v>13875</v>
      </c>
    </row>
    <row r="218" spans="1:9" x14ac:dyDescent="0.3">
      <c r="A218" s="292" t="s">
        <v>14332</v>
      </c>
      <c r="B218" s="292" t="s">
        <v>13879</v>
      </c>
      <c r="C218" s="292" t="s">
        <v>14333</v>
      </c>
      <c r="D218" s="292" t="s">
        <v>13870</v>
      </c>
      <c r="E218" s="293">
        <v>42241.689976851849</v>
      </c>
      <c r="F218" s="292" t="s">
        <v>13881</v>
      </c>
      <c r="G218" s="292"/>
      <c r="H218" s="292" t="s">
        <v>13874</v>
      </c>
      <c r="I218" s="292" t="s">
        <v>13875</v>
      </c>
    </row>
    <row r="219" spans="1:9" x14ac:dyDescent="0.3">
      <c r="A219" s="292" t="s">
        <v>14334</v>
      </c>
      <c r="B219" s="292" t="s">
        <v>291</v>
      </c>
      <c r="C219" s="292" t="s">
        <v>14335</v>
      </c>
      <c r="D219" s="292"/>
      <c r="E219" s="293">
        <v>43201.357638888891</v>
      </c>
      <c r="F219" s="292" t="s">
        <v>13886</v>
      </c>
      <c r="G219" s="292"/>
      <c r="H219" s="292" t="s">
        <v>13874</v>
      </c>
      <c r="I219" s="292" t="s">
        <v>13875</v>
      </c>
    </row>
    <row r="220" spans="1:9" x14ac:dyDescent="0.3">
      <c r="A220" s="292" t="s">
        <v>14336</v>
      </c>
      <c r="B220" s="292" t="s">
        <v>291</v>
      </c>
      <c r="C220" s="292" t="s">
        <v>14337</v>
      </c>
      <c r="D220" s="292"/>
      <c r="E220" s="293"/>
      <c r="F220" s="292"/>
      <c r="G220" s="292"/>
      <c r="H220" s="292" t="s">
        <v>13874</v>
      </c>
      <c r="I220" s="292" t="s">
        <v>13875</v>
      </c>
    </row>
    <row r="221" spans="1:9" x14ac:dyDescent="0.3">
      <c r="A221" s="292" t="s">
        <v>14338</v>
      </c>
      <c r="B221" s="292" t="s">
        <v>291</v>
      </c>
      <c r="C221" s="292" t="s">
        <v>14339</v>
      </c>
      <c r="D221" s="292" t="s">
        <v>14340</v>
      </c>
      <c r="E221" s="293">
        <v>42871.670138888891</v>
      </c>
      <c r="F221" s="292" t="s">
        <v>13886</v>
      </c>
      <c r="G221" s="292"/>
      <c r="H221" s="292" t="s">
        <v>13874</v>
      </c>
      <c r="I221" s="292" t="s">
        <v>13875</v>
      </c>
    </row>
    <row r="222" spans="1:9" x14ac:dyDescent="0.3">
      <c r="A222" s="292" t="s">
        <v>14341</v>
      </c>
      <c r="B222" s="292" t="s">
        <v>291</v>
      </c>
      <c r="C222" s="292" t="s">
        <v>14342</v>
      </c>
      <c r="D222" s="292" t="s">
        <v>13870</v>
      </c>
      <c r="E222" s="293">
        <v>42241.689976851849</v>
      </c>
      <c r="F222" s="292" t="s">
        <v>13881</v>
      </c>
      <c r="G222" s="292"/>
      <c r="H222" s="292" t="s">
        <v>13874</v>
      </c>
      <c r="I222" s="292" t="s">
        <v>13875</v>
      </c>
    </row>
    <row r="223" spans="1:9" x14ac:dyDescent="0.3">
      <c r="A223" s="292" t="s">
        <v>14341</v>
      </c>
      <c r="B223" s="292" t="s">
        <v>13879</v>
      </c>
      <c r="C223" s="292" t="s">
        <v>14343</v>
      </c>
      <c r="D223" s="292" t="s">
        <v>13870</v>
      </c>
      <c r="E223" s="293">
        <v>42241.690092592595</v>
      </c>
      <c r="F223" s="292" t="s">
        <v>13881</v>
      </c>
      <c r="G223" s="292"/>
      <c r="H223" s="292" t="s">
        <v>13874</v>
      </c>
      <c r="I223" s="292" t="s">
        <v>13875</v>
      </c>
    </row>
    <row r="224" spans="1:9" x14ac:dyDescent="0.3">
      <c r="A224" s="292" t="s">
        <v>14344</v>
      </c>
      <c r="B224" s="292" t="s">
        <v>291</v>
      </c>
      <c r="C224" s="292" t="s">
        <v>14345</v>
      </c>
      <c r="D224" s="292"/>
      <c r="E224" s="293">
        <v>43095.333333333336</v>
      </c>
      <c r="F224" s="292" t="s">
        <v>13886</v>
      </c>
      <c r="G224" s="292"/>
      <c r="H224" s="292" t="s">
        <v>13874</v>
      </c>
      <c r="I224" s="292" t="s">
        <v>13875</v>
      </c>
    </row>
    <row r="225" spans="1:9" x14ac:dyDescent="0.3">
      <c r="A225" s="292" t="s">
        <v>14346</v>
      </c>
      <c r="B225" s="292" t="s">
        <v>291</v>
      </c>
      <c r="C225" s="292" t="s">
        <v>14347</v>
      </c>
      <c r="D225" s="292" t="s">
        <v>13870</v>
      </c>
      <c r="E225" s="293">
        <v>42690.386458333334</v>
      </c>
      <c r="F225" s="292" t="s">
        <v>14139</v>
      </c>
      <c r="G225" s="292"/>
      <c r="H225" s="292" t="s">
        <v>13874</v>
      </c>
      <c r="I225" s="292" t="s">
        <v>13875</v>
      </c>
    </row>
    <row r="226" spans="1:9" x14ac:dyDescent="0.3">
      <c r="A226" s="292" t="s">
        <v>14348</v>
      </c>
      <c r="B226" s="292" t="s">
        <v>291</v>
      </c>
      <c r="C226" s="292" t="s">
        <v>14349</v>
      </c>
      <c r="D226" s="292" t="s">
        <v>13870</v>
      </c>
      <c r="E226" s="293">
        <v>42472.489247685182</v>
      </c>
      <c r="F226" s="292" t="s">
        <v>13873</v>
      </c>
      <c r="G226" s="292"/>
      <c r="H226" s="292" t="s">
        <v>13874</v>
      </c>
      <c r="I226" s="292" t="s">
        <v>13875</v>
      </c>
    </row>
    <row r="227" spans="1:9" x14ac:dyDescent="0.3">
      <c r="A227" s="292" t="s">
        <v>14350</v>
      </c>
      <c r="B227" s="292" t="s">
        <v>13879</v>
      </c>
      <c r="C227" s="292" t="s">
        <v>14351</v>
      </c>
      <c r="D227" s="292" t="s">
        <v>13870</v>
      </c>
      <c r="E227" s="293">
        <v>42241.689976851849</v>
      </c>
      <c r="F227" s="292" t="s">
        <v>13881</v>
      </c>
      <c r="G227" s="292"/>
      <c r="H227" s="292" t="s">
        <v>13874</v>
      </c>
      <c r="I227" s="292" t="s">
        <v>13875</v>
      </c>
    </row>
    <row r="228" spans="1:9" x14ac:dyDescent="0.3">
      <c r="A228" s="292" t="s">
        <v>14352</v>
      </c>
      <c r="B228" s="292" t="s">
        <v>291</v>
      </c>
      <c r="C228" s="292" t="s">
        <v>14353</v>
      </c>
      <c r="D228" s="292" t="s">
        <v>13870</v>
      </c>
      <c r="E228" s="293">
        <v>42241.689976851849</v>
      </c>
      <c r="F228" s="292" t="s">
        <v>13881</v>
      </c>
      <c r="G228" s="292"/>
      <c r="H228" s="292" t="s">
        <v>13874</v>
      </c>
      <c r="I228" s="292" t="s">
        <v>13875</v>
      </c>
    </row>
    <row r="229" spans="1:9" x14ac:dyDescent="0.3">
      <c r="A229" s="292" t="s">
        <v>14354</v>
      </c>
      <c r="B229" s="292" t="s">
        <v>291</v>
      </c>
      <c r="C229" s="292" t="s">
        <v>14355</v>
      </c>
      <c r="D229" s="292" t="s">
        <v>14118</v>
      </c>
      <c r="E229" s="293">
        <v>45127</v>
      </c>
      <c r="F229" s="292" t="s">
        <v>13903</v>
      </c>
      <c r="G229" s="292" t="s">
        <v>14356</v>
      </c>
      <c r="H229" s="292" t="s">
        <v>13874</v>
      </c>
      <c r="I229" s="292" t="s">
        <v>13875</v>
      </c>
    </row>
    <row r="230" spans="1:9" x14ac:dyDescent="0.3">
      <c r="A230" s="292" t="s">
        <v>14357</v>
      </c>
      <c r="B230" s="292" t="s">
        <v>291</v>
      </c>
      <c r="C230" s="292" t="s">
        <v>14358</v>
      </c>
      <c r="D230" s="292"/>
      <c r="E230" s="293">
        <v>44246</v>
      </c>
      <c r="F230" s="292" t="s">
        <v>14359</v>
      </c>
      <c r="G230" s="292"/>
      <c r="H230" s="292" t="s">
        <v>13874</v>
      </c>
      <c r="I230" s="292" t="s">
        <v>13875</v>
      </c>
    </row>
    <row r="231" spans="1:9" x14ac:dyDescent="0.3">
      <c r="A231" s="292" t="s">
        <v>14360</v>
      </c>
      <c r="B231" s="292" t="s">
        <v>291</v>
      </c>
      <c r="C231" s="292" t="s">
        <v>14361</v>
      </c>
      <c r="D231" s="292"/>
      <c r="E231" s="293">
        <v>43546.572916666664</v>
      </c>
      <c r="F231" s="292" t="s">
        <v>13889</v>
      </c>
      <c r="G231" s="292"/>
      <c r="H231" s="292" t="s">
        <v>13874</v>
      </c>
      <c r="I231" s="292" t="s">
        <v>13875</v>
      </c>
    </row>
    <row r="232" spans="1:9" x14ac:dyDescent="0.3">
      <c r="A232" s="292" t="s">
        <v>14362</v>
      </c>
      <c r="B232" s="292" t="s">
        <v>291</v>
      </c>
      <c r="C232" s="292" t="s">
        <v>14363</v>
      </c>
      <c r="D232" s="292"/>
      <c r="E232" s="293">
        <v>43178.520833333336</v>
      </c>
      <c r="F232" s="292" t="s">
        <v>13886</v>
      </c>
      <c r="G232" s="292"/>
      <c r="H232" s="292" t="s">
        <v>13874</v>
      </c>
      <c r="I232" s="292" t="s">
        <v>13875</v>
      </c>
    </row>
    <row r="233" spans="1:9" x14ac:dyDescent="0.3">
      <c r="A233" s="292" t="s">
        <v>14364</v>
      </c>
      <c r="B233" s="292" t="s">
        <v>291</v>
      </c>
      <c r="C233" s="292" t="s">
        <v>14365</v>
      </c>
      <c r="D233" s="292"/>
      <c r="E233" s="293">
        <v>44319.75</v>
      </c>
      <c r="F233" s="292" t="s">
        <v>14331</v>
      </c>
      <c r="G233" s="292"/>
      <c r="H233" s="292" t="s">
        <v>13874</v>
      </c>
      <c r="I233" s="292" t="s">
        <v>13875</v>
      </c>
    </row>
    <row r="234" spans="1:9" x14ac:dyDescent="0.3">
      <c r="A234" s="292" t="s">
        <v>14366</v>
      </c>
      <c r="B234" s="292" t="s">
        <v>291</v>
      </c>
      <c r="C234" s="292" t="s">
        <v>14367</v>
      </c>
      <c r="D234" s="292"/>
      <c r="E234" s="293">
        <v>42922.677083333336</v>
      </c>
      <c r="F234" s="292" t="s">
        <v>13899</v>
      </c>
      <c r="G234" s="292"/>
      <c r="H234" s="292" t="s">
        <v>13874</v>
      </c>
      <c r="I234" s="292" t="s">
        <v>13875</v>
      </c>
    </row>
    <row r="235" spans="1:9" x14ac:dyDescent="0.3">
      <c r="A235" s="292" t="s">
        <v>14368</v>
      </c>
      <c r="B235" s="292" t="s">
        <v>291</v>
      </c>
      <c r="C235" s="292" t="s">
        <v>14369</v>
      </c>
      <c r="D235" s="292"/>
      <c r="E235" s="293">
        <v>43573.607638888891</v>
      </c>
      <c r="F235" s="292" t="s">
        <v>13889</v>
      </c>
      <c r="G235" s="292"/>
      <c r="H235" s="292" t="s">
        <v>13874</v>
      </c>
      <c r="I235" s="292" t="s">
        <v>13875</v>
      </c>
    </row>
    <row r="236" spans="1:9" x14ac:dyDescent="0.3">
      <c r="A236" s="292" t="s">
        <v>14370</v>
      </c>
      <c r="B236" s="292" t="s">
        <v>291</v>
      </c>
      <c r="C236" s="292" t="s">
        <v>14371</v>
      </c>
      <c r="D236" s="292"/>
      <c r="E236" s="293">
        <v>42900.506944444445</v>
      </c>
      <c r="F236" s="292" t="s">
        <v>13886</v>
      </c>
      <c r="G236" s="292"/>
      <c r="H236" s="292" t="s">
        <v>13874</v>
      </c>
      <c r="I236" s="292" t="s">
        <v>13875</v>
      </c>
    </row>
    <row r="237" spans="1:9" x14ac:dyDescent="0.3">
      <c r="A237" s="292" t="s">
        <v>14372</v>
      </c>
      <c r="B237" s="292" t="s">
        <v>291</v>
      </c>
      <c r="C237" s="292" t="s">
        <v>14373</v>
      </c>
      <c r="D237" s="292"/>
      <c r="E237" s="293">
        <v>43691.430555555555</v>
      </c>
      <c r="F237" s="292" t="s">
        <v>13889</v>
      </c>
      <c r="G237" s="292"/>
      <c r="H237" s="292" t="s">
        <v>13874</v>
      </c>
      <c r="I237" s="292" t="s">
        <v>13875</v>
      </c>
    </row>
    <row r="238" spans="1:9" x14ac:dyDescent="0.3">
      <c r="A238" s="292" t="s">
        <v>14374</v>
      </c>
      <c r="B238" s="292" t="s">
        <v>291</v>
      </c>
      <c r="C238" s="292" t="s">
        <v>14375</v>
      </c>
      <c r="D238" s="292"/>
      <c r="E238" s="293">
        <v>43200.586805555555</v>
      </c>
      <c r="F238" s="292" t="s">
        <v>13886</v>
      </c>
      <c r="G238" s="292"/>
      <c r="H238" s="292" t="s">
        <v>13874</v>
      </c>
      <c r="I238" s="292" t="s">
        <v>13875</v>
      </c>
    </row>
    <row r="239" spans="1:9" x14ac:dyDescent="0.3">
      <c r="A239" s="292" t="s">
        <v>14376</v>
      </c>
      <c r="B239" s="292" t="s">
        <v>291</v>
      </c>
      <c r="C239" s="292" t="s">
        <v>14377</v>
      </c>
      <c r="D239" s="292"/>
      <c r="E239" s="293">
        <v>43080.09375</v>
      </c>
      <c r="F239" s="292" t="s">
        <v>13886</v>
      </c>
      <c r="G239" s="292"/>
      <c r="H239" s="292" t="s">
        <v>13874</v>
      </c>
      <c r="I239" s="292" t="s">
        <v>13875</v>
      </c>
    </row>
    <row r="240" spans="1:9" x14ac:dyDescent="0.3">
      <c r="A240" s="292" t="s">
        <v>14378</v>
      </c>
      <c r="B240" s="292" t="s">
        <v>291</v>
      </c>
      <c r="C240" s="292" t="s">
        <v>14379</v>
      </c>
      <c r="D240" s="292"/>
      <c r="E240" s="293">
        <v>42851.440972222219</v>
      </c>
      <c r="F240" s="292" t="s">
        <v>13886</v>
      </c>
      <c r="G240" s="292"/>
      <c r="H240" s="292" t="s">
        <v>13874</v>
      </c>
      <c r="I240" s="292" t="s">
        <v>13875</v>
      </c>
    </row>
    <row r="241" spans="1:9" x14ac:dyDescent="0.3">
      <c r="A241" s="292" t="s">
        <v>14380</v>
      </c>
      <c r="B241" s="292" t="s">
        <v>291</v>
      </c>
      <c r="C241" s="292" t="s">
        <v>14381</v>
      </c>
      <c r="D241" s="292"/>
      <c r="E241" s="293">
        <v>43496.392361111109</v>
      </c>
      <c r="F241" s="292" t="s">
        <v>13889</v>
      </c>
      <c r="G241" s="292"/>
      <c r="H241" s="292" t="s">
        <v>13874</v>
      </c>
      <c r="I241" s="292" t="s">
        <v>13875</v>
      </c>
    </row>
    <row r="242" spans="1:9" x14ac:dyDescent="0.3">
      <c r="A242" s="292" t="s">
        <v>14382</v>
      </c>
      <c r="B242" s="292" t="s">
        <v>13879</v>
      </c>
      <c r="C242" s="292" t="s">
        <v>14383</v>
      </c>
      <c r="D242" s="292" t="s">
        <v>13870</v>
      </c>
      <c r="E242" s="293">
        <v>42241.689976851849</v>
      </c>
      <c r="F242" s="292" t="s">
        <v>13881</v>
      </c>
      <c r="G242" s="292"/>
      <c r="H242" s="292" t="s">
        <v>13874</v>
      </c>
      <c r="I242" s="292" t="s">
        <v>13875</v>
      </c>
    </row>
    <row r="243" spans="1:9" x14ac:dyDescent="0.3">
      <c r="A243" s="292" t="s">
        <v>14384</v>
      </c>
      <c r="B243" s="292" t="s">
        <v>13879</v>
      </c>
      <c r="C243" s="292" t="s">
        <v>14385</v>
      </c>
      <c r="D243" s="292" t="s">
        <v>13870</v>
      </c>
      <c r="E243" s="293">
        <v>42241.689976851849</v>
      </c>
      <c r="F243" s="292" t="s">
        <v>13881</v>
      </c>
      <c r="G243" s="292"/>
      <c r="H243" s="292" t="s">
        <v>13874</v>
      </c>
      <c r="I243" s="292" t="s">
        <v>13875</v>
      </c>
    </row>
    <row r="244" spans="1:9" x14ac:dyDescent="0.3">
      <c r="A244" s="292" t="s">
        <v>14386</v>
      </c>
      <c r="B244" s="292" t="s">
        <v>291</v>
      </c>
      <c r="C244" s="292" t="s">
        <v>14387</v>
      </c>
      <c r="D244" s="292"/>
      <c r="E244" s="293">
        <v>44314</v>
      </c>
      <c r="F244" s="292" t="s">
        <v>14359</v>
      </c>
      <c r="G244" s="292"/>
      <c r="H244" s="292" t="s">
        <v>13874</v>
      </c>
      <c r="I244" s="292" t="s">
        <v>13875</v>
      </c>
    </row>
    <row r="245" spans="1:9" x14ac:dyDescent="0.3">
      <c r="A245" s="292" t="s">
        <v>14388</v>
      </c>
      <c r="B245" s="292" t="s">
        <v>291</v>
      </c>
      <c r="C245" s="292" t="s">
        <v>14389</v>
      </c>
      <c r="D245" s="292"/>
      <c r="E245" s="293">
        <v>43223.590277777781</v>
      </c>
      <c r="F245" s="292" t="s">
        <v>13886</v>
      </c>
      <c r="G245" s="292"/>
      <c r="H245" s="292" t="s">
        <v>13874</v>
      </c>
      <c r="I245" s="292" t="s">
        <v>13875</v>
      </c>
    </row>
    <row r="246" spans="1:9" x14ac:dyDescent="0.3">
      <c r="A246" s="292" t="s">
        <v>14390</v>
      </c>
      <c r="B246" s="292" t="s">
        <v>291</v>
      </c>
      <c r="C246" s="292" t="s">
        <v>14391</v>
      </c>
      <c r="D246" s="292"/>
      <c r="E246" s="293">
        <v>42776.725694444445</v>
      </c>
      <c r="F246" s="292" t="s">
        <v>13889</v>
      </c>
      <c r="G246" s="292"/>
      <c r="H246" s="292" t="s">
        <v>13874</v>
      </c>
      <c r="I246" s="292" t="s">
        <v>13875</v>
      </c>
    </row>
    <row r="247" spans="1:9" x14ac:dyDescent="0.3">
      <c r="A247" s="292" t="s">
        <v>14392</v>
      </c>
      <c r="B247" s="292" t="s">
        <v>291</v>
      </c>
      <c r="C247" s="292" t="s">
        <v>14393</v>
      </c>
      <c r="D247" s="292" t="s">
        <v>13870</v>
      </c>
      <c r="E247" s="293">
        <v>42241.690081018518</v>
      </c>
      <c r="F247" s="292" t="s">
        <v>13881</v>
      </c>
      <c r="G247" s="292"/>
      <c r="H247" s="292" t="s">
        <v>13874</v>
      </c>
      <c r="I247" s="292" t="s">
        <v>13875</v>
      </c>
    </row>
    <row r="248" spans="1:9" x14ac:dyDescent="0.3">
      <c r="A248" s="292" t="s">
        <v>14394</v>
      </c>
      <c r="B248" s="292" t="s">
        <v>291</v>
      </c>
      <c r="C248" s="292" t="s">
        <v>14395</v>
      </c>
      <c r="D248" s="292"/>
      <c r="E248" s="293">
        <v>43013.385416666664</v>
      </c>
      <c r="F248" s="292" t="s">
        <v>13886</v>
      </c>
      <c r="G248" s="292"/>
      <c r="H248" s="292" t="s">
        <v>13874</v>
      </c>
      <c r="I248" s="292" t="s">
        <v>13875</v>
      </c>
    </row>
    <row r="249" spans="1:9" x14ac:dyDescent="0.3">
      <c r="A249" s="292" t="s">
        <v>14396</v>
      </c>
      <c r="B249" s="292" t="s">
        <v>291</v>
      </c>
      <c r="C249" s="292" t="s">
        <v>14396</v>
      </c>
      <c r="D249" s="292"/>
      <c r="E249" s="293">
        <v>43095.333333333336</v>
      </c>
      <c r="F249" s="292" t="s">
        <v>13886</v>
      </c>
      <c r="G249" s="292"/>
      <c r="H249" s="292" t="s">
        <v>13874</v>
      </c>
      <c r="I249" s="292" t="s">
        <v>13875</v>
      </c>
    </row>
    <row r="250" spans="1:9" x14ac:dyDescent="0.3">
      <c r="A250" s="292" t="s">
        <v>14396</v>
      </c>
      <c r="B250" s="292" t="s">
        <v>291</v>
      </c>
      <c r="C250" s="292" t="s">
        <v>14397</v>
      </c>
      <c r="D250" s="292" t="s">
        <v>13870</v>
      </c>
      <c r="E250" s="293">
        <v>42241.689988425926</v>
      </c>
      <c r="F250" s="292" t="s">
        <v>13881</v>
      </c>
      <c r="G250" s="292"/>
      <c r="H250" s="292" t="s">
        <v>13874</v>
      </c>
      <c r="I250" s="292" t="s">
        <v>13875</v>
      </c>
    </row>
    <row r="251" spans="1:9" x14ac:dyDescent="0.3">
      <c r="A251" s="292" t="s">
        <v>14398</v>
      </c>
      <c r="B251" s="292" t="s">
        <v>291</v>
      </c>
      <c r="C251" s="292" t="s">
        <v>14399</v>
      </c>
      <c r="D251" s="292"/>
      <c r="E251" s="293">
        <v>43599.625</v>
      </c>
      <c r="F251" s="292" t="s">
        <v>13889</v>
      </c>
      <c r="G251" s="292"/>
      <c r="H251" s="292" t="s">
        <v>13874</v>
      </c>
      <c r="I251" s="292" t="s">
        <v>13875</v>
      </c>
    </row>
    <row r="252" spans="1:9" x14ac:dyDescent="0.3">
      <c r="A252" s="292" t="s">
        <v>14400</v>
      </c>
      <c r="B252" s="292" t="s">
        <v>291</v>
      </c>
      <c r="C252" s="292" t="s">
        <v>14401</v>
      </c>
      <c r="D252" s="292" t="s">
        <v>13870</v>
      </c>
      <c r="E252" s="293">
        <v>42241.689988425926</v>
      </c>
      <c r="F252" s="292" t="s">
        <v>13881</v>
      </c>
      <c r="G252" s="292"/>
      <c r="H252" s="292" t="s">
        <v>13874</v>
      </c>
      <c r="I252" s="292" t="s">
        <v>13875</v>
      </c>
    </row>
    <row r="253" spans="1:9" x14ac:dyDescent="0.3">
      <c r="A253" s="292" t="s">
        <v>14402</v>
      </c>
      <c r="B253" s="292" t="s">
        <v>291</v>
      </c>
      <c r="C253" s="292" t="s">
        <v>14403</v>
      </c>
      <c r="D253" s="292"/>
      <c r="E253" s="293">
        <v>43599.621527777781</v>
      </c>
      <c r="F253" s="292" t="s">
        <v>13889</v>
      </c>
      <c r="G253" s="292"/>
      <c r="H253" s="292" t="s">
        <v>13874</v>
      </c>
      <c r="I253" s="292" t="s">
        <v>13875</v>
      </c>
    </row>
    <row r="254" spans="1:9" x14ac:dyDescent="0.3">
      <c r="A254" s="292" t="s">
        <v>14404</v>
      </c>
      <c r="B254" s="292" t="s">
        <v>291</v>
      </c>
      <c r="C254" s="292" t="s">
        <v>14405</v>
      </c>
      <c r="D254" s="292"/>
      <c r="E254" s="293">
        <v>43013.385416666664</v>
      </c>
      <c r="F254" s="292" t="s">
        <v>13886</v>
      </c>
      <c r="G254" s="292"/>
      <c r="H254" s="292" t="s">
        <v>13874</v>
      </c>
      <c r="I254" s="292" t="s">
        <v>13875</v>
      </c>
    </row>
    <row r="255" spans="1:9" x14ac:dyDescent="0.3">
      <c r="A255" s="292" t="s">
        <v>14406</v>
      </c>
      <c r="B255" s="292" t="s">
        <v>291</v>
      </c>
      <c r="C255" s="292" t="s">
        <v>14407</v>
      </c>
      <c r="D255" s="292" t="s">
        <v>13870</v>
      </c>
      <c r="E255" s="293">
        <v>42345.523761574077</v>
      </c>
      <c r="F255" s="292" t="s">
        <v>13910</v>
      </c>
      <c r="G255" s="292"/>
      <c r="H255" s="292" t="s">
        <v>13874</v>
      </c>
      <c r="I255" s="292" t="s">
        <v>13875</v>
      </c>
    </row>
    <row r="256" spans="1:9" x14ac:dyDescent="0.3">
      <c r="A256" s="292" t="s">
        <v>14408</v>
      </c>
      <c r="B256" s="292" t="s">
        <v>291</v>
      </c>
      <c r="C256" s="292" t="s">
        <v>14409</v>
      </c>
      <c r="D256" s="292" t="s">
        <v>13870</v>
      </c>
      <c r="E256" s="293">
        <v>42271.544351851851</v>
      </c>
      <c r="F256" s="292" t="s">
        <v>13910</v>
      </c>
      <c r="G256" s="292"/>
      <c r="H256" s="292" t="s">
        <v>13874</v>
      </c>
      <c r="I256" s="292" t="s">
        <v>13875</v>
      </c>
    </row>
    <row r="257" spans="1:9" x14ac:dyDescent="0.3">
      <c r="A257" s="292" t="s">
        <v>14410</v>
      </c>
      <c r="B257" s="292" t="s">
        <v>291</v>
      </c>
      <c r="C257" s="292" t="s">
        <v>14411</v>
      </c>
      <c r="D257" s="292"/>
      <c r="E257" s="293">
        <v>43032.541666666664</v>
      </c>
      <c r="F257" s="292" t="s">
        <v>13886</v>
      </c>
      <c r="G257" s="292"/>
      <c r="H257" s="292" t="s">
        <v>13874</v>
      </c>
      <c r="I257" s="292" t="s">
        <v>13875</v>
      </c>
    </row>
    <row r="258" spans="1:9" x14ac:dyDescent="0.3">
      <c r="A258" s="292" t="s">
        <v>14412</v>
      </c>
      <c r="B258" s="292" t="s">
        <v>291</v>
      </c>
      <c r="C258" s="292" t="s">
        <v>14413</v>
      </c>
      <c r="D258" s="292"/>
      <c r="E258" s="293">
        <v>42914.684027777781</v>
      </c>
      <c r="F258" s="292" t="s">
        <v>13886</v>
      </c>
      <c r="G258" s="292"/>
      <c r="H258" s="292" t="s">
        <v>13874</v>
      </c>
      <c r="I258" s="292" t="s">
        <v>13875</v>
      </c>
    </row>
    <row r="259" spans="1:9" x14ac:dyDescent="0.3">
      <c r="A259" s="292" t="s">
        <v>14414</v>
      </c>
      <c r="B259" s="292" t="s">
        <v>291</v>
      </c>
      <c r="C259" s="292" t="s">
        <v>14415</v>
      </c>
      <c r="D259" s="292" t="s">
        <v>13870</v>
      </c>
      <c r="E259" s="293">
        <v>42241.689976851849</v>
      </c>
      <c r="F259" s="292" t="s">
        <v>13881</v>
      </c>
      <c r="G259" s="292"/>
      <c r="H259" s="292" t="s">
        <v>13874</v>
      </c>
      <c r="I259" s="292" t="s">
        <v>13875</v>
      </c>
    </row>
    <row r="260" spans="1:9" x14ac:dyDescent="0.3">
      <c r="A260" s="292" t="s">
        <v>14416</v>
      </c>
      <c r="B260" s="292" t="s">
        <v>291</v>
      </c>
      <c r="C260" s="292" t="s">
        <v>14417</v>
      </c>
      <c r="D260" s="292" t="s">
        <v>13870</v>
      </c>
      <c r="E260" s="293">
        <v>42241.689976851849</v>
      </c>
      <c r="F260" s="292" t="s">
        <v>13881</v>
      </c>
      <c r="G260" s="292"/>
      <c r="H260" s="292" t="s">
        <v>13874</v>
      </c>
      <c r="I260" s="292" t="s">
        <v>13875</v>
      </c>
    </row>
    <row r="261" spans="1:9" x14ac:dyDescent="0.3">
      <c r="A261" s="292" t="s">
        <v>14418</v>
      </c>
      <c r="B261" s="292" t="s">
        <v>291</v>
      </c>
      <c r="C261" s="292" t="s">
        <v>14419</v>
      </c>
      <c r="D261" s="292" t="s">
        <v>13870</v>
      </c>
      <c r="E261" s="293">
        <v>42591.549872685187</v>
      </c>
      <c r="F261" s="292" t="s">
        <v>13873</v>
      </c>
      <c r="G261" s="292"/>
      <c r="H261" s="292" t="s">
        <v>13874</v>
      </c>
      <c r="I261" s="292" t="s">
        <v>13875</v>
      </c>
    </row>
    <row r="262" spans="1:9" x14ac:dyDescent="0.3">
      <c r="A262" s="292" t="s">
        <v>14420</v>
      </c>
      <c r="B262" s="292" t="s">
        <v>291</v>
      </c>
      <c r="C262" s="292" t="s">
        <v>14421</v>
      </c>
      <c r="D262" s="292"/>
      <c r="E262" s="293"/>
      <c r="F262" s="292"/>
      <c r="G262" s="292"/>
      <c r="H262" s="292" t="s">
        <v>13874</v>
      </c>
      <c r="I262" s="292" t="s">
        <v>13875</v>
      </c>
    </row>
    <row r="263" spans="1:9" x14ac:dyDescent="0.3">
      <c r="A263" s="292" t="s">
        <v>14422</v>
      </c>
      <c r="B263" s="292" t="s">
        <v>291</v>
      </c>
      <c r="C263" s="292" t="s">
        <v>14423</v>
      </c>
      <c r="D263" s="292"/>
      <c r="E263" s="293">
        <v>43115.972222222219</v>
      </c>
      <c r="F263" s="292" t="s">
        <v>13886</v>
      </c>
      <c r="G263" s="292"/>
      <c r="H263" s="292" t="s">
        <v>13874</v>
      </c>
      <c r="I263" s="292" t="s">
        <v>13875</v>
      </c>
    </row>
    <row r="264" spans="1:9" x14ac:dyDescent="0.3">
      <c r="A264" s="292" t="s">
        <v>14424</v>
      </c>
      <c r="B264" s="292" t="s">
        <v>291</v>
      </c>
      <c r="C264" s="292" t="s">
        <v>14425</v>
      </c>
      <c r="D264" s="292"/>
      <c r="E264" s="293">
        <v>43403.559027777781</v>
      </c>
      <c r="F264" s="292" t="s">
        <v>13889</v>
      </c>
      <c r="G264" s="292"/>
      <c r="H264" s="292" t="s">
        <v>13874</v>
      </c>
      <c r="I264" s="292" t="s">
        <v>13875</v>
      </c>
    </row>
    <row r="265" spans="1:9" x14ac:dyDescent="0.3">
      <c r="A265" s="292" t="s">
        <v>14426</v>
      </c>
      <c r="B265" s="292" t="s">
        <v>291</v>
      </c>
      <c r="C265" s="292" t="s">
        <v>14427</v>
      </c>
      <c r="D265" s="292"/>
      <c r="E265" s="293"/>
      <c r="F265" s="292"/>
      <c r="G265" s="292"/>
      <c r="H265" s="292" t="s">
        <v>13874</v>
      </c>
      <c r="I265" s="292" t="s">
        <v>13875</v>
      </c>
    </row>
    <row r="266" spans="1:9" x14ac:dyDescent="0.3">
      <c r="A266" s="292" t="s">
        <v>14426</v>
      </c>
      <c r="B266" s="292" t="s">
        <v>291</v>
      </c>
      <c r="C266" s="292" t="s">
        <v>14428</v>
      </c>
      <c r="D266" s="292" t="s">
        <v>13870</v>
      </c>
      <c r="E266" s="293">
        <v>42241.690011574072</v>
      </c>
      <c r="F266" s="292" t="s">
        <v>13881</v>
      </c>
      <c r="G266" s="292"/>
      <c r="H266" s="292" t="s">
        <v>13874</v>
      </c>
      <c r="I266" s="292" t="s">
        <v>13875</v>
      </c>
    </row>
    <row r="267" spans="1:9" x14ac:dyDescent="0.3">
      <c r="A267" s="292" t="s">
        <v>14429</v>
      </c>
      <c r="B267" s="292" t="s">
        <v>291</v>
      </c>
      <c r="C267" s="292" t="s">
        <v>14430</v>
      </c>
      <c r="D267" s="292"/>
      <c r="E267" s="293">
        <v>43599.621527777781</v>
      </c>
      <c r="F267" s="292" t="s">
        <v>13889</v>
      </c>
      <c r="G267" s="292"/>
      <c r="H267" s="292" t="s">
        <v>13874</v>
      </c>
      <c r="I267" s="292" t="s">
        <v>13875</v>
      </c>
    </row>
    <row r="268" spans="1:9" x14ac:dyDescent="0.3">
      <c r="A268" s="292" t="s">
        <v>14431</v>
      </c>
      <c r="B268" s="292" t="s">
        <v>291</v>
      </c>
      <c r="C268" s="292" t="s">
        <v>14432</v>
      </c>
      <c r="D268" s="292"/>
      <c r="E268" s="293">
        <v>43109.826388888891</v>
      </c>
      <c r="F268" s="292" t="s">
        <v>13886</v>
      </c>
      <c r="G268" s="292"/>
      <c r="H268" s="292" t="s">
        <v>13874</v>
      </c>
      <c r="I268" s="292" t="s">
        <v>13875</v>
      </c>
    </row>
    <row r="269" spans="1:9" x14ac:dyDescent="0.3">
      <c r="A269" s="292" t="s">
        <v>14433</v>
      </c>
      <c r="B269" s="292" t="s">
        <v>291</v>
      </c>
      <c r="C269" s="292" t="s">
        <v>14434</v>
      </c>
      <c r="D269" s="292"/>
      <c r="E269" s="293">
        <v>43622.527777777781</v>
      </c>
      <c r="F269" s="292" t="s">
        <v>13889</v>
      </c>
      <c r="G269" s="292"/>
      <c r="H269" s="292" t="s">
        <v>13874</v>
      </c>
      <c r="I269" s="292" t="s">
        <v>13875</v>
      </c>
    </row>
    <row r="270" spans="1:9" x14ac:dyDescent="0.3">
      <c r="A270" s="292" t="s">
        <v>14435</v>
      </c>
      <c r="B270" s="292" t="s">
        <v>291</v>
      </c>
      <c r="C270" s="292" t="s">
        <v>14436</v>
      </c>
      <c r="D270" s="292" t="s">
        <v>13870</v>
      </c>
      <c r="E270" s="293">
        <v>42605.582870370374</v>
      </c>
      <c r="F270" s="292" t="s">
        <v>13910</v>
      </c>
      <c r="G270" s="292"/>
      <c r="H270" s="292" t="s">
        <v>13874</v>
      </c>
      <c r="I270" s="292" t="s">
        <v>13875</v>
      </c>
    </row>
    <row r="271" spans="1:9" x14ac:dyDescent="0.3">
      <c r="A271" s="292" t="s">
        <v>14437</v>
      </c>
      <c r="B271" s="292" t="s">
        <v>291</v>
      </c>
      <c r="C271" s="292" t="s">
        <v>14438</v>
      </c>
      <c r="D271" s="292"/>
      <c r="E271" s="293">
        <v>44979</v>
      </c>
      <c r="F271" s="292" t="s">
        <v>13934</v>
      </c>
      <c r="G271" s="292"/>
      <c r="H271" s="292" t="s">
        <v>13874</v>
      </c>
      <c r="I271" s="292" t="s">
        <v>13875</v>
      </c>
    </row>
    <row r="272" spans="1:9" x14ac:dyDescent="0.3">
      <c r="A272" s="292" t="s">
        <v>14439</v>
      </c>
      <c r="B272" s="292" t="s">
        <v>291</v>
      </c>
      <c r="C272" s="292" t="s">
        <v>14440</v>
      </c>
      <c r="D272" s="292"/>
      <c r="E272" s="293">
        <v>43042.722222222219</v>
      </c>
      <c r="F272" s="292" t="s">
        <v>13886</v>
      </c>
      <c r="G272" s="292"/>
      <c r="H272" s="292" t="s">
        <v>13874</v>
      </c>
      <c r="I272" s="292" t="s">
        <v>13875</v>
      </c>
    </row>
    <row r="273" spans="1:9" x14ac:dyDescent="0.3">
      <c r="A273" s="292" t="s">
        <v>14441</v>
      </c>
      <c r="B273" s="292" t="s">
        <v>291</v>
      </c>
      <c r="C273" s="292" t="s">
        <v>14442</v>
      </c>
      <c r="D273" s="292"/>
      <c r="E273" s="293"/>
      <c r="F273" s="292" t="s">
        <v>13946</v>
      </c>
      <c r="G273" s="292"/>
      <c r="H273" s="292" t="s">
        <v>13874</v>
      </c>
      <c r="I273" s="292" t="s">
        <v>13875</v>
      </c>
    </row>
    <row r="274" spans="1:9" x14ac:dyDescent="0.3">
      <c r="A274" s="292" t="s">
        <v>14443</v>
      </c>
      <c r="B274" s="292" t="s">
        <v>291</v>
      </c>
      <c r="C274" s="292" t="s">
        <v>14444</v>
      </c>
      <c r="D274" s="292" t="s">
        <v>14445</v>
      </c>
      <c r="E274" s="293"/>
      <c r="F274" s="292" t="s">
        <v>13934</v>
      </c>
      <c r="G274" s="292"/>
      <c r="H274" s="292" t="s">
        <v>13874</v>
      </c>
      <c r="I274" s="292" t="s">
        <v>13875</v>
      </c>
    </row>
    <row r="275" spans="1:9" x14ac:dyDescent="0.3">
      <c r="A275" s="292" t="s">
        <v>14446</v>
      </c>
      <c r="B275" s="292" t="s">
        <v>13901</v>
      </c>
      <c r="C275" s="292" t="s">
        <v>14447</v>
      </c>
      <c r="D275" s="292" t="s">
        <v>13870</v>
      </c>
      <c r="E275" s="293">
        <v>42241.690057870372</v>
      </c>
      <c r="F275" s="292" t="s">
        <v>13881</v>
      </c>
      <c r="G275" s="292"/>
      <c r="H275" s="292" t="s">
        <v>13874</v>
      </c>
      <c r="I275" s="292" t="s">
        <v>13875</v>
      </c>
    </row>
    <row r="276" spans="1:9" x14ac:dyDescent="0.3">
      <c r="A276" s="292" t="s">
        <v>14448</v>
      </c>
      <c r="B276" s="292" t="s">
        <v>291</v>
      </c>
      <c r="C276" s="292" t="s">
        <v>14449</v>
      </c>
      <c r="D276" s="292" t="s">
        <v>13870</v>
      </c>
      <c r="E276" s="293">
        <v>42241.689988425926</v>
      </c>
      <c r="F276" s="292" t="s">
        <v>13881</v>
      </c>
      <c r="G276" s="292"/>
      <c r="H276" s="292" t="s">
        <v>13874</v>
      </c>
      <c r="I276" s="292" t="s">
        <v>13875</v>
      </c>
    </row>
    <row r="277" spans="1:9" x14ac:dyDescent="0.3">
      <c r="A277" s="292" t="s">
        <v>14450</v>
      </c>
      <c r="B277" s="292" t="s">
        <v>13879</v>
      </c>
      <c r="C277" s="292" t="s">
        <v>14451</v>
      </c>
      <c r="D277" s="292" t="s">
        <v>13870</v>
      </c>
      <c r="E277" s="293">
        <v>42241.689976851849</v>
      </c>
      <c r="F277" s="292" t="s">
        <v>13881</v>
      </c>
      <c r="G277" s="292"/>
      <c r="H277" s="292" t="s">
        <v>13874</v>
      </c>
      <c r="I277" s="292" t="s">
        <v>13875</v>
      </c>
    </row>
    <row r="278" spans="1:9" x14ac:dyDescent="0.3">
      <c r="A278" s="292" t="s">
        <v>14452</v>
      </c>
      <c r="B278" s="292" t="s">
        <v>291</v>
      </c>
      <c r="C278" s="292" t="s">
        <v>14453</v>
      </c>
      <c r="D278" s="292"/>
      <c r="E278" s="293">
        <v>43962.6875</v>
      </c>
      <c r="F278" s="292" t="s">
        <v>13889</v>
      </c>
      <c r="G278" s="292"/>
      <c r="H278" s="292" t="s">
        <v>13874</v>
      </c>
      <c r="I278" s="292" t="s">
        <v>13875</v>
      </c>
    </row>
    <row r="279" spans="1:9" x14ac:dyDescent="0.3">
      <c r="A279" s="292" t="s">
        <v>14454</v>
      </c>
      <c r="B279" s="292" t="s">
        <v>291</v>
      </c>
      <c r="C279" s="292" t="s">
        <v>14455</v>
      </c>
      <c r="D279" s="292" t="s">
        <v>13870</v>
      </c>
      <c r="E279" s="293">
        <v>42241.689988425926</v>
      </c>
      <c r="F279" s="292" t="s">
        <v>13881</v>
      </c>
      <c r="G279" s="292"/>
      <c r="H279" s="292" t="s">
        <v>13874</v>
      </c>
      <c r="I279" s="292" t="s">
        <v>13875</v>
      </c>
    </row>
    <row r="280" spans="1:9" x14ac:dyDescent="0.3">
      <c r="A280" s="292" t="s">
        <v>14456</v>
      </c>
      <c r="B280" s="292" t="s">
        <v>291</v>
      </c>
      <c r="C280" s="292" t="s">
        <v>14457</v>
      </c>
      <c r="D280" s="292"/>
      <c r="E280" s="293">
        <v>45195</v>
      </c>
      <c r="F280" s="292" t="s">
        <v>13934</v>
      </c>
      <c r="G280" s="292"/>
      <c r="H280" s="292" t="s">
        <v>13874</v>
      </c>
      <c r="I280" s="292" t="s">
        <v>13875</v>
      </c>
    </row>
    <row r="281" spans="1:9" x14ac:dyDescent="0.3">
      <c r="A281" s="292" t="s">
        <v>14458</v>
      </c>
      <c r="B281" s="292" t="s">
        <v>291</v>
      </c>
      <c r="C281" s="292" t="s">
        <v>14459</v>
      </c>
      <c r="D281" s="292" t="s">
        <v>13870</v>
      </c>
      <c r="E281" s="293">
        <v>42241.689942129633</v>
      </c>
      <c r="F281" s="292" t="s">
        <v>13881</v>
      </c>
      <c r="G281" s="292"/>
      <c r="H281" s="292" t="s">
        <v>13874</v>
      </c>
      <c r="I281" s="292" t="s">
        <v>13875</v>
      </c>
    </row>
    <row r="282" spans="1:9" x14ac:dyDescent="0.3">
      <c r="A282" s="292" t="s">
        <v>14460</v>
      </c>
      <c r="B282" s="292" t="s">
        <v>13901</v>
      </c>
      <c r="C282" s="292" t="s">
        <v>14461</v>
      </c>
      <c r="D282" s="292" t="s">
        <v>13870</v>
      </c>
      <c r="E282" s="293">
        <v>42241.690023148149</v>
      </c>
      <c r="F282" s="292" t="s">
        <v>13881</v>
      </c>
      <c r="G282" s="292"/>
      <c r="H282" s="292" t="s">
        <v>13874</v>
      </c>
      <c r="I282" s="292" t="s">
        <v>13875</v>
      </c>
    </row>
    <row r="283" spans="1:9" x14ac:dyDescent="0.3">
      <c r="A283" s="292" t="s">
        <v>14462</v>
      </c>
      <c r="B283" s="292" t="s">
        <v>13879</v>
      </c>
      <c r="C283" s="292" t="s">
        <v>14463</v>
      </c>
      <c r="D283" s="292" t="s">
        <v>13870</v>
      </c>
      <c r="E283" s="293">
        <v>42241.689988425926</v>
      </c>
      <c r="F283" s="292" t="s">
        <v>13881</v>
      </c>
      <c r="G283" s="292"/>
      <c r="H283" s="292" t="s">
        <v>13874</v>
      </c>
      <c r="I283" s="292" t="s">
        <v>13875</v>
      </c>
    </row>
    <row r="284" spans="1:9" x14ac:dyDescent="0.3">
      <c r="A284" s="292" t="s">
        <v>14464</v>
      </c>
      <c r="B284" s="292" t="s">
        <v>13901</v>
      </c>
      <c r="C284" s="292" t="s">
        <v>14464</v>
      </c>
      <c r="D284" s="292" t="s">
        <v>13870</v>
      </c>
      <c r="E284" s="293">
        <v>42241.689988425926</v>
      </c>
      <c r="F284" s="292" t="s">
        <v>13881</v>
      </c>
      <c r="G284" s="292"/>
      <c r="H284" s="292" t="s">
        <v>13874</v>
      </c>
      <c r="I284" s="292" t="s">
        <v>13875</v>
      </c>
    </row>
    <row r="285" spans="1:9" x14ac:dyDescent="0.3">
      <c r="A285" s="292" t="s">
        <v>14465</v>
      </c>
      <c r="B285" s="292" t="s">
        <v>291</v>
      </c>
      <c r="C285" s="292" t="s">
        <v>14466</v>
      </c>
      <c r="D285" s="292" t="s">
        <v>13870</v>
      </c>
      <c r="E285" s="293">
        <v>42409.33734953704</v>
      </c>
      <c r="F285" s="292" t="s">
        <v>13910</v>
      </c>
      <c r="G285" s="292"/>
      <c r="H285" s="292" t="s">
        <v>13874</v>
      </c>
      <c r="I285" s="292" t="s">
        <v>13875</v>
      </c>
    </row>
    <row r="286" spans="1:9" x14ac:dyDescent="0.3">
      <c r="A286" s="292" t="s">
        <v>14467</v>
      </c>
      <c r="B286" s="292" t="s">
        <v>291</v>
      </c>
      <c r="C286" s="292" t="s">
        <v>14468</v>
      </c>
      <c r="D286" s="292"/>
      <c r="E286" s="293">
        <v>43325.388888888891</v>
      </c>
      <c r="F286" s="292" t="s">
        <v>13889</v>
      </c>
      <c r="G286" s="292"/>
      <c r="H286" s="292" t="s">
        <v>13874</v>
      </c>
      <c r="I286" s="292" t="s">
        <v>13875</v>
      </c>
    </row>
    <row r="287" spans="1:9" x14ac:dyDescent="0.3">
      <c r="A287" s="292" t="s">
        <v>14469</v>
      </c>
      <c r="B287" s="292" t="s">
        <v>291</v>
      </c>
      <c r="C287" s="292" t="s">
        <v>14470</v>
      </c>
      <c r="D287" s="292"/>
      <c r="E287" s="293">
        <v>43599.625</v>
      </c>
      <c r="F287" s="292" t="s">
        <v>13889</v>
      </c>
      <c r="G287" s="292"/>
      <c r="H287" s="292" t="s">
        <v>13874</v>
      </c>
      <c r="I287" s="292" t="s">
        <v>13875</v>
      </c>
    </row>
    <row r="288" spans="1:9" x14ac:dyDescent="0.3">
      <c r="A288" s="292" t="s">
        <v>14471</v>
      </c>
      <c r="B288" s="292" t="s">
        <v>291</v>
      </c>
      <c r="C288" s="292" t="s">
        <v>14472</v>
      </c>
      <c r="D288" s="292" t="s">
        <v>13870</v>
      </c>
      <c r="E288" s="293">
        <v>42241.689988425926</v>
      </c>
      <c r="F288" s="292" t="s">
        <v>13881</v>
      </c>
      <c r="G288" s="292"/>
      <c r="H288" s="292" t="s">
        <v>13874</v>
      </c>
      <c r="I288" s="292" t="s">
        <v>13875</v>
      </c>
    </row>
    <row r="289" spans="1:9" x14ac:dyDescent="0.3">
      <c r="A289" s="292" t="s">
        <v>14473</v>
      </c>
      <c r="B289" s="292" t="s">
        <v>13901</v>
      </c>
      <c r="C289" s="292" t="s">
        <v>14474</v>
      </c>
      <c r="D289" s="292"/>
      <c r="E289" s="293">
        <v>45250</v>
      </c>
      <c r="F289" s="292" t="s">
        <v>13903</v>
      </c>
      <c r="G289" s="292" t="s">
        <v>14475</v>
      </c>
      <c r="H289" s="292" t="s">
        <v>13874</v>
      </c>
      <c r="I289" s="292" t="s">
        <v>13875</v>
      </c>
    </row>
    <row r="290" spans="1:9" x14ac:dyDescent="0.3">
      <c r="A290" s="292" t="s">
        <v>14476</v>
      </c>
      <c r="B290" s="292" t="s">
        <v>291</v>
      </c>
      <c r="C290" s="292" t="s">
        <v>14477</v>
      </c>
      <c r="D290" s="292"/>
      <c r="E290" s="293">
        <v>43857.430555555555</v>
      </c>
      <c r="F290" s="292" t="s">
        <v>13889</v>
      </c>
      <c r="G290" s="292"/>
      <c r="H290" s="292" t="s">
        <v>13874</v>
      </c>
      <c r="I290" s="292" t="s">
        <v>13875</v>
      </c>
    </row>
    <row r="291" spans="1:9" x14ac:dyDescent="0.3">
      <c r="A291" s="292" t="s">
        <v>14478</v>
      </c>
      <c r="B291" s="292" t="s">
        <v>291</v>
      </c>
      <c r="C291" s="292" t="s">
        <v>14479</v>
      </c>
      <c r="D291" s="292" t="s">
        <v>13870</v>
      </c>
      <c r="E291" s="293">
        <v>42241.689976851849</v>
      </c>
      <c r="F291" s="292" t="s">
        <v>13881</v>
      </c>
      <c r="G291" s="292"/>
      <c r="H291" s="292" t="s">
        <v>13874</v>
      </c>
      <c r="I291" s="292" t="s">
        <v>13875</v>
      </c>
    </row>
    <row r="292" spans="1:9" x14ac:dyDescent="0.3">
      <c r="A292" s="292" t="s">
        <v>14480</v>
      </c>
      <c r="B292" s="292" t="s">
        <v>13901</v>
      </c>
      <c r="C292" s="292" t="s">
        <v>14481</v>
      </c>
      <c r="D292" s="292" t="s">
        <v>13870</v>
      </c>
      <c r="E292" s="293">
        <v>42241.689988425926</v>
      </c>
      <c r="F292" s="292" t="s">
        <v>13881</v>
      </c>
      <c r="G292" s="292"/>
      <c r="H292" s="292" t="s">
        <v>13874</v>
      </c>
      <c r="I292" s="292" t="s">
        <v>13875</v>
      </c>
    </row>
    <row r="293" spans="1:9" x14ac:dyDescent="0.3">
      <c r="A293" s="292" t="s">
        <v>14482</v>
      </c>
      <c r="B293" s="292" t="s">
        <v>291</v>
      </c>
      <c r="C293" s="292" t="s">
        <v>14483</v>
      </c>
      <c r="D293" s="292"/>
      <c r="E293" s="293">
        <v>43160.121527777781</v>
      </c>
      <c r="F293" s="292" t="s">
        <v>13886</v>
      </c>
      <c r="G293" s="292"/>
      <c r="H293" s="292" t="s">
        <v>13874</v>
      </c>
      <c r="I293" s="292" t="s">
        <v>13875</v>
      </c>
    </row>
    <row r="294" spans="1:9" x14ac:dyDescent="0.3">
      <c r="A294" s="292" t="s">
        <v>14484</v>
      </c>
      <c r="B294" s="292" t="s">
        <v>291</v>
      </c>
      <c r="C294" s="292" t="s">
        <v>14485</v>
      </c>
      <c r="D294" s="292"/>
      <c r="E294" s="293">
        <v>45419</v>
      </c>
      <c r="F294" s="292" t="s">
        <v>13934</v>
      </c>
      <c r="G294" s="292"/>
      <c r="H294" s="292" t="s">
        <v>13874</v>
      </c>
      <c r="I294" s="292" t="s">
        <v>13875</v>
      </c>
    </row>
    <row r="295" spans="1:9" x14ac:dyDescent="0.3">
      <c r="A295" s="292" t="s">
        <v>14486</v>
      </c>
      <c r="B295" s="292" t="s">
        <v>291</v>
      </c>
      <c r="C295" s="292" t="s">
        <v>14487</v>
      </c>
      <c r="D295" s="292"/>
      <c r="E295" s="293">
        <v>44217</v>
      </c>
      <c r="F295" s="292" t="s">
        <v>14359</v>
      </c>
      <c r="G295" s="292"/>
      <c r="H295" s="292" t="s">
        <v>13874</v>
      </c>
      <c r="I295" s="292" t="s">
        <v>13875</v>
      </c>
    </row>
    <row r="296" spans="1:9" x14ac:dyDescent="0.3">
      <c r="A296" s="292" t="s">
        <v>14488</v>
      </c>
      <c r="B296" s="292" t="s">
        <v>291</v>
      </c>
      <c r="C296" s="292" t="s">
        <v>14489</v>
      </c>
      <c r="D296" s="292"/>
      <c r="E296" s="293">
        <v>44504</v>
      </c>
      <c r="F296" s="292" t="s">
        <v>14490</v>
      </c>
      <c r="G296" s="292"/>
      <c r="H296" s="292" t="s">
        <v>13874</v>
      </c>
      <c r="I296" s="292" t="s">
        <v>13875</v>
      </c>
    </row>
    <row r="297" spans="1:9" x14ac:dyDescent="0.3">
      <c r="A297" s="292" t="s">
        <v>14491</v>
      </c>
      <c r="B297" s="292" t="s">
        <v>291</v>
      </c>
      <c r="C297" s="292" t="s">
        <v>14492</v>
      </c>
      <c r="D297" s="292" t="s">
        <v>13870</v>
      </c>
      <c r="E297" s="293">
        <v>42241.689988425926</v>
      </c>
      <c r="F297" s="292" t="s">
        <v>13881</v>
      </c>
      <c r="G297" s="292"/>
      <c r="H297" s="292" t="s">
        <v>13874</v>
      </c>
      <c r="I297" s="292" t="s">
        <v>13875</v>
      </c>
    </row>
    <row r="298" spans="1:9" x14ac:dyDescent="0.3">
      <c r="A298" s="292" t="s">
        <v>14493</v>
      </c>
      <c r="B298" s="292" t="s">
        <v>291</v>
      </c>
      <c r="C298" s="292" t="s">
        <v>14494</v>
      </c>
      <c r="D298" s="292"/>
      <c r="E298" s="293">
        <v>43024.690972222219</v>
      </c>
      <c r="F298" s="292" t="s">
        <v>13886</v>
      </c>
      <c r="G298" s="292"/>
      <c r="H298" s="292" t="s">
        <v>13874</v>
      </c>
      <c r="I298" s="292" t="s">
        <v>13875</v>
      </c>
    </row>
    <row r="299" spans="1:9" x14ac:dyDescent="0.3">
      <c r="A299" s="292" t="s">
        <v>14495</v>
      </c>
      <c r="B299" s="292" t="s">
        <v>291</v>
      </c>
      <c r="C299" s="292" t="s">
        <v>14496</v>
      </c>
      <c r="D299" s="292"/>
      <c r="E299" s="293">
        <v>43616.427083333336</v>
      </c>
      <c r="F299" s="292" t="s">
        <v>13889</v>
      </c>
      <c r="G299" s="292"/>
      <c r="H299" s="292" t="s">
        <v>13874</v>
      </c>
      <c r="I299" s="292" t="s">
        <v>13875</v>
      </c>
    </row>
    <row r="300" spans="1:9" x14ac:dyDescent="0.3">
      <c r="A300" s="292" t="s">
        <v>14497</v>
      </c>
      <c r="B300" s="292" t="s">
        <v>291</v>
      </c>
      <c r="C300" s="292" t="s">
        <v>14498</v>
      </c>
      <c r="D300" s="292" t="s">
        <v>14118</v>
      </c>
      <c r="E300" s="293">
        <v>45474</v>
      </c>
      <c r="F300" s="292" t="s">
        <v>13903</v>
      </c>
      <c r="G300" s="292" t="s">
        <v>14498</v>
      </c>
      <c r="H300" s="292" t="s">
        <v>13874</v>
      </c>
      <c r="I300" s="292" t="s">
        <v>13875</v>
      </c>
    </row>
    <row r="301" spans="1:9" x14ac:dyDescent="0.3">
      <c r="A301" s="292" t="s">
        <v>14499</v>
      </c>
      <c r="B301" s="292" t="s">
        <v>291</v>
      </c>
      <c r="C301" s="292" t="s">
        <v>14500</v>
      </c>
      <c r="D301" s="292" t="s">
        <v>13870</v>
      </c>
      <c r="E301" s="293">
        <v>42271.547997685186</v>
      </c>
      <c r="F301" s="292" t="s">
        <v>13910</v>
      </c>
      <c r="G301" s="292"/>
      <c r="H301" s="292" t="s">
        <v>13874</v>
      </c>
      <c r="I301" s="292" t="s">
        <v>13875</v>
      </c>
    </row>
    <row r="302" spans="1:9" x14ac:dyDescent="0.3">
      <c r="A302" s="292" t="s">
        <v>14501</v>
      </c>
      <c r="B302" s="292" t="s">
        <v>13879</v>
      </c>
      <c r="C302" s="292" t="s">
        <v>14502</v>
      </c>
      <c r="D302" s="292" t="s">
        <v>13870</v>
      </c>
      <c r="E302" s="293">
        <v>42241.689988425926</v>
      </c>
      <c r="F302" s="292" t="s">
        <v>13881</v>
      </c>
      <c r="G302" s="292"/>
      <c r="H302" s="292" t="s">
        <v>13874</v>
      </c>
      <c r="I302" s="292" t="s">
        <v>13875</v>
      </c>
    </row>
    <row r="303" spans="1:9" x14ac:dyDescent="0.3">
      <c r="A303" s="292" t="s">
        <v>14503</v>
      </c>
      <c r="B303" s="292" t="s">
        <v>291</v>
      </c>
      <c r="C303" s="292" t="s">
        <v>14504</v>
      </c>
      <c r="D303" s="292"/>
      <c r="E303" s="293">
        <v>43608</v>
      </c>
      <c r="F303" s="292" t="s">
        <v>13889</v>
      </c>
      <c r="G303" s="292"/>
      <c r="H303" s="292" t="s">
        <v>13874</v>
      </c>
      <c r="I303" s="292" t="s">
        <v>13875</v>
      </c>
    </row>
    <row r="304" spans="1:9" x14ac:dyDescent="0.3">
      <c r="A304" s="292" t="s">
        <v>14505</v>
      </c>
      <c r="B304" s="292" t="s">
        <v>291</v>
      </c>
      <c r="C304" s="292" t="s">
        <v>14506</v>
      </c>
      <c r="D304" s="292"/>
      <c r="E304" s="293">
        <v>42893.145833333336</v>
      </c>
      <c r="F304" s="292" t="s">
        <v>13886</v>
      </c>
      <c r="G304" s="292"/>
      <c r="H304" s="292" t="s">
        <v>13874</v>
      </c>
      <c r="I304" s="292" t="s">
        <v>13875</v>
      </c>
    </row>
    <row r="305" spans="1:9" x14ac:dyDescent="0.3">
      <c r="A305" s="292" t="s">
        <v>14507</v>
      </c>
      <c r="B305" s="292" t="s">
        <v>13879</v>
      </c>
      <c r="C305" s="292" t="s">
        <v>14508</v>
      </c>
      <c r="D305" s="292" t="s">
        <v>13870</v>
      </c>
      <c r="E305" s="293">
        <v>42241.689976851849</v>
      </c>
      <c r="F305" s="292" t="s">
        <v>13881</v>
      </c>
      <c r="G305" s="292"/>
      <c r="H305" s="292" t="s">
        <v>13874</v>
      </c>
      <c r="I305" s="292" t="s">
        <v>13875</v>
      </c>
    </row>
    <row r="306" spans="1:9" x14ac:dyDescent="0.3">
      <c r="A306" s="292" t="s">
        <v>14509</v>
      </c>
      <c r="B306" s="292" t="s">
        <v>291</v>
      </c>
      <c r="C306" s="292" t="s">
        <v>14510</v>
      </c>
      <c r="D306" s="292" t="s">
        <v>13870</v>
      </c>
      <c r="E306" s="293">
        <v>42241.690011574072</v>
      </c>
      <c r="F306" s="292" t="s">
        <v>13881</v>
      </c>
      <c r="G306" s="292"/>
      <c r="H306" s="292" t="s">
        <v>13874</v>
      </c>
      <c r="I306" s="292" t="s">
        <v>13875</v>
      </c>
    </row>
    <row r="307" spans="1:9" x14ac:dyDescent="0.3">
      <c r="A307" s="292" t="s">
        <v>14511</v>
      </c>
      <c r="B307" s="292" t="s">
        <v>291</v>
      </c>
      <c r="C307" s="292" t="s">
        <v>14512</v>
      </c>
      <c r="D307" s="292" t="s">
        <v>13870</v>
      </c>
      <c r="E307" s="293">
        <v>42241.690011574072</v>
      </c>
      <c r="F307" s="292" t="s">
        <v>13881</v>
      </c>
      <c r="G307" s="292"/>
      <c r="H307" s="292" t="s">
        <v>13874</v>
      </c>
      <c r="I307" s="292" t="s">
        <v>13875</v>
      </c>
    </row>
    <row r="308" spans="1:9" x14ac:dyDescent="0.3">
      <c r="A308" s="292" t="s">
        <v>14513</v>
      </c>
      <c r="B308" s="292" t="s">
        <v>291</v>
      </c>
      <c r="C308" s="292" t="s">
        <v>14514</v>
      </c>
      <c r="D308" s="292" t="s">
        <v>13870</v>
      </c>
      <c r="E308" s="293">
        <v>42241.690011574072</v>
      </c>
      <c r="F308" s="292" t="s">
        <v>13881</v>
      </c>
      <c r="G308" s="292"/>
      <c r="H308" s="292" t="s">
        <v>13874</v>
      </c>
      <c r="I308" s="292" t="s">
        <v>13875</v>
      </c>
    </row>
    <row r="309" spans="1:9" x14ac:dyDescent="0.3">
      <c r="A309" s="292" t="s">
        <v>14515</v>
      </c>
      <c r="B309" s="292" t="s">
        <v>291</v>
      </c>
      <c r="C309" s="292" t="s">
        <v>14516</v>
      </c>
      <c r="D309" s="292" t="s">
        <v>13870</v>
      </c>
      <c r="E309" s="293">
        <v>42241.690011574072</v>
      </c>
      <c r="F309" s="292" t="s">
        <v>13881</v>
      </c>
      <c r="G309" s="292"/>
      <c r="H309" s="292" t="s">
        <v>13874</v>
      </c>
      <c r="I309" s="292" t="s">
        <v>13875</v>
      </c>
    </row>
    <row r="310" spans="1:9" x14ac:dyDescent="0.3">
      <c r="A310" s="292" t="s">
        <v>14517</v>
      </c>
      <c r="B310" s="292" t="s">
        <v>291</v>
      </c>
      <c r="C310" s="292" t="s">
        <v>14518</v>
      </c>
      <c r="D310" s="292" t="s">
        <v>13870</v>
      </c>
      <c r="E310" s="293">
        <v>42241.689988425926</v>
      </c>
      <c r="F310" s="292" t="s">
        <v>13881</v>
      </c>
      <c r="G310" s="292"/>
      <c r="H310" s="292" t="s">
        <v>13874</v>
      </c>
      <c r="I310" s="292" t="s">
        <v>13875</v>
      </c>
    </row>
    <row r="311" spans="1:9" x14ac:dyDescent="0.3">
      <c r="A311" s="292" t="s">
        <v>470</v>
      </c>
      <c r="B311" s="292" t="s">
        <v>13879</v>
      </c>
      <c r="C311" s="292" t="s">
        <v>14365</v>
      </c>
      <c r="D311" s="292"/>
      <c r="E311" s="293">
        <v>44319.784722222219</v>
      </c>
      <c r="F311" s="292" t="s">
        <v>14331</v>
      </c>
      <c r="G311" s="292"/>
      <c r="H311" s="292" t="s">
        <v>13874</v>
      </c>
      <c r="I311" s="292" t="s">
        <v>13875</v>
      </c>
    </row>
    <row r="312" spans="1:9" x14ac:dyDescent="0.3">
      <c r="A312" s="292" t="s">
        <v>14519</v>
      </c>
      <c r="B312" s="292" t="s">
        <v>291</v>
      </c>
      <c r="C312" s="292" t="s">
        <v>14520</v>
      </c>
      <c r="D312" s="292" t="s">
        <v>13870</v>
      </c>
      <c r="E312" s="293">
        <v>42241.689988425926</v>
      </c>
      <c r="F312" s="292" t="s">
        <v>13881</v>
      </c>
      <c r="G312" s="292"/>
      <c r="H312" s="292" t="s">
        <v>13874</v>
      </c>
      <c r="I312" s="292" t="s">
        <v>13875</v>
      </c>
    </row>
    <row r="313" spans="1:9" x14ac:dyDescent="0.3">
      <c r="A313" s="292" t="s">
        <v>14521</v>
      </c>
      <c r="B313" s="292" t="s">
        <v>291</v>
      </c>
      <c r="C313" s="292" t="s">
        <v>14522</v>
      </c>
      <c r="D313" s="292" t="s">
        <v>13870</v>
      </c>
      <c r="E313" s="293">
        <v>42263.346319444441</v>
      </c>
      <c r="F313" s="292" t="s">
        <v>13873</v>
      </c>
      <c r="G313" s="292"/>
      <c r="H313" s="292" t="s">
        <v>13874</v>
      </c>
      <c r="I313" s="292" t="s">
        <v>13875</v>
      </c>
    </row>
    <row r="314" spans="1:9" x14ac:dyDescent="0.3">
      <c r="A314" s="292" t="s">
        <v>14523</v>
      </c>
      <c r="B314" s="292" t="s">
        <v>291</v>
      </c>
      <c r="C314" s="292" t="s">
        <v>14524</v>
      </c>
      <c r="D314" s="292" t="s">
        <v>13870</v>
      </c>
      <c r="E314" s="293">
        <v>42241.689988425926</v>
      </c>
      <c r="F314" s="292" t="s">
        <v>13881</v>
      </c>
      <c r="G314" s="292"/>
      <c r="H314" s="292" t="s">
        <v>13874</v>
      </c>
      <c r="I314" s="292" t="s">
        <v>13875</v>
      </c>
    </row>
    <row r="315" spans="1:9" x14ac:dyDescent="0.3">
      <c r="A315" s="292" t="s">
        <v>14525</v>
      </c>
      <c r="B315" s="292" t="s">
        <v>291</v>
      </c>
      <c r="C315" s="292" t="s">
        <v>14526</v>
      </c>
      <c r="D315" s="292"/>
      <c r="E315" s="293">
        <v>44910.326388888891</v>
      </c>
      <c r="F315" s="292" t="s">
        <v>14527</v>
      </c>
      <c r="G315" s="292"/>
      <c r="H315" s="292" t="s">
        <v>13874</v>
      </c>
      <c r="I315" s="292" t="s">
        <v>13875</v>
      </c>
    </row>
    <row r="316" spans="1:9" x14ac:dyDescent="0.3">
      <c r="A316" s="292" t="s">
        <v>14528</v>
      </c>
      <c r="B316" s="292" t="s">
        <v>291</v>
      </c>
      <c r="C316" s="292" t="s">
        <v>14529</v>
      </c>
      <c r="D316" s="292" t="s">
        <v>13870</v>
      </c>
      <c r="E316" s="293">
        <v>42241.689988425926</v>
      </c>
      <c r="F316" s="292" t="s">
        <v>13881</v>
      </c>
      <c r="G316" s="292"/>
      <c r="H316" s="292" t="s">
        <v>13874</v>
      </c>
      <c r="I316" s="292" t="s">
        <v>13875</v>
      </c>
    </row>
    <row r="317" spans="1:9" x14ac:dyDescent="0.3">
      <c r="A317" s="292" t="s">
        <v>14530</v>
      </c>
      <c r="B317" s="292" t="s">
        <v>291</v>
      </c>
      <c r="C317" s="292" t="s">
        <v>14531</v>
      </c>
      <c r="D317" s="292" t="s">
        <v>13870</v>
      </c>
      <c r="E317" s="293">
        <v>42241.689988425926</v>
      </c>
      <c r="F317" s="292" t="s">
        <v>13881</v>
      </c>
      <c r="G317" s="292"/>
      <c r="H317" s="292" t="s">
        <v>13874</v>
      </c>
      <c r="I317" s="292" t="s">
        <v>13875</v>
      </c>
    </row>
    <row r="318" spans="1:9" x14ac:dyDescent="0.3">
      <c r="A318" s="292" t="s">
        <v>14532</v>
      </c>
      <c r="B318" s="292" t="s">
        <v>13879</v>
      </c>
      <c r="C318" s="292" t="s">
        <v>14533</v>
      </c>
      <c r="D318" s="292" t="s">
        <v>13870</v>
      </c>
      <c r="E318" s="293">
        <v>42241.689988425926</v>
      </c>
      <c r="F318" s="292" t="s">
        <v>13881</v>
      </c>
      <c r="G318" s="292"/>
      <c r="H318" s="292" t="s">
        <v>13874</v>
      </c>
      <c r="I318" s="292" t="s">
        <v>13875</v>
      </c>
    </row>
    <row r="319" spans="1:9" x14ac:dyDescent="0.3">
      <c r="A319" s="292" t="s">
        <v>14534</v>
      </c>
      <c r="B319" s="292" t="s">
        <v>291</v>
      </c>
      <c r="C319" s="292" t="s">
        <v>14535</v>
      </c>
      <c r="D319" s="292"/>
      <c r="E319" s="293">
        <v>43759.420138888891</v>
      </c>
      <c r="F319" s="292" t="s">
        <v>13889</v>
      </c>
      <c r="G319" s="292"/>
      <c r="H319" s="292" t="s">
        <v>13874</v>
      </c>
      <c r="I319" s="292" t="s">
        <v>13875</v>
      </c>
    </row>
    <row r="320" spans="1:9" x14ac:dyDescent="0.3">
      <c r="A320" s="292" t="s">
        <v>14536</v>
      </c>
      <c r="B320" s="292" t="s">
        <v>291</v>
      </c>
      <c r="C320" s="292" t="s">
        <v>14537</v>
      </c>
      <c r="D320" s="292"/>
      <c r="E320" s="293">
        <v>43404.590277777781</v>
      </c>
      <c r="F320" s="292" t="s">
        <v>13889</v>
      </c>
      <c r="G320" s="292"/>
      <c r="H320" s="292" t="s">
        <v>13874</v>
      </c>
      <c r="I320" s="292" t="s">
        <v>13875</v>
      </c>
    </row>
    <row r="321" spans="1:9" x14ac:dyDescent="0.3">
      <c r="A321" s="292" t="s">
        <v>14538</v>
      </c>
      <c r="B321" s="292" t="s">
        <v>291</v>
      </c>
      <c r="C321" s="292" t="s">
        <v>14539</v>
      </c>
      <c r="D321" s="292"/>
      <c r="E321" s="293">
        <v>43591.434027777781</v>
      </c>
      <c r="F321" s="292" t="s">
        <v>13889</v>
      </c>
      <c r="G321" s="292"/>
      <c r="H321" s="292" t="s">
        <v>13874</v>
      </c>
      <c r="I321" s="292" t="s">
        <v>13875</v>
      </c>
    </row>
    <row r="322" spans="1:9" x14ac:dyDescent="0.3">
      <c r="A322" s="292" t="s">
        <v>14540</v>
      </c>
      <c r="B322" s="292" t="s">
        <v>13879</v>
      </c>
      <c r="C322" s="292" t="s">
        <v>14541</v>
      </c>
      <c r="D322" s="292" t="s">
        <v>13870</v>
      </c>
      <c r="E322" s="293">
        <v>42241.689988425926</v>
      </c>
      <c r="F322" s="292" t="s">
        <v>13881</v>
      </c>
      <c r="G322" s="292"/>
      <c r="H322" s="292" t="s">
        <v>13874</v>
      </c>
      <c r="I322" s="292" t="s">
        <v>13875</v>
      </c>
    </row>
    <row r="323" spans="1:9" x14ac:dyDescent="0.3">
      <c r="A323" s="292" t="s">
        <v>14542</v>
      </c>
      <c r="B323" s="292" t="s">
        <v>291</v>
      </c>
      <c r="C323" s="292" t="s">
        <v>14543</v>
      </c>
      <c r="D323" s="292" t="s">
        <v>13870</v>
      </c>
      <c r="E323" s="293">
        <v>42241.689988425926</v>
      </c>
      <c r="F323" s="292" t="s">
        <v>13881</v>
      </c>
      <c r="G323" s="292"/>
      <c r="H323" s="292" t="s">
        <v>13874</v>
      </c>
      <c r="I323" s="292" t="s">
        <v>13875</v>
      </c>
    </row>
    <row r="324" spans="1:9" x14ac:dyDescent="0.3">
      <c r="A324" s="292" t="s">
        <v>14544</v>
      </c>
      <c r="B324" s="292" t="s">
        <v>291</v>
      </c>
      <c r="C324" s="292" t="s">
        <v>14545</v>
      </c>
      <c r="D324" s="292"/>
      <c r="E324" s="293">
        <v>43621.392361111109</v>
      </c>
      <c r="F324" s="292" t="s">
        <v>13889</v>
      </c>
      <c r="G324" s="292"/>
      <c r="H324" s="292" t="s">
        <v>13874</v>
      </c>
      <c r="I324" s="292" t="s">
        <v>13875</v>
      </c>
    </row>
    <row r="325" spans="1:9" x14ac:dyDescent="0.3">
      <c r="A325" s="292" t="s">
        <v>14546</v>
      </c>
      <c r="B325" s="292" t="s">
        <v>13879</v>
      </c>
      <c r="C325" s="292" t="s">
        <v>14547</v>
      </c>
      <c r="D325" s="292" t="s">
        <v>13870</v>
      </c>
      <c r="E325" s="293">
        <v>42241.689988425926</v>
      </c>
      <c r="F325" s="292" t="s">
        <v>13881</v>
      </c>
      <c r="G325" s="292"/>
      <c r="H325" s="292" t="s">
        <v>13874</v>
      </c>
      <c r="I325" s="292" t="s">
        <v>13875</v>
      </c>
    </row>
    <row r="326" spans="1:9" x14ac:dyDescent="0.3">
      <c r="A326" s="292" t="s">
        <v>14548</v>
      </c>
      <c r="B326" s="292" t="s">
        <v>291</v>
      </c>
      <c r="C326" s="292" t="s">
        <v>14549</v>
      </c>
      <c r="D326" s="292"/>
      <c r="E326" s="293">
        <v>45272</v>
      </c>
      <c r="F326" s="292" t="s">
        <v>13903</v>
      </c>
      <c r="G326" s="292" t="s">
        <v>14550</v>
      </c>
      <c r="H326" s="292" t="s">
        <v>13874</v>
      </c>
      <c r="I326" s="292" t="s">
        <v>13875</v>
      </c>
    </row>
    <row r="327" spans="1:9" x14ac:dyDescent="0.3">
      <c r="A327" s="292" t="s">
        <v>14551</v>
      </c>
      <c r="B327" s="292" t="s">
        <v>291</v>
      </c>
      <c r="C327" s="292" t="s">
        <v>14552</v>
      </c>
      <c r="D327" s="292" t="s">
        <v>13870</v>
      </c>
      <c r="E327" s="293">
        <v>42241.690034722225</v>
      </c>
      <c r="F327" s="292" t="s">
        <v>13881</v>
      </c>
      <c r="G327" s="292"/>
      <c r="H327" s="292" t="s">
        <v>13874</v>
      </c>
      <c r="I327" s="292" t="s">
        <v>13875</v>
      </c>
    </row>
    <row r="328" spans="1:9" x14ac:dyDescent="0.3">
      <c r="A328" s="292" t="s">
        <v>14553</v>
      </c>
      <c r="B328" s="292" t="s">
        <v>291</v>
      </c>
      <c r="C328" s="292" t="s">
        <v>14554</v>
      </c>
      <c r="D328" s="292" t="s">
        <v>13870</v>
      </c>
      <c r="E328" s="293">
        <v>42241.69</v>
      </c>
      <c r="F328" s="292" t="s">
        <v>13881</v>
      </c>
      <c r="G328" s="292"/>
      <c r="H328" s="292" t="s">
        <v>13874</v>
      </c>
      <c r="I328" s="292" t="s">
        <v>13875</v>
      </c>
    </row>
    <row r="329" spans="1:9" x14ac:dyDescent="0.3">
      <c r="A329" s="292" t="s">
        <v>14555</v>
      </c>
      <c r="B329" s="292" t="s">
        <v>291</v>
      </c>
      <c r="C329" s="292" t="s">
        <v>14556</v>
      </c>
      <c r="D329" s="292" t="s">
        <v>13870</v>
      </c>
      <c r="E329" s="293">
        <v>42241.69</v>
      </c>
      <c r="F329" s="292" t="s">
        <v>13881</v>
      </c>
      <c r="G329" s="292"/>
      <c r="H329" s="292" t="s">
        <v>13874</v>
      </c>
      <c r="I329" s="292" t="s">
        <v>13875</v>
      </c>
    </row>
    <row r="330" spans="1:9" x14ac:dyDescent="0.3">
      <c r="A330" s="292" t="s">
        <v>14557</v>
      </c>
      <c r="B330" s="292" t="s">
        <v>291</v>
      </c>
      <c r="C330" s="292" t="s">
        <v>14558</v>
      </c>
      <c r="D330" s="292"/>
      <c r="E330" s="293">
        <v>43304.361111111109</v>
      </c>
      <c r="F330" s="292" t="s">
        <v>13889</v>
      </c>
      <c r="G330" s="292"/>
      <c r="H330" s="292" t="s">
        <v>13874</v>
      </c>
      <c r="I330" s="292" t="s">
        <v>13875</v>
      </c>
    </row>
    <row r="331" spans="1:9" x14ac:dyDescent="0.3">
      <c r="A331" s="292" t="s">
        <v>14559</v>
      </c>
      <c r="B331" s="292" t="s">
        <v>13879</v>
      </c>
      <c r="C331" s="292" t="s">
        <v>14560</v>
      </c>
      <c r="D331" s="292" t="s">
        <v>13870</v>
      </c>
      <c r="E331" s="293">
        <v>42241.69</v>
      </c>
      <c r="F331" s="292" t="s">
        <v>13881</v>
      </c>
      <c r="G331" s="292"/>
      <c r="H331" s="292" t="s">
        <v>13874</v>
      </c>
      <c r="I331" s="292" t="s">
        <v>13875</v>
      </c>
    </row>
    <row r="332" spans="1:9" x14ac:dyDescent="0.3">
      <c r="A332" s="292" t="s">
        <v>14561</v>
      </c>
      <c r="B332" s="292" t="s">
        <v>291</v>
      </c>
      <c r="C332" s="292" t="s">
        <v>14562</v>
      </c>
      <c r="D332" s="292" t="s">
        <v>14563</v>
      </c>
      <c r="E332" s="293">
        <v>42821.461805555555</v>
      </c>
      <c r="F332" s="292" t="s">
        <v>13889</v>
      </c>
      <c r="G332" s="292"/>
      <c r="H332" s="292" t="s">
        <v>13874</v>
      </c>
      <c r="I332" s="292" t="s">
        <v>13875</v>
      </c>
    </row>
    <row r="333" spans="1:9" x14ac:dyDescent="0.3">
      <c r="A333" s="292" t="s">
        <v>14564</v>
      </c>
      <c r="B333" s="292" t="s">
        <v>291</v>
      </c>
      <c r="C333" s="292" t="s">
        <v>14565</v>
      </c>
      <c r="D333" s="292"/>
      <c r="E333" s="293">
        <v>42899.420138888891</v>
      </c>
      <c r="F333" s="292" t="s">
        <v>13886</v>
      </c>
      <c r="G333" s="292"/>
      <c r="H333" s="292" t="s">
        <v>13874</v>
      </c>
      <c r="I333" s="292" t="s">
        <v>13875</v>
      </c>
    </row>
    <row r="334" spans="1:9" x14ac:dyDescent="0.3">
      <c r="A334" s="292" t="s">
        <v>14566</v>
      </c>
      <c r="B334" s="292" t="s">
        <v>291</v>
      </c>
      <c r="C334" s="292" t="s">
        <v>14567</v>
      </c>
      <c r="D334" s="292" t="s">
        <v>13870</v>
      </c>
      <c r="E334" s="293">
        <v>42523.600277777776</v>
      </c>
      <c r="F334" s="292" t="s">
        <v>13910</v>
      </c>
      <c r="G334" s="292"/>
      <c r="H334" s="292" t="s">
        <v>13874</v>
      </c>
      <c r="I334" s="292" t="s">
        <v>13875</v>
      </c>
    </row>
    <row r="335" spans="1:9" x14ac:dyDescent="0.3">
      <c r="A335" s="292" t="s">
        <v>14568</v>
      </c>
      <c r="B335" s="292" t="s">
        <v>291</v>
      </c>
      <c r="C335" s="292" t="s">
        <v>14569</v>
      </c>
      <c r="D335" s="292"/>
      <c r="E335" s="293">
        <v>43606.385416666664</v>
      </c>
      <c r="F335" s="292" t="s">
        <v>13889</v>
      </c>
      <c r="G335" s="292"/>
      <c r="H335" s="292" t="s">
        <v>13874</v>
      </c>
      <c r="I335" s="292" t="s">
        <v>13875</v>
      </c>
    </row>
    <row r="336" spans="1:9" x14ac:dyDescent="0.3">
      <c r="A336" s="292" t="s">
        <v>14570</v>
      </c>
      <c r="B336" s="292" t="s">
        <v>291</v>
      </c>
      <c r="C336" s="292" t="s">
        <v>14571</v>
      </c>
      <c r="D336" s="292" t="s">
        <v>13870</v>
      </c>
      <c r="E336" s="293">
        <v>42347.330104166664</v>
      </c>
      <c r="F336" s="292" t="s">
        <v>13910</v>
      </c>
      <c r="G336" s="292"/>
      <c r="H336" s="292" t="s">
        <v>13874</v>
      </c>
      <c r="I336" s="292" t="s">
        <v>13875</v>
      </c>
    </row>
    <row r="337" spans="1:9" x14ac:dyDescent="0.3">
      <c r="A337" s="292" t="s">
        <v>14572</v>
      </c>
      <c r="B337" s="292" t="s">
        <v>291</v>
      </c>
      <c r="C337" s="292" t="s">
        <v>14573</v>
      </c>
      <c r="D337" s="292"/>
      <c r="E337" s="293">
        <v>43711.506944444445</v>
      </c>
      <c r="F337" s="292" t="s">
        <v>13889</v>
      </c>
      <c r="G337" s="292"/>
      <c r="H337" s="292" t="s">
        <v>13874</v>
      </c>
      <c r="I337" s="292" t="s">
        <v>13875</v>
      </c>
    </row>
    <row r="338" spans="1:9" x14ac:dyDescent="0.3">
      <c r="A338" s="292" t="s">
        <v>14574</v>
      </c>
      <c r="B338" s="292" t="s">
        <v>13901</v>
      </c>
      <c r="C338" s="292" t="s">
        <v>14575</v>
      </c>
      <c r="D338" s="292" t="s">
        <v>13870</v>
      </c>
      <c r="E338" s="293">
        <v>42241.69</v>
      </c>
      <c r="F338" s="292" t="s">
        <v>13881</v>
      </c>
      <c r="G338" s="292"/>
      <c r="H338" s="292" t="s">
        <v>13874</v>
      </c>
      <c r="I338" s="292" t="s">
        <v>13875</v>
      </c>
    </row>
    <row r="339" spans="1:9" x14ac:dyDescent="0.3">
      <c r="A339" s="292" t="s">
        <v>14576</v>
      </c>
      <c r="B339" s="292" t="s">
        <v>13901</v>
      </c>
      <c r="C339" s="292" t="s">
        <v>14577</v>
      </c>
      <c r="D339" s="292" t="s">
        <v>13870</v>
      </c>
      <c r="E339" s="293">
        <v>42241.69</v>
      </c>
      <c r="F339" s="292" t="s">
        <v>13881</v>
      </c>
      <c r="G339" s="292"/>
      <c r="H339" s="292" t="s">
        <v>13874</v>
      </c>
      <c r="I339" s="292" t="s">
        <v>13875</v>
      </c>
    </row>
    <row r="340" spans="1:9" x14ac:dyDescent="0.3">
      <c r="A340" s="292" t="s">
        <v>14578</v>
      </c>
      <c r="B340" s="292" t="s">
        <v>13879</v>
      </c>
      <c r="C340" s="292" t="s">
        <v>14579</v>
      </c>
      <c r="D340" s="292" t="s">
        <v>13870</v>
      </c>
      <c r="E340" s="293">
        <v>42241.690011574072</v>
      </c>
      <c r="F340" s="292" t="s">
        <v>13881</v>
      </c>
      <c r="G340" s="292"/>
      <c r="H340" s="292" t="s">
        <v>13874</v>
      </c>
      <c r="I340" s="292" t="s">
        <v>13875</v>
      </c>
    </row>
    <row r="341" spans="1:9" x14ac:dyDescent="0.3">
      <c r="A341" s="292" t="s">
        <v>14580</v>
      </c>
      <c r="B341" s="292" t="s">
        <v>13879</v>
      </c>
      <c r="C341" s="292" t="s">
        <v>14581</v>
      </c>
      <c r="D341" s="292" t="s">
        <v>14582</v>
      </c>
      <c r="E341" s="293">
        <v>42241.690011574072</v>
      </c>
      <c r="F341" s="292" t="s">
        <v>13881</v>
      </c>
      <c r="G341" s="292"/>
      <c r="H341" s="292" t="s">
        <v>13874</v>
      </c>
      <c r="I341" s="292" t="s">
        <v>13875</v>
      </c>
    </row>
    <row r="342" spans="1:9" x14ac:dyDescent="0.3">
      <c r="A342" s="292" t="s">
        <v>14583</v>
      </c>
      <c r="B342" s="292" t="s">
        <v>291</v>
      </c>
      <c r="C342" s="292" t="s">
        <v>14584</v>
      </c>
      <c r="D342" s="292"/>
      <c r="E342" s="293">
        <v>43413.34375</v>
      </c>
      <c r="F342" s="292" t="s">
        <v>13889</v>
      </c>
      <c r="G342" s="292"/>
      <c r="H342" s="292" t="s">
        <v>13874</v>
      </c>
      <c r="I342" s="292" t="s">
        <v>13875</v>
      </c>
    </row>
    <row r="343" spans="1:9" x14ac:dyDescent="0.3">
      <c r="A343" s="292" t="s">
        <v>14585</v>
      </c>
      <c r="B343" s="292" t="s">
        <v>291</v>
      </c>
      <c r="C343" s="292" t="s">
        <v>14586</v>
      </c>
      <c r="D343" s="292" t="s">
        <v>13870</v>
      </c>
      <c r="E343" s="293">
        <v>42241.69</v>
      </c>
      <c r="F343" s="292" t="s">
        <v>13881</v>
      </c>
      <c r="G343" s="292"/>
      <c r="H343" s="292" t="s">
        <v>13874</v>
      </c>
      <c r="I343" s="292" t="s">
        <v>13875</v>
      </c>
    </row>
    <row r="344" spans="1:9" x14ac:dyDescent="0.3">
      <c r="A344" s="292" t="s">
        <v>14587</v>
      </c>
      <c r="B344" s="292" t="s">
        <v>291</v>
      </c>
      <c r="C344" s="292" t="s">
        <v>14588</v>
      </c>
      <c r="D344" s="292" t="s">
        <v>13870</v>
      </c>
      <c r="E344" s="293">
        <v>42241.69</v>
      </c>
      <c r="F344" s="292" t="s">
        <v>13881</v>
      </c>
      <c r="G344" s="292"/>
      <c r="H344" s="292" t="s">
        <v>13874</v>
      </c>
      <c r="I344" s="292" t="s">
        <v>13875</v>
      </c>
    </row>
    <row r="345" spans="1:9" x14ac:dyDescent="0.3">
      <c r="A345" s="292" t="s">
        <v>14589</v>
      </c>
      <c r="B345" s="292" t="s">
        <v>13901</v>
      </c>
      <c r="C345" s="292" t="s">
        <v>14590</v>
      </c>
      <c r="D345" s="292" t="s">
        <v>13870</v>
      </c>
      <c r="E345" s="293">
        <v>42241.69</v>
      </c>
      <c r="F345" s="292" t="s">
        <v>13881</v>
      </c>
      <c r="G345" s="292"/>
      <c r="H345" s="292" t="s">
        <v>13874</v>
      </c>
      <c r="I345" s="292" t="s">
        <v>13875</v>
      </c>
    </row>
    <row r="346" spans="1:9" x14ac:dyDescent="0.3">
      <c r="A346" s="292" t="s">
        <v>14591</v>
      </c>
      <c r="B346" s="292" t="s">
        <v>291</v>
      </c>
      <c r="C346" s="292" t="s">
        <v>14592</v>
      </c>
      <c r="D346" s="292"/>
      <c r="E346" s="293">
        <v>42915.673611111109</v>
      </c>
      <c r="F346" s="292" t="s">
        <v>13886</v>
      </c>
      <c r="G346" s="292"/>
      <c r="H346" s="292" t="s">
        <v>13874</v>
      </c>
      <c r="I346" s="292" t="s">
        <v>13875</v>
      </c>
    </row>
    <row r="347" spans="1:9" x14ac:dyDescent="0.3">
      <c r="A347" s="292" t="s">
        <v>14593</v>
      </c>
      <c r="B347" s="292" t="s">
        <v>291</v>
      </c>
      <c r="C347" s="292" t="s">
        <v>14594</v>
      </c>
      <c r="D347" s="292"/>
      <c r="E347" s="293">
        <v>43151.4375</v>
      </c>
      <c r="F347" s="292" t="s">
        <v>13889</v>
      </c>
      <c r="G347" s="292"/>
      <c r="H347" s="292" t="s">
        <v>13874</v>
      </c>
      <c r="I347" s="292" t="s">
        <v>13875</v>
      </c>
    </row>
    <row r="348" spans="1:9" x14ac:dyDescent="0.3">
      <c r="A348" s="292" t="s">
        <v>14595</v>
      </c>
      <c r="B348" s="292" t="s">
        <v>291</v>
      </c>
      <c r="C348" s="292" t="s">
        <v>14596</v>
      </c>
      <c r="D348" s="292"/>
      <c r="E348" s="293">
        <v>43206.645833333336</v>
      </c>
      <c r="F348" s="292" t="s">
        <v>13886</v>
      </c>
      <c r="G348" s="292"/>
      <c r="H348" s="292" t="s">
        <v>13874</v>
      </c>
      <c r="I348" s="292" t="s">
        <v>13875</v>
      </c>
    </row>
    <row r="349" spans="1:9" x14ac:dyDescent="0.3">
      <c r="A349" s="292" t="s">
        <v>14597</v>
      </c>
      <c r="B349" s="292" t="s">
        <v>291</v>
      </c>
      <c r="C349" s="292" t="s">
        <v>14598</v>
      </c>
      <c r="D349" s="292"/>
      <c r="E349" s="293">
        <v>43439.628472222219</v>
      </c>
      <c r="F349" s="292" t="s">
        <v>14275</v>
      </c>
      <c r="G349" s="292"/>
      <c r="H349" s="292" t="s">
        <v>13874</v>
      </c>
      <c r="I349" s="292" t="s">
        <v>13875</v>
      </c>
    </row>
    <row r="350" spans="1:9" x14ac:dyDescent="0.3">
      <c r="A350" s="292" t="s">
        <v>14599</v>
      </c>
      <c r="B350" s="292" t="s">
        <v>291</v>
      </c>
      <c r="C350" s="292" t="s">
        <v>14600</v>
      </c>
      <c r="D350" s="292"/>
      <c r="E350" s="293">
        <v>43332.416666666664</v>
      </c>
      <c r="F350" s="292" t="s">
        <v>13889</v>
      </c>
      <c r="G350" s="292"/>
      <c r="H350" s="292" t="s">
        <v>13874</v>
      </c>
      <c r="I350" s="292" t="s">
        <v>13875</v>
      </c>
    </row>
    <row r="351" spans="1:9" x14ac:dyDescent="0.3">
      <c r="A351" s="292" t="s">
        <v>14601</v>
      </c>
      <c r="B351" s="292" t="s">
        <v>291</v>
      </c>
      <c r="C351" s="292" t="s">
        <v>14602</v>
      </c>
      <c r="D351" s="292"/>
      <c r="E351" s="293">
        <v>43018.197916666664</v>
      </c>
      <c r="F351" s="292" t="s">
        <v>13886</v>
      </c>
      <c r="G351" s="292"/>
      <c r="H351" s="292" t="s">
        <v>13874</v>
      </c>
      <c r="I351" s="292" t="s">
        <v>13875</v>
      </c>
    </row>
    <row r="352" spans="1:9" x14ac:dyDescent="0.3">
      <c r="A352" s="292" t="s">
        <v>14603</v>
      </c>
      <c r="B352" s="292" t="s">
        <v>291</v>
      </c>
      <c r="C352" s="292" t="s">
        <v>14604</v>
      </c>
      <c r="D352" s="292" t="s">
        <v>13870</v>
      </c>
      <c r="E352" s="293">
        <v>42241.69</v>
      </c>
      <c r="F352" s="292" t="s">
        <v>13881</v>
      </c>
      <c r="G352" s="292"/>
      <c r="H352" s="292" t="s">
        <v>13874</v>
      </c>
      <c r="I352" s="292" t="s">
        <v>13875</v>
      </c>
    </row>
    <row r="353" spans="1:9" x14ac:dyDescent="0.3">
      <c r="A353" s="292" t="s">
        <v>14605</v>
      </c>
      <c r="B353" s="292" t="s">
        <v>291</v>
      </c>
      <c r="C353" s="292" t="s">
        <v>14606</v>
      </c>
      <c r="D353" s="292" t="s">
        <v>13870</v>
      </c>
      <c r="E353" s="293">
        <v>42241.69</v>
      </c>
      <c r="F353" s="292" t="s">
        <v>13881</v>
      </c>
      <c r="G353" s="292"/>
      <c r="H353" s="292" t="s">
        <v>13874</v>
      </c>
      <c r="I353" s="292" t="s">
        <v>13875</v>
      </c>
    </row>
    <row r="354" spans="1:9" x14ac:dyDescent="0.3">
      <c r="A354" s="292" t="s">
        <v>14607</v>
      </c>
      <c r="B354" s="292" t="s">
        <v>291</v>
      </c>
      <c r="C354" s="292" t="s">
        <v>14608</v>
      </c>
      <c r="D354" s="292"/>
      <c r="E354" s="293">
        <v>43465.017361111109</v>
      </c>
      <c r="F354" s="292" t="s">
        <v>13889</v>
      </c>
      <c r="G354" s="292"/>
      <c r="H354" s="292" t="s">
        <v>13874</v>
      </c>
      <c r="I354" s="292" t="s">
        <v>13875</v>
      </c>
    </row>
    <row r="355" spans="1:9" x14ac:dyDescent="0.3">
      <c r="A355" s="292" t="s">
        <v>14609</v>
      </c>
      <c r="B355" s="292" t="s">
        <v>291</v>
      </c>
      <c r="C355" s="292" t="s">
        <v>14610</v>
      </c>
      <c r="D355" s="292" t="s">
        <v>13870</v>
      </c>
      <c r="E355" s="293">
        <v>42241.690011574072</v>
      </c>
      <c r="F355" s="292" t="s">
        <v>13881</v>
      </c>
      <c r="G355" s="292"/>
      <c r="H355" s="292" t="s">
        <v>13874</v>
      </c>
      <c r="I355" s="292" t="s">
        <v>13875</v>
      </c>
    </row>
    <row r="356" spans="1:9" x14ac:dyDescent="0.3">
      <c r="A356" s="292" t="s">
        <v>14611</v>
      </c>
      <c r="B356" s="292" t="s">
        <v>291</v>
      </c>
      <c r="C356" s="292" t="s">
        <v>14612</v>
      </c>
      <c r="D356" s="292" t="s">
        <v>13870</v>
      </c>
      <c r="E356" s="293">
        <v>42241.690011574072</v>
      </c>
      <c r="F356" s="292" t="s">
        <v>13881</v>
      </c>
      <c r="G356" s="292"/>
      <c r="H356" s="292" t="s">
        <v>13874</v>
      </c>
      <c r="I356" s="292" t="s">
        <v>13875</v>
      </c>
    </row>
    <row r="357" spans="1:9" x14ac:dyDescent="0.3">
      <c r="A357" s="292" t="s">
        <v>14613</v>
      </c>
      <c r="B357" s="292" t="s">
        <v>291</v>
      </c>
      <c r="C357" s="292" t="s">
        <v>14614</v>
      </c>
      <c r="D357" s="292"/>
      <c r="E357" s="293">
        <v>42940.4375</v>
      </c>
      <c r="F357" s="292" t="s">
        <v>13886</v>
      </c>
      <c r="G357" s="292"/>
      <c r="H357" s="292" t="s">
        <v>13874</v>
      </c>
      <c r="I357" s="292" t="s">
        <v>13875</v>
      </c>
    </row>
    <row r="358" spans="1:9" x14ac:dyDescent="0.3">
      <c r="A358" s="292" t="s">
        <v>14615</v>
      </c>
      <c r="B358" s="292" t="s">
        <v>291</v>
      </c>
      <c r="C358" s="292" t="s">
        <v>14616</v>
      </c>
      <c r="D358" s="292"/>
      <c r="E358" s="293">
        <v>45327.598611111112</v>
      </c>
      <c r="F358" s="292" t="s">
        <v>14527</v>
      </c>
      <c r="G358" s="292"/>
      <c r="H358" s="292" t="s">
        <v>13874</v>
      </c>
      <c r="I358" s="292" t="s">
        <v>13875</v>
      </c>
    </row>
    <row r="359" spans="1:9" x14ac:dyDescent="0.3">
      <c r="A359" s="292" t="s">
        <v>14617</v>
      </c>
      <c r="B359" s="292" t="s">
        <v>291</v>
      </c>
      <c r="C359" s="292" t="s">
        <v>14618</v>
      </c>
      <c r="D359" s="292" t="s">
        <v>13870</v>
      </c>
      <c r="E359" s="293">
        <v>42241.690011574072</v>
      </c>
      <c r="F359" s="292" t="s">
        <v>13881</v>
      </c>
      <c r="G359" s="292"/>
      <c r="H359" s="292" t="s">
        <v>13874</v>
      </c>
      <c r="I359" s="292" t="s">
        <v>13875</v>
      </c>
    </row>
    <row r="360" spans="1:9" x14ac:dyDescent="0.3">
      <c r="A360" s="292" t="s">
        <v>14619</v>
      </c>
      <c r="B360" s="292" t="s">
        <v>13879</v>
      </c>
      <c r="C360" s="292" t="s">
        <v>14620</v>
      </c>
      <c r="D360" s="292" t="s">
        <v>13870</v>
      </c>
      <c r="E360" s="293">
        <v>42241.690011574072</v>
      </c>
      <c r="F360" s="292" t="s">
        <v>13881</v>
      </c>
      <c r="G360" s="292"/>
      <c r="H360" s="292" t="s">
        <v>13874</v>
      </c>
      <c r="I360" s="292" t="s">
        <v>13875</v>
      </c>
    </row>
    <row r="361" spans="1:9" x14ac:dyDescent="0.3">
      <c r="A361" s="292" t="s">
        <v>14621</v>
      </c>
      <c r="B361" s="292" t="s">
        <v>291</v>
      </c>
      <c r="C361" s="292" t="s">
        <v>14622</v>
      </c>
      <c r="D361" s="292" t="s">
        <v>13870</v>
      </c>
      <c r="E361" s="293">
        <v>42241.690104166664</v>
      </c>
      <c r="F361" s="292" t="s">
        <v>13881</v>
      </c>
      <c r="G361" s="292"/>
      <c r="H361" s="292" t="s">
        <v>13874</v>
      </c>
      <c r="I361" s="292" t="s">
        <v>13875</v>
      </c>
    </row>
    <row r="362" spans="1:9" x14ac:dyDescent="0.3">
      <c r="A362" s="292" t="s">
        <v>14623</v>
      </c>
      <c r="B362" s="292" t="s">
        <v>291</v>
      </c>
      <c r="C362" s="292" t="s">
        <v>14624</v>
      </c>
      <c r="D362" s="292"/>
      <c r="E362" s="293"/>
      <c r="F362" s="292"/>
      <c r="G362" s="292"/>
      <c r="H362" s="292" t="s">
        <v>13874</v>
      </c>
      <c r="I362" s="292" t="s">
        <v>13875</v>
      </c>
    </row>
    <row r="363" spans="1:9" x14ac:dyDescent="0.3">
      <c r="A363" s="292" t="s">
        <v>14623</v>
      </c>
      <c r="B363" s="292" t="s">
        <v>291</v>
      </c>
      <c r="C363" s="292" t="s">
        <v>14625</v>
      </c>
      <c r="D363" s="292"/>
      <c r="E363" s="293">
        <v>42759.444444444445</v>
      </c>
      <c r="F363" s="292" t="s">
        <v>13889</v>
      </c>
      <c r="G363" s="292"/>
      <c r="H363" s="292" t="s">
        <v>13874</v>
      </c>
      <c r="I363" s="292" t="s">
        <v>13875</v>
      </c>
    </row>
    <row r="364" spans="1:9" x14ac:dyDescent="0.3">
      <c r="A364" s="292" t="s">
        <v>14626</v>
      </c>
      <c r="B364" s="292" t="s">
        <v>13879</v>
      </c>
      <c r="C364" s="292" t="s">
        <v>14627</v>
      </c>
      <c r="D364" s="292" t="s">
        <v>13870</v>
      </c>
      <c r="E364" s="293">
        <v>42241.690011574072</v>
      </c>
      <c r="F364" s="292" t="s">
        <v>13881</v>
      </c>
      <c r="G364" s="292"/>
      <c r="H364" s="292" t="s">
        <v>13874</v>
      </c>
      <c r="I364" s="292" t="s">
        <v>13875</v>
      </c>
    </row>
    <row r="365" spans="1:9" x14ac:dyDescent="0.3">
      <c r="A365" s="292" t="s">
        <v>14628</v>
      </c>
      <c r="B365" s="292" t="s">
        <v>13879</v>
      </c>
      <c r="C365" s="292" t="s">
        <v>14629</v>
      </c>
      <c r="D365" s="292" t="s">
        <v>13870</v>
      </c>
      <c r="E365" s="293">
        <v>42241.690011574072</v>
      </c>
      <c r="F365" s="292" t="s">
        <v>13881</v>
      </c>
      <c r="G365" s="292"/>
      <c r="H365" s="292" t="s">
        <v>13874</v>
      </c>
      <c r="I365" s="292" t="s">
        <v>13875</v>
      </c>
    </row>
    <row r="366" spans="1:9" x14ac:dyDescent="0.3">
      <c r="A366" s="292" t="s">
        <v>14630</v>
      </c>
      <c r="B366" s="292" t="s">
        <v>13879</v>
      </c>
      <c r="C366" s="292" t="s">
        <v>14631</v>
      </c>
      <c r="D366" s="292" t="s">
        <v>13870</v>
      </c>
      <c r="E366" s="293">
        <v>42241.690011574072</v>
      </c>
      <c r="F366" s="292" t="s">
        <v>13881</v>
      </c>
      <c r="G366" s="292"/>
      <c r="H366" s="292" t="s">
        <v>13874</v>
      </c>
      <c r="I366" s="292" t="s">
        <v>13875</v>
      </c>
    </row>
    <row r="367" spans="1:9" x14ac:dyDescent="0.3">
      <c r="A367" s="292" t="s">
        <v>14632</v>
      </c>
      <c r="B367" s="292" t="s">
        <v>291</v>
      </c>
      <c r="C367" s="292" t="s">
        <v>11090</v>
      </c>
      <c r="D367" s="292"/>
      <c r="E367" s="293"/>
      <c r="F367" s="292"/>
      <c r="G367" s="292"/>
      <c r="H367" s="292" t="s">
        <v>13874</v>
      </c>
      <c r="I367" s="292" t="s">
        <v>13875</v>
      </c>
    </row>
    <row r="368" spans="1:9" x14ac:dyDescent="0.3">
      <c r="A368" s="292" t="s">
        <v>14633</v>
      </c>
      <c r="B368" s="292" t="s">
        <v>291</v>
      </c>
      <c r="C368" s="292" t="s">
        <v>14634</v>
      </c>
      <c r="D368" s="292"/>
      <c r="E368" s="293">
        <v>43599.621527777781</v>
      </c>
      <c r="F368" s="292" t="s">
        <v>13889</v>
      </c>
      <c r="G368" s="292"/>
      <c r="H368" s="292" t="s">
        <v>13874</v>
      </c>
      <c r="I368" s="292" t="s">
        <v>13875</v>
      </c>
    </row>
    <row r="369" spans="1:9" x14ac:dyDescent="0.3">
      <c r="A369" s="292" t="s">
        <v>14635</v>
      </c>
      <c r="B369" s="292" t="s">
        <v>291</v>
      </c>
      <c r="C369" s="292" t="s">
        <v>14636</v>
      </c>
      <c r="D369" s="292"/>
      <c r="E369" s="293"/>
      <c r="F369" s="292" t="s">
        <v>14126</v>
      </c>
      <c r="G369" s="292"/>
      <c r="H369" s="292" t="s">
        <v>13874</v>
      </c>
      <c r="I369" s="292" t="s">
        <v>13875</v>
      </c>
    </row>
    <row r="370" spans="1:9" x14ac:dyDescent="0.3">
      <c r="A370" s="292" t="s">
        <v>14637</v>
      </c>
      <c r="B370" s="292" t="s">
        <v>291</v>
      </c>
      <c r="C370" s="292" t="s">
        <v>14638</v>
      </c>
      <c r="D370" s="292"/>
      <c r="E370" s="293">
        <v>43913.336805555555</v>
      </c>
      <c r="F370" s="292" t="s">
        <v>13889</v>
      </c>
      <c r="G370" s="292"/>
      <c r="H370" s="292" t="s">
        <v>13874</v>
      </c>
      <c r="I370" s="292" t="s">
        <v>13875</v>
      </c>
    </row>
    <row r="371" spans="1:9" x14ac:dyDescent="0.3">
      <c r="A371" s="292" t="s">
        <v>14639</v>
      </c>
      <c r="B371" s="292" t="s">
        <v>291</v>
      </c>
      <c r="C371" s="292" t="s">
        <v>14640</v>
      </c>
      <c r="D371" s="292" t="s">
        <v>13870</v>
      </c>
      <c r="E371" s="293">
        <v>42241.690011574072</v>
      </c>
      <c r="F371" s="292" t="s">
        <v>13881</v>
      </c>
      <c r="G371" s="292"/>
      <c r="H371" s="292" t="s">
        <v>13874</v>
      </c>
      <c r="I371" s="292" t="s">
        <v>13875</v>
      </c>
    </row>
    <row r="372" spans="1:9" x14ac:dyDescent="0.3">
      <c r="A372" s="292" t="s">
        <v>14641</v>
      </c>
      <c r="B372" s="292" t="s">
        <v>291</v>
      </c>
      <c r="C372" s="292" t="s">
        <v>14642</v>
      </c>
      <c r="D372" s="292" t="s">
        <v>14643</v>
      </c>
      <c r="E372" s="293">
        <v>44735</v>
      </c>
      <c r="F372" s="292" t="s">
        <v>13903</v>
      </c>
      <c r="G372" s="292" t="s">
        <v>14644</v>
      </c>
      <c r="H372" s="292" t="s">
        <v>13874</v>
      </c>
      <c r="I372" s="292" t="s">
        <v>13875</v>
      </c>
    </row>
    <row r="373" spans="1:9" x14ac:dyDescent="0.3">
      <c r="A373" s="292" t="s">
        <v>14645</v>
      </c>
      <c r="B373" s="292" t="s">
        <v>291</v>
      </c>
      <c r="C373" s="292" t="s">
        <v>14646</v>
      </c>
      <c r="D373" s="292" t="s">
        <v>13870</v>
      </c>
      <c r="E373" s="293">
        <v>42241.690034722225</v>
      </c>
      <c r="F373" s="292" t="s">
        <v>13881</v>
      </c>
      <c r="G373" s="292"/>
      <c r="H373" s="292" t="s">
        <v>13874</v>
      </c>
      <c r="I373" s="292" t="s">
        <v>13875</v>
      </c>
    </row>
    <row r="374" spans="1:9" x14ac:dyDescent="0.3">
      <c r="A374" s="292" t="s">
        <v>14647</v>
      </c>
      <c r="B374" s="292" t="s">
        <v>291</v>
      </c>
      <c r="C374" s="292" t="s">
        <v>14648</v>
      </c>
      <c r="D374" s="292" t="s">
        <v>13870</v>
      </c>
      <c r="E374" s="293">
        <v>42241.690034722225</v>
      </c>
      <c r="F374" s="292" t="s">
        <v>13881</v>
      </c>
      <c r="G374" s="292"/>
      <c r="H374" s="292" t="s">
        <v>13874</v>
      </c>
      <c r="I374" s="292" t="s">
        <v>13875</v>
      </c>
    </row>
    <row r="375" spans="1:9" x14ac:dyDescent="0.3">
      <c r="A375" s="292" t="s">
        <v>14649</v>
      </c>
      <c r="B375" s="292" t="s">
        <v>291</v>
      </c>
      <c r="C375" s="292" t="s">
        <v>14650</v>
      </c>
      <c r="D375" s="292" t="s">
        <v>13870</v>
      </c>
      <c r="E375" s="293">
        <v>42241.689965277779</v>
      </c>
      <c r="F375" s="292" t="s">
        <v>13881</v>
      </c>
      <c r="G375" s="292"/>
      <c r="H375" s="292" t="s">
        <v>13874</v>
      </c>
      <c r="I375" s="292" t="s">
        <v>13875</v>
      </c>
    </row>
    <row r="376" spans="1:9" x14ac:dyDescent="0.3">
      <c r="A376" s="292" t="s">
        <v>14651</v>
      </c>
      <c r="B376" s="292" t="s">
        <v>291</v>
      </c>
      <c r="C376" s="292" t="s">
        <v>14652</v>
      </c>
      <c r="D376" s="292"/>
      <c r="E376" s="293">
        <v>43307.510416666664</v>
      </c>
      <c r="F376" s="292" t="s">
        <v>13889</v>
      </c>
      <c r="G376" s="292"/>
      <c r="H376" s="292" t="s">
        <v>13874</v>
      </c>
      <c r="I376" s="292" t="s">
        <v>13875</v>
      </c>
    </row>
    <row r="377" spans="1:9" x14ac:dyDescent="0.3">
      <c r="A377" s="292" t="s">
        <v>14653</v>
      </c>
      <c r="B377" s="292" t="s">
        <v>291</v>
      </c>
      <c r="C377" s="292" t="s">
        <v>14654</v>
      </c>
      <c r="D377" s="292"/>
      <c r="E377" s="293">
        <v>45376</v>
      </c>
      <c r="F377" s="292" t="s">
        <v>13934</v>
      </c>
      <c r="G377" s="292"/>
      <c r="H377" s="292" t="s">
        <v>13874</v>
      </c>
      <c r="I377" s="292" t="s">
        <v>13875</v>
      </c>
    </row>
    <row r="378" spans="1:9" x14ac:dyDescent="0.3">
      <c r="A378" s="292" t="s">
        <v>14655</v>
      </c>
      <c r="B378" s="292" t="s">
        <v>291</v>
      </c>
      <c r="C378" s="292" t="s">
        <v>14656</v>
      </c>
      <c r="D378" s="292"/>
      <c r="E378" s="293"/>
      <c r="F378" s="292" t="s">
        <v>13934</v>
      </c>
      <c r="G378" s="292"/>
      <c r="H378" s="292" t="s">
        <v>13874</v>
      </c>
      <c r="I378" s="292" t="s">
        <v>13875</v>
      </c>
    </row>
    <row r="379" spans="1:9" x14ac:dyDescent="0.3">
      <c r="A379" s="292" t="s">
        <v>14655</v>
      </c>
      <c r="B379" s="292" t="s">
        <v>291</v>
      </c>
      <c r="C379" s="292" t="s">
        <v>14657</v>
      </c>
      <c r="D379" s="292"/>
      <c r="E379" s="293">
        <v>44763</v>
      </c>
      <c r="F379" s="292" t="s">
        <v>13934</v>
      </c>
      <c r="G379" s="292"/>
      <c r="H379" s="292" t="s">
        <v>13874</v>
      </c>
      <c r="I379" s="292" t="s">
        <v>13875</v>
      </c>
    </row>
    <row r="380" spans="1:9" x14ac:dyDescent="0.3">
      <c r="A380" s="292" t="s">
        <v>14658</v>
      </c>
      <c r="B380" s="292" t="s">
        <v>13901</v>
      </c>
      <c r="C380" s="292" t="s">
        <v>14659</v>
      </c>
      <c r="D380" s="292" t="s">
        <v>13870</v>
      </c>
      <c r="E380" s="293">
        <v>42265.491701388892</v>
      </c>
      <c r="F380" s="292" t="s">
        <v>13910</v>
      </c>
      <c r="G380" s="292"/>
      <c r="H380" s="292" t="s">
        <v>13874</v>
      </c>
      <c r="I380" s="292" t="s">
        <v>13875</v>
      </c>
    </row>
    <row r="381" spans="1:9" x14ac:dyDescent="0.3">
      <c r="A381" s="292" t="s">
        <v>14660</v>
      </c>
      <c r="B381" s="292" t="s">
        <v>291</v>
      </c>
      <c r="C381" s="292" t="s">
        <v>14661</v>
      </c>
      <c r="D381" s="292"/>
      <c r="E381" s="293">
        <v>43707.440972222219</v>
      </c>
      <c r="F381" s="292" t="s">
        <v>13889</v>
      </c>
      <c r="G381" s="292"/>
      <c r="H381" s="292" t="s">
        <v>13874</v>
      </c>
      <c r="I381" s="292" t="s">
        <v>13875</v>
      </c>
    </row>
    <row r="382" spans="1:9" x14ac:dyDescent="0.3">
      <c r="A382" s="292" t="s">
        <v>14662</v>
      </c>
      <c r="B382" s="292" t="s">
        <v>291</v>
      </c>
      <c r="C382" s="292" t="s">
        <v>14663</v>
      </c>
      <c r="D382" s="292"/>
      <c r="E382" s="293">
        <v>42871.53125</v>
      </c>
      <c r="F382" s="292" t="s">
        <v>13886</v>
      </c>
      <c r="G382" s="292"/>
      <c r="H382" s="292" t="s">
        <v>13874</v>
      </c>
      <c r="I382" s="292" t="s">
        <v>13875</v>
      </c>
    </row>
    <row r="383" spans="1:9" x14ac:dyDescent="0.3">
      <c r="A383" s="292" t="s">
        <v>14664</v>
      </c>
      <c r="B383" s="292" t="s">
        <v>291</v>
      </c>
      <c r="C383" s="292" t="s">
        <v>14665</v>
      </c>
      <c r="D383" s="292"/>
      <c r="E383" s="293">
        <v>42856.027777777781</v>
      </c>
      <c r="F383" s="292" t="s">
        <v>13886</v>
      </c>
      <c r="G383" s="292"/>
      <c r="H383" s="292" t="s">
        <v>13874</v>
      </c>
      <c r="I383" s="292" t="s">
        <v>13875</v>
      </c>
    </row>
    <row r="384" spans="1:9" x14ac:dyDescent="0.3">
      <c r="A384" s="292" t="s">
        <v>14666</v>
      </c>
      <c r="B384" s="292" t="s">
        <v>291</v>
      </c>
      <c r="C384" s="292" t="s">
        <v>14667</v>
      </c>
      <c r="D384" s="292"/>
      <c r="E384" s="293">
        <v>43339.6875</v>
      </c>
      <c r="F384" s="292" t="s">
        <v>13889</v>
      </c>
      <c r="G384" s="292"/>
      <c r="H384" s="292" t="s">
        <v>13874</v>
      </c>
      <c r="I384" s="292" t="s">
        <v>13875</v>
      </c>
    </row>
    <row r="385" spans="1:9" x14ac:dyDescent="0.3">
      <c r="A385" s="292" t="s">
        <v>14668</v>
      </c>
      <c r="B385" s="292" t="s">
        <v>291</v>
      </c>
      <c r="C385" s="292" t="s">
        <v>14669</v>
      </c>
      <c r="D385" s="292"/>
      <c r="E385" s="293"/>
      <c r="F385" s="292"/>
      <c r="G385" s="292"/>
      <c r="H385" s="292" t="s">
        <v>13874</v>
      </c>
      <c r="I385" s="292" t="s">
        <v>13875</v>
      </c>
    </row>
    <row r="386" spans="1:9" x14ac:dyDescent="0.3">
      <c r="A386" s="292" t="s">
        <v>14670</v>
      </c>
      <c r="B386" s="292" t="s">
        <v>13901</v>
      </c>
      <c r="C386" s="292" t="s">
        <v>14671</v>
      </c>
      <c r="D386" s="292" t="s">
        <v>13870</v>
      </c>
      <c r="E386" s="293">
        <v>42241.690011574072</v>
      </c>
      <c r="F386" s="292" t="s">
        <v>13881</v>
      </c>
      <c r="G386" s="292"/>
      <c r="H386" s="292" t="s">
        <v>13874</v>
      </c>
      <c r="I386" s="292" t="s">
        <v>13875</v>
      </c>
    </row>
    <row r="387" spans="1:9" x14ac:dyDescent="0.3">
      <c r="A387" s="292" t="s">
        <v>14672</v>
      </c>
      <c r="B387" s="292" t="s">
        <v>291</v>
      </c>
      <c r="C387" s="292" t="s">
        <v>14673</v>
      </c>
      <c r="D387" s="292" t="s">
        <v>13870</v>
      </c>
      <c r="E387" s="293">
        <v>42241.690034722225</v>
      </c>
      <c r="F387" s="292" t="s">
        <v>13881</v>
      </c>
      <c r="G387" s="292"/>
      <c r="H387" s="292" t="s">
        <v>13874</v>
      </c>
      <c r="I387" s="292" t="s">
        <v>13875</v>
      </c>
    </row>
    <row r="388" spans="1:9" x14ac:dyDescent="0.3">
      <c r="A388" s="292" t="s">
        <v>14674</v>
      </c>
      <c r="B388" s="292" t="s">
        <v>291</v>
      </c>
      <c r="C388" s="292" t="s">
        <v>14675</v>
      </c>
      <c r="D388" s="292"/>
      <c r="E388" s="293">
        <v>43182.381944444445</v>
      </c>
      <c r="F388" s="292" t="s">
        <v>13886</v>
      </c>
      <c r="G388" s="292"/>
      <c r="H388" s="292" t="s">
        <v>13874</v>
      </c>
      <c r="I388" s="292" t="s">
        <v>13875</v>
      </c>
    </row>
    <row r="389" spans="1:9" x14ac:dyDescent="0.3">
      <c r="A389" s="292" t="s">
        <v>14676</v>
      </c>
      <c r="B389" s="292" t="s">
        <v>291</v>
      </c>
      <c r="C389" s="292" t="s">
        <v>14677</v>
      </c>
      <c r="D389" s="292"/>
      <c r="E389" s="293">
        <v>42801.392361111109</v>
      </c>
      <c r="F389" s="292" t="s">
        <v>13889</v>
      </c>
      <c r="G389" s="292"/>
      <c r="H389" s="292" t="s">
        <v>13874</v>
      </c>
      <c r="I389" s="292" t="s">
        <v>13875</v>
      </c>
    </row>
    <row r="390" spans="1:9" x14ac:dyDescent="0.3">
      <c r="A390" s="292" t="s">
        <v>14678</v>
      </c>
      <c r="B390" s="292" t="s">
        <v>291</v>
      </c>
      <c r="C390" s="292" t="s">
        <v>14679</v>
      </c>
      <c r="D390" s="292"/>
      <c r="E390" s="293">
        <v>44993</v>
      </c>
      <c r="F390" s="292" t="s">
        <v>14527</v>
      </c>
      <c r="G390" s="292"/>
      <c r="H390" s="292" t="s">
        <v>13874</v>
      </c>
      <c r="I390" s="292" t="s">
        <v>13875</v>
      </c>
    </row>
    <row r="391" spans="1:9" x14ac:dyDescent="0.3">
      <c r="A391" s="292" t="s">
        <v>14680</v>
      </c>
      <c r="B391" s="292" t="s">
        <v>291</v>
      </c>
      <c r="C391" s="292" t="s">
        <v>14681</v>
      </c>
      <c r="D391" s="292" t="s">
        <v>13870</v>
      </c>
      <c r="E391" s="293">
        <v>42241.690011574072</v>
      </c>
      <c r="F391" s="292" t="s">
        <v>13881</v>
      </c>
      <c r="G391" s="292"/>
      <c r="H391" s="292" t="s">
        <v>13874</v>
      </c>
      <c r="I391" s="292" t="s">
        <v>13875</v>
      </c>
    </row>
    <row r="392" spans="1:9" x14ac:dyDescent="0.3">
      <c r="A392" s="292" t="s">
        <v>14682</v>
      </c>
      <c r="B392" s="292" t="s">
        <v>13901</v>
      </c>
      <c r="C392" s="292" t="s">
        <v>14683</v>
      </c>
      <c r="D392" s="292" t="s">
        <v>14684</v>
      </c>
      <c r="E392" s="293">
        <v>42241.690011574072</v>
      </c>
      <c r="F392" s="292" t="s">
        <v>13881</v>
      </c>
      <c r="G392" s="292"/>
      <c r="H392" s="292" t="s">
        <v>13874</v>
      </c>
      <c r="I392" s="292" t="s">
        <v>13875</v>
      </c>
    </row>
    <row r="393" spans="1:9" x14ac:dyDescent="0.3">
      <c r="A393" s="292" t="s">
        <v>14685</v>
      </c>
      <c r="B393" s="292" t="s">
        <v>291</v>
      </c>
      <c r="C393" s="292" t="s">
        <v>14686</v>
      </c>
      <c r="D393" s="292" t="s">
        <v>13870</v>
      </c>
      <c r="E393" s="293">
        <v>42241.690034722225</v>
      </c>
      <c r="F393" s="292" t="s">
        <v>13881</v>
      </c>
      <c r="G393" s="292"/>
      <c r="H393" s="292" t="s">
        <v>13874</v>
      </c>
      <c r="I393" s="292" t="s">
        <v>13875</v>
      </c>
    </row>
    <row r="394" spans="1:9" x14ac:dyDescent="0.3">
      <c r="A394" s="292" t="s">
        <v>14687</v>
      </c>
      <c r="B394" s="292" t="s">
        <v>13901</v>
      </c>
      <c r="C394" s="292" t="s">
        <v>14688</v>
      </c>
      <c r="D394" s="292" t="s">
        <v>13870</v>
      </c>
      <c r="E394" s="293">
        <v>42241.690011574072</v>
      </c>
      <c r="F394" s="292" t="s">
        <v>13881</v>
      </c>
      <c r="G394" s="292"/>
      <c r="H394" s="292" t="s">
        <v>13874</v>
      </c>
      <c r="I394" s="292" t="s">
        <v>13875</v>
      </c>
    </row>
    <row r="395" spans="1:9" x14ac:dyDescent="0.3">
      <c r="A395" s="292" t="s">
        <v>14689</v>
      </c>
      <c r="B395" s="292" t="s">
        <v>291</v>
      </c>
      <c r="C395" s="292" t="s">
        <v>14690</v>
      </c>
      <c r="D395" s="292" t="s">
        <v>13870</v>
      </c>
      <c r="E395" s="293">
        <v>42241.690034722225</v>
      </c>
      <c r="F395" s="292" t="s">
        <v>13881</v>
      </c>
      <c r="G395" s="292"/>
      <c r="H395" s="292" t="s">
        <v>13874</v>
      </c>
      <c r="I395" s="292" t="s">
        <v>13875</v>
      </c>
    </row>
    <row r="396" spans="1:9" x14ac:dyDescent="0.3">
      <c r="A396" s="292" t="s">
        <v>14691</v>
      </c>
      <c r="B396" s="292" t="s">
        <v>291</v>
      </c>
      <c r="C396" s="292" t="s">
        <v>14692</v>
      </c>
      <c r="D396" s="292" t="s">
        <v>13870</v>
      </c>
      <c r="E396" s="293">
        <v>42241.690011574072</v>
      </c>
      <c r="F396" s="292" t="s">
        <v>13881</v>
      </c>
      <c r="G396" s="292"/>
      <c r="H396" s="292" t="s">
        <v>13874</v>
      </c>
      <c r="I396" s="292" t="s">
        <v>13875</v>
      </c>
    </row>
    <row r="397" spans="1:9" x14ac:dyDescent="0.3">
      <c r="A397" s="292" t="s">
        <v>14693</v>
      </c>
      <c r="B397" s="292" t="s">
        <v>291</v>
      </c>
      <c r="C397" s="292" t="s">
        <v>14694</v>
      </c>
      <c r="D397" s="292" t="s">
        <v>13870</v>
      </c>
      <c r="E397" s="293">
        <v>42241.690011574072</v>
      </c>
      <c r="F397" s="292" t="s">
        <v>13881</v>
      </c>
      <c r="G397" s="292"/>
      <c r="H397" s="292" t="s">
        <v>13874</v>
      </c>
      <c r="I397" s="292" t="s">
        <v>13875</v>
      </c>
    </row>
    <row r="398" spans="1:9" x14ac:dyDescent="0.3">
      <c r="A398" s="292" t="s">
        <v>14695</v>
      </c>
      <c r="B398" s="292" t="s">
        <v>291</v>
      </c>
      <c r="C398" s="292" t="s">
        <v>14696</v>
      </c>
      <c r="D398" s="292"/>
      <c r="E398" s="293">
        <v>43657.649305555555</v>
      </c>
      <c r="F398" s="292" t="s">
        <v>13889</v>
      </c>
      <c r="G398" s="292"/>
      <c r="H398" s="292" t="s">
        <v>13874</v>
      </c>
      <c r="I398" s="292" t="s">
        <v>13875</v>
      </c>
    </row>
    <row r="399" spans="1:9" x14ac:dyDescent="0.3">
      <c r="A399" s="292" t="s">
        <v>14697</v>
      </c>
      <c r="B399" s="292" t="s">
        <v>291</v>
      </c>
      <c r="C399" s="292" t="s">
        <v>14698</v>
      </c>
      <c r="D399" s="292"/>
      <c r="E399" s="293">
        <v>43943.354166666664</v>
      </c>
      <c r="F399" s="292" t="s">
        <v>13889</v>
      </c>
      <c r="G399" s="292"/>
      <c r="H399" s="292" t="s">
        <v>13874</v>
      </c>
      <c r="I399" s="292" t="s">
        <v>13875</v>
      </c>
    </row>
    <row r="400" spans="1:9" x14ac:dyDescent="0.3">
      <c r="A400" s="292" t="s">
        <v>14699</v>
      </c>
      <c r="B400" s="292" t="s">
        <v>291</v>
      </c>
      <c r="C400" s="292" t="s">
        <v>14700</v>
      </c>
      <c r="D400" s="292"/>
      <c r="E400" s="293">
        <v>42810.635416666664</v>
      </c>
      <c r="F400" s="292" t="s">
        <v>13889</v>
      </c>
      <c r="G400" s="292"/>
      <c r="H400" s="292" t="s">
        <v>13874</v>
      </c>
      <c r="I400" s="292" t="s">
        <v>13875</v>
      </c>
    </row>
    <row r="401" spans="1:9" x14ac:dyDescent="0.3">
      <c r="A401" s="292" t="s">
        <v>6328</v>
      </c>
      <c r="B401" s="292" t="s">
        <v>291</v>
      </c>
      <c r="C401" s="292" t="s">
        <v>14701</v>
      </c>
      <c r="D401" s="292"/>
      <c r="E401" s="293">
        <v>43936.371527777781</v>
      </c>
      <c r="F401" s="292" t="s">
        <v>13889</v>
      </c>
      <c r="G401" s="292"/>
      <c r="H401" s="292" t="s">
        <v>13874</v>
      </c>
      <c r="I401" s="292" t="s">
        <v>13875</v>
      </c>
    </row>
    <row r="402" spans="1:9" x14ac:dyDescent="0.3">
      <c r="A402" s="292" t="s">
        <v>14702</v>
      </c>
      <c r="B402" s="292" t="s">
        <v>291</v>
      </c>
      <c r="C402" s="292" t="s">
        <v>14703</v>
      </c>
      <c r="D402" s="292" t="s">
        <v>13870</v>
      </c>
      <c r="E402" s="293">
        <v>42241.690034722225</v>
      </c>
      <c r="F402" s="292" t="s">
        <v>13881</v>
      </c>
      <c r="G402" s="292"/>
      <c r="H402" s="292" t="s">
        <v>13874</v>
      </c>
      <c r="I402" s="292" t="s">
        <v>13875</v>
      </c>
    </row>
    <row r="403" spans="1:9" x14ac:dyDescent="0.3">
      <c r="A403" s="292" t="s">
        <v>14704</v>
      </c>
      <c r="B403" s="292" t="s">
        <v>291</v>
      </c>
      <c r="C403" s="292" t="s">
        <v>14705</v>
      </c>
      <c r="D403" s="292"/>
      <c r="E403" s="293">
        <v>43307.510416666664</v>
      </c>
      <c r="F403" s="292" t="s">
        <v>13889</v>
      </c>
      <c r="G403" s="292"/>
      <c r="H403" s="292" t="s">
        <v>13874</v>
      </c>
      <c r="I403" s="292" t="s">
        <v>13875</v>
      </c>
    </row>
    <row r="404" spans="1:9" x14ac:dyDescent="0.3">
      <c r="A404" s="292" t="s">
        <v>14706</v>
      </c>
      <c r="B404" s="292" t="s">
        <v>13901</v>
      </c>
      <c r="C404" s="292" t="s">
        <v>14707</v>
      </c>
      <c r="D404" s="292" t="s">
        <v>13870</v>
      </c>
      <c r="E404" s="293">
        <v>42479.589317129627</v>
      </c>
      <c r="F404" s="292" t="s">
        <v>13910</v>
      </c>
      <c r="G404" s="292"/>
      <c r="H404" s="292" t="s">
        <v>13874</v>
      </c>
      <c r="I404" s="292" t="s">
        <v>13875</v>
      </c>
    </row>
    <row r="405" spans="1:9" x14ac:dyDescent="0.3">
      <c r="A405" s="292" t="s">
        <v>14708</v>
      </c>
      <c r="B405" s="292" t="s">
        <v>291</v>
      </c>
      <c r="C405" s="292" t="s">
        <v>14709</v>
      </c>
      <c r="D405" s="292"/>
      <c r="E405" s="293">
        <v>43608</v>
      </c>
      <c r="F405" s="292" t="s">
        <v>13889</v>
      </c>
      <c r="G405" s="292"/>
      <c r="H405" s="292" t="s">
        <v>13874</v>
      </c>
      <c r="I405" s="292" t="s">
        <v>13875</v>
      </c>
    </row>
    <row r="406" spans="1:9" x14ac:dyDescent="0.3">
      <c r="A406" s="292" t="s">
        <v>14710</v>
      </c>
      <c r="B406" s="292" t="s">
        <v>291</v>
      </c>
      <c r="C406" s="292" t="s">
        <v>14711</v>
      </c>
      <c r="D406" s="292" t="s">
        <v>13870</v>
      </c>
      <c r="E406" s="293">
        <v>42241.690034722225</v>
      </c>
      <c r="F406" s="292" t="s">
        <v>13881</v>
      </c>
      <c r="G406" s="292"/>
      <c r="H406" s="292" t="s">
        <v>13874</v>
      </c>
      <c r="I406" s="292" t="s">
        <v>13875</v>
      </c>
    </row>
    <row r="407" spans="1:9" x14ac:dyDescent="0.3">
      <c r="A407" s="292" t="s">
        <v>14712</v>
      </c>
      <c r="B407" s="292" t="s">
        <v>291</v>
      </c>
      <c r="C407" s="292" t="s">
        <v>14713</v>
      </c>
      <c r="D407" s="292" t="s">
        <v>13870</v>
      </c>
      <c r="E407" s="293">
        <v>42241.690034722225</v>
      </c>
      <c r="F407" s="292" t="s">
        <v>13881</v>
      </c>
      <c r="G407" s="292"/>
      <c r="H407" s="292" t="s">
        <v>13874</v>
      </c>
      <c r="I407" s="292" t="s">
        <v>13875</v>
      </c>
    </row>
    <row r="408" spans="1:9" x14ac:dyDescent="0.3">
      <c r="A408" s="292" t="s">
        <v>14714</v>
      </c>
      <c r="B408" s="292" t="s">
        <v>291</v>
      </c>
      <c r="C408" s="292" t="s">
        <v>14715</v>
      </c>
      <c r="D408" s="292" t="s">
        <v>13870</v>
      </c>
      <c r="E408" s="293">
        <v>42241.690034722225</v>
      </c>
      <c r="F408" s="292" t="s">
        <v>13881</v>
      </c>
      <c r="G408" s="292"/>
      <c r="H408" s="292" t="s">
        <v>13874</v>
      </c>
      <c r="I408" s="292" t="s">
        <v>13875</v>
      </c>
    </row>
    <row r="409" spans="1:9" x14ac:dyDescent="0.3">
      <c r="A409" s="292" t="s">
        <v>14716</v>
      </c>
      <c r="B409" s="292" t="s">
        <v>13901</v>
      </c>
      <c r="C409" s="292" t="s">
        <v>14717</v>
      </c>
      <c r="D409" s="292" t="s">
        <v>13870</v>
      </c>
      <c r="E409" s="293">
        <v>42271.54886574074</v>
      </c>
      <c r="F409" s="292" t="s">
        <v>13910</v>
      </c>
      <c r="G409" s="292"/>
      <c r="H409" s="292" t="s">
        <v>13874</v>
      </c>
      <c r="I409" s="292" t="s">
        <v>13875</v>
      </c>
    </row>
    <row r="410" spans="1:9" x14ac:dyDescent="0.3">
      <c r="A410" s="292" t="s">
        <v>14718</v>
      </c>
      <c r="B410" s="292" t="s">
        <v>291</v>
      </c>
      <c r="C410" s="292" t="s">
        <v>14719</v>
      </c>
      <c r="D410" s="292"/>
      <c r="E410" s="293">
        <v>43683.5</v>
      </c>
      <c r="F410" s="292" t="s">
        <v>13889</v>
      </c>
      <c r="G410" s="292"/>
      <c r="H410" s="292" t="s">
        <v>13874</v>
      </c>
      <c r="I410" s="292" t="s">
        <v>13875</v>
      </c>
    </row>
    <row r="411" spans="1:9" x14ac:dyDescent="0.3">
      <c r="A411" s="292" t="s">
        <v>14720</v>
      </c>
      <c r="B411" s="292" t="s">
        <v>291</v>
      </c>
      <c r="C411" s="292" t="s">
        <v>14721</v>
      </c>
      <c r="D411" s="292" t="s">
        <v>13870</v>
      </c>
      <c r="E411" s="293">
        <v>42277.503796296296</v>
      </c>
      <c r="F411" s="292" t="s">
        <v>13910</v>
      </c>
      <c r="G411" s="292"/>
      <c r="H411" s="292" t="s">
        <v>13874</v>
      </c>
      <c r="I411" s="292" t="s">
        <v>13875</v>
      </c>
    </row>
    <row r="412" spans="1:9" x14ac:dyDescent="0.3">
      <c r="A412" s="292" t="s">
        <v>14722</v>
      </c>
      <c r="B412" s="292" t="s">
        <v>291</v>
      </c>
      <c r="C412" s="292" t="s">
        <v>14723</v>
      </c>
      <c r="D412" s="292"/>
      <c r="E412" s="293">
        <v>43549.513888888891</v>
      </c>
      <c r="F412" s="292" t="s">
        <v>13889</v>
      </c>
      <c r="G412" s="292"/>
      <c r="H412" s="292" t="s">
        <v>13874</v>
      </c>
      <c r="I412" s="292" t="s">
        <v>13875</v>
      </c>
    </row>
    <row r="413" spans="1:9" x14ac:dyDescent="0.3">
      <c r="A413" s="292" t="s">
        <v>14724</v>
      </c>
      <c r="B413" s="292" t="s">
        <v>291</v>
      </c>
      <c r="C413" s="292" t="s">
        <v>14725</v>
      </c>
      <c r="D413" s="292" t="s">
        <v>13870</v>
      </c>
      <c r="E413" s="293">
        <v>42685.673634259256</v>
      </c>
      <c r="F413" s="292" t="s">
        <v>14139</v>
      </c>
      <c r="G413" s="292"/>
      <c r="H413" s="292" t="s">
        <v>13874</v>
      </c>
      <c r="I413" s="292" t="s">
        <v>13875</v>
      </c>
    </row>
    <row r="414" spans="1:9" x14ac:dyDescent="0.3">
      <c r="A414" s="292" t="s">
        <v>14726</v>
      </c>
      <c r="B414" s="292" t="s">
        <v>13901</v>
      </c>
      <c r="C414" s="292" t="s">
        <v>14711</v>
      </c>
      <c r="D414" s="292" t="s">
        <v>13870</v>
      </c>
      <c r="E414" s="293">
        <v>42241.690023148149</v>
      </c>
      <c r="F414" s="292" t="s">
        <v>13881</v>
      </c>
      <c r="G414" s="292"/>
      <c r="H414" s="292" t="s">
        <v>13874</v>
      </c>
      <c r="I414" s="292" t="s">
        <v>13875</v>
      </c>
    </row>
    <row r="415" spans="1:9" x14ac:dyDescent="0.3">
      <c r="A415" s="292" t="s">
        <v>14727</v>
      </c>
      <c r="B415" s="292" t="s">
        <v>291</v>
      </c>
      <c r="C415" s="292" t="s">
        <v>14728</v>
      </c>
      <c r="D415" s="292"/>
      <c r="E415" s="293">
        <v>42906.170138888891</v>
      </c>
      <c r="F415" s="292" t="s">
        <v>13889</v>
      </c>
      <c r="G415" s="292"/>
      <c r="H415" s="292" t="s">
        <v>13874</v>
      </c>
      <c r="I415" s="292" t="s">
        <v>13875</v>
      </c>
    </row>
    <row r="416" spans="1:9" x14ac:dyDescent="0.3">
      <c r="A416" s="292" t="s">
        <v>14729</v>
      </c>
      <c r="B416" s="292" t="s">
        <v>13901</v>
      </c>
      <c r="C416" s="292" t="s">
        <v>14725</v>
      </c>
      <c r="D416" s="292" t="s">
        <v>13870</v>
      </c>
      <c r="E416" s="293">
        <v>42241.690023148149</v>
      </c>
      <c r="F416" s="292" t="s">
        <v>13881</v>
      </c>
      <c r="G416" s="292"/>
      <c r="H416" s="292" t="s">
        <v>13874</v>
      </c>
      <c r="I416" s="292" t="s">
        <v>13875</v>
      </c>
    </row>
    <row r="417" spans="1:9" x14ac:dyDescent="0.3">
      <c r="A417" s="292" t="s">
        <v>14730</v>
      </c>
      <c r="B417" s="292" t="s">
        <v>13901</v>
      </c>
      <c r="C417" s="292" t="s">
        <v>14697</v>
      </c>
      <c r="D417" s="292" t="s">
        <v>14731</v>
      </c>
      <c r="E417" s="293">
        <v>42241.690034722225</v>
      </c>
      <c r="F417" s="292" t="s">
        <v>13881</v>
      </c>
      <c r="G417" s="292"/>
      <c r="H417" s="292" t="s">
        <v>13874</v>
      </c>
      <c r="I417" s="292" t="s">
        <v>13875</v>
      </c>
    </row>
    <row r="418" spans="1:9" x14ac:dyDescent="0.3">
      <c r="A418" s="292" t="s">
        <v>14732</v>
      </c>
      <c r="B418" s="292" t="s">
        <v>13901</v>
      </c>
      <c r="C418" s="292" t="s">
        <v>14733</v>
      </c>
      <c r="D418" s="292"/>
      <c r="E418" s="293">
        <v>45385</v>
      </c>
      <c r="F418" s="292" t="s">
        <v>13903</v>
      </c>
      <c r="G418" s="292" t="s">
        <v>14734</v>
      </c>
      <c r="H418" s="292" t="s">
        <v>13874</v>
      </c>
      <c r="I418" s="292" t="s">
        <v>13875</v>
      </c>
    </row>
    <row r="419" spans="1:9" x14ac:dyDescent="0.3">
      <c r="A419" s="292" t="s">
        <v>14735</v>
      </c>
      <c r="B419" s="292" t="s">
        <v>291</v>
      </c>
      <c r="C419" s="292" t="s">
        <v>14461</v>
      </c>
      <c r="D419" s="292" t="s">
        <v>13870</v>
      </c>
      <c r="E419" s="293">
        <v>42241.690034722225</v>
      </c>
      <c r="F419" s="292" t="s">
        <v>13881</v>
      </c>
      <c r="G419" s="292"/>
      <c r="H419" s="292" t="s">
        <v>13874</v>
      </c>
      <c r="I419" s="292" t="s">
        <v>13875</v>
      </c>
    </row>
    <row r="420" spans="1:9" x14ac:dyDescent="0.3">
      <c r="A420" s="292" t="s">
        <v>14736</v>
      </c>
      <c r="B420" s="292" t="s">
        <v>13901</v>
      </c>
      <c r="C420" s="292" t="s">
        <v>14737</v>
      </c>
      <c r="D420" s="292" t="s">
        <v>13870</v>
      </c>
      <c r="E420" s="293">
        <v>42241.690034722225</v>
      </c>
      <c r="F420" s="292" t="s">
        <v>13881</v>
      </c>
      <c r="G420" s="292"/>
      <c r="H420" s="292" t="s">
        <v>13874</v>
      </c>
      <c r="I420" s="292" t="s">
        <v>13875</v>
      </c>
    </row>
    <row r="421" spans="1:9" x14ac:dyDescent="0.3">
      <c r="A421" s="292" t="s">
        <v>14738</v>
      </c>
      <c r="B421" s="292" t="s">
        <v>291</v>
      </c>
      <c r="C421" s="292" t="s">
        <v>14739</v>
      </c>
      <c r="D421" s="292" t="s">
        <v>13870</v>
      </c>
      <c r="E421" s="293">
        <v>42241.690046296295</v>
      </c>
      <c r="F421" s="292" t="s">
        <v>13881</v>
      </c>
      <c r="G421" s="292"/>
      <c r="H421" s="292" t="s">
        <v>13874</v>
      </c>
      <c r="I421" s="292" t="s">
        <v>13875</v>
      </c>
    </row>
    <row r="422" spans="1:9" x14ac:dyDescent="0.3">
      <c r="A422" s="292" t="s">
        <v>14740</v>
      </c>
      <c r="B422" s="292" t="s">
        <v>291</v>
      </c>
      <c r="C422" s="292" t="s">
        <v>14741</v>
      </c>
      <c r="D422" s="292" t="s">
        <v>13870</v>
      </c>
      <c r="E422" s="293">
        <v>42241.690034722225</v>
      </c>
      <c r="F422" s="292" t="s">
        <v>13881</v>
      </c>
      <c r="G422" s="292"/>
      <c r="H422" s="292" t="s">
        <v>13874</v>
      </c>
      <c r="I422" s="292" t="s">
        <v>13875</v>
      </c>
    </row>
    <row r="423" spans="1:9" x14ac:dyDescent="0.3">
      <c r="A423" s="292" t="s">
        <v>14742</v>
      </c>
      <c r="B423" s="292" t="s">
        <v>13879</v>
      </c>
      <c r="C423" s="292" t="s">
        <v>14743</v>
      </c>
      <c r="D423" s="292" t="s">
        <v>14118</v>
      </c>
      <c r="E423" s="293">
        <v>45513</v>
      </c>
      <c r="F423" s="292" t="s">
        <v>14331</v>
      </c>
      <c r="G423" s="292" t="s">
        <v>14744</v>
      </c>
      <c r="H423" s="292" t="s">
        <v>13874</v>
      </c>
      <c r="I423" s="292" t="s">
        <v>13875</v>
      </c>
    </row>
    <row r="424" spans="1:9" x14ac:dyDescent="0.3">
      <c r="A424" s="292" t="s">
        <v>14745</v>
      </c>
      <c r="B424" s="292" t="s">
        <v>291</v>
      </c>
      <c r="C424" s="292" t="s">
        <v>14746</v>
      </c>
      <c r="D424" s="292"/>
      <c r="E424" s="293">
        <v>43537.559027777781</v>
      </c>
      <c r="F424" s="292" t="s">
        <v>13899</v>
      </c>
      <c r="G424" s="292"/>
      <c r="H424" s="292" t="s">
        <v>13874</v>
      </c>
      <c r="I424" s="292" t="s">
        <v>13875</v>
      </c>
    </row>
    <row r="425" spans="1:9" x14ac:dyDescent="0.3">
      <c r="A425" s="292" t="s">
        <v>14747</v>
      </c>
      <c r="B425" s="292" t="s">
        <v>291</v>
      </c>
      <c r="C425" s="292" t="s">
        <v>14748</v>
      </c>
      <c r="D425" s="292"/>
      <c r="E425" s="293">
        <v>42978.461805555555</v>
      </c>
      <c r="F425" s="292" t="s">
        <v>13886</v>
      </c>
      <c r="G425" s="292"/>
      <c r="H425" s="292" t="s">
        <v>13874</v>
      </c>
      <c r="I425" s="292" t="s">
        <v>13875</v>
      </c>
    </row>
    <row r="426" spans="1:9" x14ac:dyDescent="0.3">
      <c r="A426" s="292" t="s">
        <v>14749</v>
      </c>
      <c r="B426" s="292" t="s">
        <v>291</v>
      </c>
      <c r="C426" s="292" t="s">
        <v>14750</v>
      </c>
      <c r="D426" s="292" t="s">
        <v>13870</v>
      </c>
      <c r="E426" s="293">
        <v>42241.690034722225</v>
      </c>
      <c r="F426" s="292" t="s">
        <v>13881</v>
      </c>
      <c r="G426" s="292"/>
      <c r="H426" s="292" t="s">
        <v>13874</v>
      </c>
      <c r="I426" s="292" t="s">
        <v>13875</v>
      </c>
    </row>
    <row r="427" spans="1:9" x14ac:dyDescent="0.3">
      <c r="A427" s="292" t="s">
        <v>14751</v>
      </c>
      <c r="B427" s="292" t="s">
        <v>291</v>
      </c>
      <c r="C427" s="292" t="s">
        <v>14752</v>
      </c>
      <c r="D427" s="292"/>
      <c r="E427" s="293">
        <v>43019.100694444445</v>
      </c>
      <c r="F427" s="292" t="s">
        <v>13886</v>
      </c>
      <c r="G427" s="292"/>
      <c r="H427" s="292" t="s">
        <v>13874</v>
      </c>
      <c r="I427" s="292" t="s">
        <v>13875</v>
      </c>
    </row>
    <row r="428" spans="1:9" x14ac:dyDescent="0.3">
      <c r="A428" s="292" t="s">
        <v>14753</v>
      </c>
      <c r="B428" s="292" t="s">
        <v>291</v>
      </c>
      <c r="C428" s="292" t="s">
        <v>14754</v>
      </c>
      <c r="D428" s="292"/>
      <c r="E428" s="293">
        <v>43118.628472222219</v>
      </c>
      <c r="F428" s="292" t="s">
        <v>13886</v>
      </c>
      <c r="G428" s="292"/>
      <c r="H428" s="292" t="s">
        <v>13874</v>
      </c>
      <c r="I428" s="292" t="s">
        <v>13875</v>
      </c>
    </row>
    <row r="429" spans="1:9" x14ac:dyDescent="0.3">
      <c r="A429" s="292" t="s">
        <v>14755</v>
      </c>
      <c r="B429" s="292" t="s">
        <v>291</v>
      </c>
      <c r="C429" s="292" t="s">
        <v>14756</v>
      </c>
      <c r="D429" s="292"/>
      <c r="E429" s="293">
        <v>42955.649305555555</v>
      </c>
      <c r="F429" s="292" t="s">
        <v>13886</v>
      </c>
      <c r="G429" s="292"/>
      <c r="H429" s="292" t="s">
        <v>13874</v>
      </c>
      <c r="I429" s="292" t="s">
        <v>13875</v>
      </c>
    </row>
    <row r="430" spans="1:9" x14ac:dyDescent="0.3">
      <c r="A430" s="292" t="s">
        <v>14757</v>
      </c>
      <c r="B430" s="292" t="s">
        <v>291</v>
      </c>
      <c r="C430" s="292" t="s">
        <v>14758</v>
      </c>
      <c r="D430" s="292"/>
      <c r="E430" s="293">
        <v>43854.53125</v>
      </c>
      <c r="F430" s="292" t="s">
        <v>13946</v>
      </c>
      <c r="G430" s="292"/>
      <c r="H430" s="292" t="s">
        <v>13874</v>
      </c>
      <c r="I430" s="292" t="s">
        <v>13875</v>
      </c>
    </row>
    <row r="431" spans="1:9" x14ac:dyDescent="0.3">
      <c r="A431" s="292" t="s">
        <v>14759</v>
      </c>
      <c r="B431" s="292" t="s">
        <v>291</v>
      </c>
      <c r="C431" s="292" t="s">
        <v>14760</v>
      </c>
      <c r="D431" s="292" t="s">
        <v>13870</v>
      </c>
      <c r="E431" s="293">
        <v>42702.692881944444</v>
      </c>
      <c r="F431" s="292" t="s">
        <v>13873</v>
      </c>
      <c r="G431" s="292"/>
      <c r="H431" s="292" t="s">
        <v>13874</v>
      </c>
      <c r="I431" s="292" t="s">
        <v>13875</v>
      </c>
    </row>
    <row r="432" spans="1:9" x14ac:dyDescent="0.3">
      <c r="A432" s="292" t="s">
        <v>14761</v>
      </c>
      <c r="B432" s="292" t="s">
        <v>291</v>
      </c>
      <c r="C432" s="292" t="s">
        <v>14762</v>
      </c>
      <c r="D432" s="292"/>
      <c r="E432" s="293">
        <v>43076.493055555555</v>
      </c>
      <c r="F432" s="292" t="s">
        <v>13886</v>
      </c>
      <c r="G432" s="292"/>
      <c r="H432" s="292" t="s">
        <v>13874</v>
      </c>
      <c r="I432" s="292" t="s">
        <v>13875</v>
      </c>
    </row>
    <row r="433" spans="1:9" x14ac:dyDescent="0.3">
      <c r="A433" s="292" t="s">
        <v>14763</v>
      </c>
      <c r="B433" s="292" t="s">
        <v>291</v>
      </c>
      <c r="C433" s="292" t="s">
        <v>14764</v>
      </c>
      <c r="D433" s="292"/>
      <c r="E433" s="293">
        <v>43318.635416666664</v>
      </c>
      <c r="F433" s="292" t="s">
        <v>13889</v>
      </c>
      <c r="G433" s="292"/>
      <c r="H433" s="292" t="s">
        <v>13874</v>
      </c>
      <c r="I433" s="292" t="s">
        <v>13875</v>
      </c>
    </row>
    <row r="434" spans="1:9" x14ac:dyDescent="0.3">
      <c r="A434" s="292" t="s">
        <v>14765</v>
      </c>
      <c r="B434" s="292" t="s">
        <v>291</v>
      </c>
      <c r="C434" s="292" t="s">
        <v>14766</v>
      </c>
      <c r="D434" s="292"/>
      <c r="E434" s="293">
        <v>43810.395833333336</v>
      </c>
      <c r="F434" s="292" t="s">
        <v>13889</v>
      </c>
      <c r="G434" s="292"/>
      <c r="H434" s="292" t="s">
        <v>13874</v>
      </c>
      <c r="I434" s="292" t="s">
        <v>13875</v>
      </c>
    </row>
    <row r="435" spans="1:9" x14ac:dyDescent="0.3">
      <c r="A435" s="292" t="s">
        <v>14767</v>
      </c>
      <c r="B435" s="292" t="s">
        <v>291</v>
      </c>
      <c r="C435" s="292" t="s">
        <v>14768</v>
      </c>
      <c r="D435" s="292" t="s">
        <v>13870</v>
      </c>
      <c r="E435" s="293">
        <v>42241.690046296295</v>
      </c>
      <c r="F435" s="292" t="s">
        <v>13881</v>
      </c>
      <c r="G435" s="292"/>
      <c r="H435" s="292" t="s">
        <v>13874</v>
      </c>
      <c r="I435" s="292" t="s">
        <v>13875</v>
      </c>
    </row>
    <row r="436" spans="1:9" x14ac:dyDescent="0.3">
      <c r="A436" s="292" t="s">
        <v>14769</v>
      </c>
      <c r="B436" s="292" t="s">
        <v>291</v>
      </c>
      <c r="C436" s="292" t="s">
        <v>14770</v>
      </c>
      <c r="D436" s="292"/>
      <c r="E436" s="293">
        <v>42947.6875</v>
      </c>
      <c r="F436" s="292" t="s">
        <v>13886</v>
      </c>
      <c r="G436" s="292"/>
      <c r="H436" s="292" t="s">
        <v>13874</v>
      </c>
      <c r="I436" s="292" t="s">
        <v>13875</v>
      </c>
    </row>
    <row r="437" spans="1:9" x14ac:dyDescent="0.3">
      <c r="A437" s="292" t="s">
        <v>14771</v>
      </c>
      <c r="B437" s="292" t="s">
        <v>291</v>
      </c>
      <c r="C437" s="292" t="s">
        <v>14772</v>
      </c>
      <c r="D437" s="292"/>
      <c r="E437" s="293">
        <v>43195.548611111109</v>
      </c>
      <c r="F437" s="292" t="s">
        <v>13886</v>
      </c>
      <c r="G437" s="292"/>
      <c r="H437" s="292" t="s">
        <v>13874</v>
      </c>
      <c r="I437" s="292" t="s">
        <v>13875</v>
      </c>
    </row>
    <row r="438" spans="1:9" x14ac:dyDescent="0.3">
      <c r="A438" s="292" t="s">
        <v>14773</v>
      </c>
      <c r="B438" s="292" t="s">
        <v>13901</v>
      </c>
      <c r="C438" s="292" t="s">
        <v>14774</v>
      </c>
      <c r="D438" s="292" t="s">
        <v>13870</v>
      </c>
      <c r="E438" s="293">
        <v>42241.690046296295</v>
      </c>
      <c r="F438" s="292" t="s">
        <v>13881</v>
      </c>
      <c r="G438" s="292"/>
      <c r="H438" s="292" t="s">
        <v>13874</v>
      </c>
      <c r="I438" s="292" t="s">
        <v>13875</v>
      </c>
    </row>
    <row r="439" spans="1:9" x14ac:dyDescent="0.3">
      <c r="A439" s="292" t="s">
        <v>14775</v>
      </c>
      <c r="B439" s="292" t="s">
        <v>13901</v>
      </c>
      <c r="C439" s="292" t="s">
        <v>14776</v>
      </c>
      <c r="D439" s="292"/>
      <c r="E439" s="293">
        <v>45237</v>
      </c>
      <c r="F439" s="292" t="s">
        <v>13903</v>
      </c>
      <c r="G439" s="292"/>
      <c r="H439" s="292" t="s">
        <v>13874</v>
      </c>
      <c r="I439" s="292" t="s">
        <v>13875</v>
      </c>
    </row>
    <row r="440" spans="1:9" x14ac:dyDescent="0.3">
      <c r="A440" s="292" t="s">
        <v>14777</v>
      </c>
      <c r="B440" s="292" t="s">
        <v>14778</v>
      </c>
      <c r="C440" s="292" t="s">
        <v>14779</v>
      </c>
      <c r="D440" s="292" t="s">
        <v>14118</v>
      </c>
      <c r="E440" s="293">
        <v>45868</v>
      </c>
      <c r="F440" s="292" t="s">
        <v>13903</v>
      </c>
      <c r="G440" s="292" t="s">
        <v>14780</v>
      </c>
      <c r="H440" s="292" t="s">
        <v>13874</v>
      </c>
      <c r="I440" s="292" t="s">
        <v>13875</v>
      </c>
    </row>
    <row r="441" spans="1:9" x14ac:dyDescent="0.3">
      <c r="A441" s="292" t="s">
        <v>14781</v>
      </c>
      <c r="B441" s="292" t="s">
        <v>291</v>
      </c>
      <c r="C441" s="292" t="s">
        <v>14782</v>
      </c>
      <c r="D441" s="292" t="s">
        <v>13870</v>
      </c>
      <c r="E441" s="293">
        <v>42716.416666666664</v>
      </c>
      <c r="F441" s="292" t="s">
        <v>13889</v>
      </c>
      <c r="G441" s="292"/>
      <c r="H441" s="292" t="s">
        <v>13874</v>
      </c>
      <c r="I441" s="292" t="s">
        <v>13875</v>
      </c>
    </row>
    <row r="442" spans="1:9" x14ac:dyDescent="0.3">
      <c r="A442" s="292" t="s">
        <v>14783</v>
      </c>
      <c r="B442" s="292" t="s">
        <v>291</v>
      </c>
      <c r="C442" s="292" t="s">
        <v>14784</v>
      </c>
      <c r="D442" s="292"/>
      <c r="E442" s="293">
        <v>43446.392361111109</v>
      </c>
      <c r="F442" s="292" t="s">
        <v>13889</v>
      </c>
      <c r="G442" s="292"/>
      <c r="H442" s="292" t="s">
        <v>13874</v>
      </c>
      <c r="I442" s="292" t="s">
        <v>13875</v>
      </c>
    </row>
    <row r="443" spans="1:9" x14ac:dyDescent="0.3">
      <c r="A443" s="292" t="s">
        <v>14785</v>
      </c>
      <c r="B443" s="292" t="s">
        <v>291</v>
      </c>
      <c r="C443" s="292" t="s">
        <v>14786</v>
      </c>
      <c r="D443" s="292"/>
      <c r="E443" s="293">
        <v>42830.409722222219</v>
      </c>
      <c r="F443" s="292" t="s">
        <v>13889</v>
      </c>
      <c r="G443" s="292"/>
      <c r="H443" s="292" t="s">
        <v>13874</v>
      </c>
      <c r="I443" s="292" t="s">
        <v>13875</v>
      </c>
    </row>
    <row r="444" spans="1:9" x14ac:dyDescent="0.3">
      <c r="A444" s="292" t="s">
        <v>14787</v>
      </c>
      <c r="B444" s="292" t="s">
        <v>13901</v>
      </c>
      <c r="C444" s="292" t="s">
        <v>14788</v>
      </c>
      <c r="D444" s="292" t="s">
        <v>13870</v>
      </c>
      <c r="E444" s="293">
        <v>42241.690057870372</v>
      </c>
      <c r="F444" s="292" t="s">
        <v>13881</v>
      </c>
      <c r="G444" s="292"/>
      <c r="H444" s="292" t="s">
        <v>13874</v>
      </c>
      <c r="I444" s="292" t="s">
        <v>13875</v>
      </c>
    </row>
    <row r="445" spans="1:9" x14ac:dyDescent="0.3">
      <c r="A445" s="292" t="s">
        <v>14789</v>
      </c>
      <c r="B445" s="292" t="s">
        <v>13901</v>
      </c>
      <c r="C445" s="292" t="s">
        <v>14790</v>
      </c>
      <c r="D445" s="292" t="s">
        <v>13870</v>
      </c>
      <c r="E445" s="293">
        <v>42241.690046296295</v>
      </c>
      <c r="F445" s="292" t="s">
        <v>13881</v>
      </c>
      <c r="G445" s="292"/>
      <c r="H445" s="292" t="s">
        <v>13874</v>
      </c>
      <c r="I445" s="292" t="s">
        <v>13875</v>
      </c>
    </row>
    <row r="446" spans="1:9" x14ac:dyDescent="0.3">
      <c r="A446" s="292" t="s">
        <v>14791</v>
      </c>
      <c r="B446" s="292" t="s">
        <v>291</v>
      </c>
      <c r="C446" s="292" t="s">
        <v>14792</v>
      </c>
      <c r="D446" s="292" t="s">
        <v>13870</v>
      </c>
      <c r="E446" s="293">
        <v>42241.690046296295</v>
      </c>
      <c r="F446" s="292" t="s">
        <v>13881</v>
      </c>
      <c r="G446" s="292"/>
      <c r="H446" s="292" t="s">
        <v>13874</v>
      </c>
      <c r="I446" s="292" t="s">
        <v>13875</v>
      </c>
    </row>
    <row r="447" spans="1:9" x14ac:dyDescent="0.3">
      <c r="A447" s="292" t="s">
        <v>14793</v>
      </c>
      <c r="B447" s="292" t="s">
        <v>13901</v>
      </c>
      <c r="C447" s="292" t="s">
        <v>14794</v>
      </c>
      <c r="D447" s="292" t="s">
        <v>13870</v>
      </c>
      <c r="E447" s="293">
        <v>42241.690046296295</v>
      </c>
      <c r="F447" s="292" t="s">
        <v>13881</v>
      </c>
      <c r="G447" s="292"/>
      <c r="H447" s="292" t="s">
        <v>13874</v>
      </c>
      <c r="I447" s="292" t="s">
        <v>13875</v>
      </c>
    </row>
    <row r="448" spans="1:9" x14ac:dyDescent="0.3">
      <c r="A448" s="292" t="s">
        <v>14795</v>
      </c>
      <c r="B448" s="292" t="s">
        <v>291</v>
      </c>
      <c r="C448" s="292" t="s">
        <v>14796</v>
      </c>
      <c r="D448" s="292" t="s">
        <v>13870</v>
      </c>
      <c r="E448" s="293">
        <v>42241.690046296295</v>
      </c>
      <c r="F448" s="292" t="s">
        <v>13881</v>
      </c>
      <c r="G448" s="292"/>
      <c r="H448" s="292" t="s">
        <v>13874</v>
      </c>
      <c r="I448" s="292" t="s">
        <v>13875</v>
      </c>
    </row>
    <row r="449" spans="1:9" x14ac:dyDescent="0.3">
      <c r="A449" s="292" t="s">
        <v>14797</v>
      </c>
      <c r="B449" s="292" t="s">
        <v>291</v>
      </c>
      <c r="C449" s="292" t="s">
        <v>14798</v>
      </c>
      <c r="D449" s="292"/>
      <c r="E449" s="293">
        <v>42990.534722222219</v>
      </c>
      <c r="F449" s="292" t="s">
        <v>13886</v>
      </c>
      <c r="G449" s="292"/>
      <c r="H449" s="292" t="s">
        <v>13874</v>
      </c>
      <c r="I449" s="292" t="s">
        <v>13875</v>
      </c>
    </row>
    <row r="450" spans="1:9" x14ac:dyDescent="0.3">
      <c r="A450" s="292" t="s">
        <v>14799</v>
      </c>
      <c r="B450" s="292" t="s">
        <v>291</v>
      </c>
      <c r="C450" s="292" t="s">
        <v>14800</v>
      </c>
      <c r="D450" s="292"/>
      <c r="E450" s="293">
        <v>42825.621527777781</v>
      </c>
      <c r="F450" s="292" t="s">
        <v>13889</v>
      </c>
      <c r="G450" s="292"/>
      <c r="H450" s="292" t="s">
        <v>13874</v>
      </c>
      <c r="I450" s="292" t="s">
        <v>13875</v>
      </c>
    </row>
    <row r="451" spans="1:9" x14ac:dyDescent="0.3">
      <c r="A451" s="292" t="s">
        <v>14801</v>
      </c>
      <c r="B451" s="292" t="s">
        <v>291</v>
      </c>
      <c r="C451" s="292" t="s">
        <v>14802</v>
      </c>
      <c r="D451" s="292"/>
      <c r="E451" s="293">
        <v>43041.385416666664</v>
      </c>
      <c r="F451" s="292" t="s">
        <v>13886</v>
      </c>
      <c r="G451" s="292"/>
      <c r="H451" s="292" t="s">
        <v>13874</v>
      </c>
      <c r="I451" s="292" t="s">
        <v>13875</v>
      </c>
    </row>
    <row r="452" spans="1:9" x14ac:dyDescent="0.3">
      <c r="A452" s="292" t="s">
        <v>14803</v>
      </c>
      <c r="B452" s="292" t="s">
        <v>291</v>
      </c>
      <c r="C452" s="292" t="s">
        <v>14804</v>
      </c>
      <c r="D452" s="292"/>
      <c r="E452" s="293"/>
      <c r="F452" s="292"/>
      <c r="G452" s="292"/>
      <c r="H452" s="292" t="s">
        <v>13874</v>
      </c>
      <c r="I452" s="292" t="s">
        <v>13875</v>
      </c>
    </row>
    <row r="453" spans="1:9" x14ac:dyDescent="0.3">
      <c r="A453" s="292" t="s">
        <v>14805</v>
      </c>
      <c r="B453" s="292" t="s">
        <v>291</v>
      </c>
      <c r="C453" s="292" t="s">
        <v>14806</v>
      </c>
      <c r="D453" s="292" t="s">
        <v>13870</v>
      </c>
      <c r="E453" s="293">
        <v>42318.324918981481</v>
      </c>
      <c r="F453" s="292" t="s">
        <v>13910</v>
      </c>
      <c r="G453" s="292"/>
      <c r="H453" s="292" t="s">
        <v>13874</v>
      </c>
      <c r="I453" s="292" t="s">
        <v>13875</v>
      </c>
    </row>
    <row r="454" spans="1:9" x14ac:dyDescent="0.3">
      <c r="A454" s="292" t="s">
        <v>14807</v>
      </c>
      <c r="B454" s="292" t="s">
        <v>291</v>
      </c>
      <c r="C454" s="292" t="s">
        <v>14808</v>
      </c>
      <c r="D454" s="292"/>
      <c r="E454" s="293">
        <v>42779.625</v>
      </c>
      <c r="F454" s="292" t="s">
        <v>13889</v>
      </c>
      <c r="G454" s="292"/>
      <c r="H454" s="292" t="s">
        <v>13874</v>
      </c>
      <c r="I454" s="292" t="s">
        <v>13875</v>
      </c>
    </row>
    <row r="455" spans="1:9" x14ac:dyDescent="0.3">
      <c r="A455" s="292" t="s">
        <v>14809</v>
      </c>
      <c r="B455" s="292" t="s">
        <v>291</v>
      </c>
      <c r="C455" s="292" t="s">
        <v>14810</v>
      </c>
      <c r="D455" s="292" t="s">
        <v>13870</v>
      </c>
      <c r="E455" s="293">
        <v>42241.690046296295</v>
      </c>
      <c r="F455" s="292" t="s">
        <v>13881</v>
      </c>
      <c r="G455" s="292"/>
      <c r="H455" s="292" t="s">
        <v>13874</v>
      </c>
      <c r="I455" s="292" t="s">
        <v>13875</v>
      </c>
    </row>
    <row r="456" spans="1:9" x14ac:dyDescent="0.3">
      <c r="A456" s="292" t="s">
        <v>14811</v>
      </c>
      <c r="B456" s="292" t="s">
        <v>291</v>
      </c>
      <c r="C456" s="292" t="s">
        <v>14812</v>
      </c>
      <c r="D456" s="292"/>
      <c r="E456" s="293">
        <v>42789.670138888891</v>
      </c>
      <c r="F456" s="292" t="s">
        <v>13889</v>
      </c>
      <c r="G456" s="292"/>
      <c r="H456" s="292" t="s">
        <v>13874</v>
      </c>
      <c r="I456" s="292" t="s">
        <v>13875</v>
      </c>
    </row>
    <row r="457" spans="1:9" x14ac:dyDescent="0.3">
      <c r="A457" s="292" t="s">
        <v>14813</v>
      </c>
      <c r="B457" s="292" t="s">
        <v>291</v>
      </c>
      <c r="C457" s="292" t="s">
        <v>14814</v>
      </c>
      <c r="D457" s="292" t="s">
        <v>13870</v>
      </c>
      <c r="E457" s="293">
        <v>42241.690046296295</v>
      </c>
      <c r="F457" s="292" t="s">
        <v>13881</v>
      </c>
      <c r="G457" s="292"/>
      <c r="H457" s="292" t="s">
        <v>13874</v>
      </c>
      <c r="I457" s="292" t="s">
        <v>13875</v>
      </c>
    </row>
    <row r="458" spans="1:9" x14ac:dyDescent="0.3">
      <c r="A458" s="292" t="s">
        <v>14815</v>
      </c>
      <c r="B458" s="292" t="s">
        <v>291</v>
      </c>
      <c r="C458" s="292" t="s">
        <v>14816</v>
      </c>
      <c r="D458" s="292"/>
      <c r="E458" s="293">
        <v>42748.427083333336</v>
      </c>
      <c r="F458" s="292" t="s">
        <v>13889</v>
      </c>
      <c r="G458" s="292"/>
      <c r="H458" s="292" t="s">
        <v>13874</v>
      </c>
      <c r="I458" s="292" t="s">
        <v>13875</v>
      </c>
    </row>
    <row r="459" spans="1:9" x14ac:dyDescent="0.3">
      <c r="A459" s="292" t="s">
        <v>14817</v>
      </c>
      <c r="B459" s="292" t="s">
        <v>13879</v>
      </c>
      <c r="C459" s="292" t="s">
        <v>14818</v>
      </c>
      <c r="D459" s="292" t="s">
        <v>13870</v>
      </c>
      <c r="E459" s="293">
        <v>42241.690046296295</v>
      </c>
      <c r="F459" s="292" t="s">
        <v>13881</v>
      </c>
      <c r="G459" s="292"/>
      <c r="H459" s="292" t="s">
        <v>13874</v>
      </c>
      <c r="I459" s="292" t="s">
        <v>13875</v>
      </c>
    </row>
    <row r="460" spans="1:9" x14ac:dyDescent="0.3">
      <c r="A460" s="292" t="s">
        <v>14819</v>
      </c>
      <c r="B460" s="292" t="s">
        <v>13879</v>
      </c>
      <c r="C460" s="292" t="s">
        <v>14820</v>
      </c>
      <c r="D460" s="292" t="s">
        <v>13870</v>
      </c>
      <c r="E460" s="293">
        <v>42241.690046296295</v>
      </c>
      <c r="F460" s="292" t="s">
        <v>13881</v>
      </c>
      <c r="G460" s="292"/>
      <c r="H460" s="292" t="s">
        <v>13874</v>
      </c>
      <c r="I460" s="292" t="s">
        <v>13875</v>
      </c>
    </row>
    <row r="461" spans="1:9" x14ac:dyDescent="0.3">
      <c r="A461" s="292" t="s">
        <v>14821</v>
      </c>
      <c r="B461" s="292" t="s">
        <v>291</v>
      </c>
      <c r="C461" s="292" t="s">
        <v>14822</v>
      </c>
      <c r="D461" s="292"/>
      <c r="E461" s="293">
        <v>43277.486111111109</v>
      </c>
      <c r="F461" s="292" t="s">
        <v>13889</v>
      </c>
      <c r="G461" s="292"/>
      <c r="H461" s="292" t="s">
        <v>13874</v>
      </c>
      <c r="I461" s="292" t="s">
        <v>13875</v>
      </c>
    </row>
    <row r="462" spans="1:9" x14ac:dyDescent="0.3">
      <c r="A462" s="292" t="s">
        <v>14823</v>
      </c>
      <c r="B462" s="292" t="s">
        <v>291</v>
      </c>
      <c r="C462" s="292" t="s">
        <v>14824</v>
      </c>
      <c r="D462" s="292"/>
      <c r="E462" s="293">
        <v>43523.479166666664</v>
      </c>
      <c r="F462" s="292" t="s">
        <v>13889</v>
      </c>
      <c r="G462" s="292"/>
      <c r="H462" s="292" t="s">
        <v>13874</v>
      </c>
      <c r="I462" s="292" t="s">
        <v>13875</v>
      </c>
    </row>
    <row r="463" spans="1:9" x14ac:dyDescent="0.3">
      <c r="A463" s="292" t="s">
        <v>14825</v>
      </c>
      <c r="B463" s="292" t="s">
        <v>13879</v>
      </c>
      <c r="C463" s="292" t="s">
        <v>14826</v>
      </c>
      <c r="D463" s="292"/>
      <c r="E463" s="293">
        <v>45295</v>
      </c>
      <c r="F463" s="292" t="s">
        <v>13903</v>
      </c>
      <c r="G463" s="292" t="s">
        <v>14827</v>
      </c>
      <c r="H463" s="292" t="s">
        <v>13874</v>
      </c>
      <c r="I463" s="292" t="s">
        <v>13875</v>
      </c>
    </row>
    <row r="464" spans="1:9" x14ac:dyDescent="0.3">
      <c r="A464" s="292" t="s">
        <v>14828</v>
      </c>
      <c r="B464" s="292" t="s">
        <v>291</v>
      </c>
      <c r="C464" s="292" t="s">
        <v>14829</v>
      </c>
      <c r="D464" s="292" t="s">
        <v>13870</v>
      </c>
      <c r="E464" s="293">
        <v>42440.298715277779</v>
      </c>
      <c r="F464" s="292" t="s">
        <v>13910</v>
      </c>
      <c r="G464" s="292"/>
      <c r="H464" s="292" t="s">
        <v>13874</v>
      </c>
      <c r="I464" s="292" t="s">
        <v>13875</v>
      </c>
    </row>
    <row r="465" spans="1:9" x14ac:dyDescent="0.3">
      <c r="A465" s="292" t="s">
        <v>14830</v>
      </c>
      <c r="B465" s="292" t="s">
        <v>291</v>
      </c>
      <c r="C465" s="292" t="s">
        <v>14831</v>
      </c>
      <c r="D465" s="292" t="s">
        <v>13870</v>
      </c>
      <c r="E465" s="293">
        <v>42271.548229166663</v>
      </c>
      <c r="F465" s="292" t="s">
        <v>13910</v>
      </c>
      <c r="G465" s="292"/>
      <c r="H465" s="292" t="s">
        <v>13874</v>
      </c>
      <c r="I465" s="292" t="s">
        <v>13875</v>
      </c>
    </row>
    <row r="466" spans="1:9" x14ac:dyDescent="0.3">
      <c r="A466" s="292" t="s">
        <v>14832</v>
      </c>
      <c r="B466" s="292" t="s">
        <v>291</v>
      </c>
      <c r="C466" s="292" t="s">
        <v>14833</v>
      </c>
      <c r="D466" s="292" t="s">
        <v>13870</v>
      </c>
      <c r="E466" s="293">
        <v>42241.690046296295</v>
      </c>
      <c r="F466" s="292" t="s">
        <v>13881</v>
      </c>
      <c r="G466" s="292"/>
      <c r="H466" s="292" t="s">
        <v>13874</v>
      </c>
      <c r="I466" s="292" t="s">
        <v>13875</v>
      </c>
    </row>
    <row r="467" spans="1:9" x14ac:dyDescent="0.3">
      <c r="A467" s="292" t="s">
        <v>14834</v>
      </c>
      <c r="B467" s="292" t="s">
        <v>291</v>
      </c>
      <c r="C467" s="292" t="s">
        <v>14835</v>
      </c>
      <c r="D467" s="292"/>
      <c r="E467" s="293">
        <v>43194.416666666664</v>
      </c>
      <c r="F467" s="292" t="s">
        <v>13886</v>
      </c>
      <c r="G467" s="292"/>
      <c r="H467" s="292" t="s">
        <v>13874</v>
      </c>
      <c r="I467" s="292" t="s">
        <v>13875</v>
      </c>
    </row>
    <row r="468" spans="1:9" x14ac:dyDescent="0.3">
      <c r="A468" s="292" t="s">
        <v>14836</v>
      </c>
      <c r="B468" s="292" t="s">
        <v>291</v>
      </c>
      <c r="C468" s="292" t="s">
        <v>14737</v>
      </c>
      <c r="D468" s="292" t="s">
        <v>13870</v>
      </c>
      <c r="E468" s="293">
        <v>42241.690046296295</v>
      </c>
      <c r="F468" s="292" t="s">
        <v>13881</v>
      </c>
      <c r="G468" s="292"/>
      <c r="H468" s="292" t="s">
        <v>13874</v>
      </c>
      <c r="I468" s="292" t="s">
        <v>13875</v>
      </c>
    </row>
    <row r="469" spans="1:9" x14ac:dyDescent="0.3">
      <c r="A469" s="292" t="s">
        <v>14837</v>
      </c>
      <c r="B469" s="292" t="s">
        <v>291</v>
      </c>
      <c r="C469" s="292" t="s">
        <v>14838</v>
      </c>
      <c r="D469" s="292"/>
      <c r="E469" s="293"/>
      <c r="F469" s="292" t="s">
        <v>14839</v>
      </c>
      <c r="G469" s="292"/>
      <c r="H469" s="292" t="s">
        <v>13874</v>
      </c>
      <c r="I469" s="292" t="s">
        <v>13875</v>
      </c>
    </row>
    <row r="470" spans="1:9" x14ac:dyDescent="0.3">
      <c r="A470" s="292" t="s">
        <v>14840</v>
      </c>
      <c r="B470" s="292" t="s">
        <v>291</v>
      </c>
      <c r="C470" s="292" t="s">
        <v>14841</v>
      </c>
      <c r="D470" s="292"/>
      <c r="E470" s="293">
        <v>43371</v>
      </c>
      <c r="F470" s="292" t="s">
        <v>13889</v>
      </c>
      <c r="G470" s="292"/>
      <c r="H470" s="292" t="s">
        <v>13874</v>
      </c>
      <c r="I470" s="292" t="s">
        <v>13875</v>
      </c>
    </row>
    <row r="471" spans="1:9" x14ac:dyDescent="0.3">
      <c r="A471" s="292" t="s">
        <v>30</v>
      </c>
      <c r="B471" s="292" t="s">
        <v>291</v>
      </c>
      <c r="C471" s="292" t="s">
        <v>14842</v>
      </c>
      <c r="D471" s="292" t="s">
        <v>13870</v>
      </c>
      <c r="E471" s="293">
        <v>42674.69730324074</v>
      </c>
      <c r="F471" s="292" t="s">
        <v>14139</v>
      </c>
      <c r="G471" s="292"/>
      <c r="H471" s="292" t="s">
        <v>13874</v>
      </c>
      <c r="I471" s="292" t="s">
        <v>13875</v>
      </c>
    </row>
    <row r="472" spans="1:9" x14ac:dyDescent="0.3">
      <c r="A472" s="292" t="s">
        <v>14843</v>
      </c>
      <c r="B472" s="292" t="s">
        <v>291</v>
      </c>
      <c r="C472" s="292" t="s">
        <v>14844</v>
      </c>
      <c r="D472" s="292" t="s">
        <v>13870</v>
      </c>
      <c r="E472" s="293">
        <v>42241.690046296295</v>
      </c>
      <c r="F472" s="292" t="s">
        <v>13881</v>
      </c>
      <c r="G472" s="292"/>
      <c r="H472" s="292" t="s">
        <v>13874</v>
      </c>
      <c r="I472" s="292" t="s">
        <v>13875</v>
      </c>
    </row>
    <row r="473" spans="1:9" x14ac:dyDescent="0.3">
      <c r="A473" s="292" t="s">
        <v>14845</v>
      </c>
      <c r="B473" s="292" t="s">
        <v>13901</v>
      </c>
      <c r="C473" s="292" t="s">
        <v>14846</v>
      </c>
      <c r="D473" s="292" t="s">
        <v>13870</v>
      </c>
      <c r="E473" s="293">
        <v>42241.690046296295</v>
      </c>
      <c r="F473" s="292" t="s">
        <v>13881</v>
      </c>
      <c r="G473" s="292"/>
      <c r="H473" s="292" t="s">
        <v>13874</v>
      </c>
      <c r="I473" s="292" t="s">
        <v>13875</v>
      </c>
    </row>
    <row r="474" spans="1:9" x14ac:dyDescent="0.3">
      <c r="A474" s="292" t="s">
        <v>14847</v>
      </c>
      <c r="B474" s="292" t="s">
        <v>291</v>
      </c>
      <c r="C474" s="292" t="s">
        <v>14848</v>
      </c>
      <c r="D474" s="292"/>
      <c r="E474" s="293">
        <v>43013.638888888891</v>
      </c>
      <c r="F474" s="292" t="s">
        <v>13886</v>
      </c>
      <c r="G474" s="292"/>
      <c r="H474" s="292" t="s">
        <v>13874</v>
      </c>
      <c r="I474" s="292" t="s">
        <v>13875</v>
      </c>
    </row>
    <row r="475" spans="1:9" x14ac:dyDescent="0.3">
      <c r="A475" s="292" t="s">
        <v>14849</v>
      </c>
      <c r="B475" s="292" t="s">
        <v>291</v>
      </c>
      <c r="C475" s="292" t="s">
        <v>14850</v>
      </c>
      <c r="D475" s="292" t="s">
        <v>13870</v>
      </c>
      <c r="E475" s="293">
        <v>42241.690046296295</v>
      </c>
      <c r="F475" s="292" t="s">
        <v>13881</v>
      </c>
      <c r="G475" s="292"/>
      <c r="H475" s="292" t="s">
        <v>13874</v>
      </c>
      <c r="I475" s="292" t="s">
        <v>13875</v>
      </c>
    </row>
    <row r="476" spans="1:9" x14ac:dyDescent="0.3">
      <c r="A476" s="292" t="s">
        <v>14851</v>
      </c>
      <c r="B476" s="292" t="s">
        <v>291</v>
      </c>
      <c r="C476" s="292" t="s">
        <v>14852</v>
      </c>
      <c r="D476" s="292" t="s">
        <v>13870</v>
      </c>
      <c r="E476" s="293">
        <v>42311.447557870371</v>
      </c>
      <c r="F476" s="292" t="s">
        <v>13910</v>
      </c>
      <c r="G476" s="292"/>
      <c r="H476" s="292" t="s">
        <v>13874</v>
      </c>
      <c r="I476" s="292" t="s">
        <v>13875</v>
      </c>
    </row>
    <row r="477" spans="1:9" x14ac:dyDescent="0.3">
      <c r="A477" s="292" t="s">
        <v>14853</v>
      </c>
      <c r="B477" s="292" t="s">
        <v>291</v>
      </c>
      <c r="C477" s="292" t="s">
        <v>14854</v>
      </c>
      <c r="D477" s="292"/>
      <c r="E477" s="293">
        <v>43042.694444444445</v>
      </c>
      <c r="F477" s="292" t="s">
        <v>13886</v>
      </c>
      <c r="G477" s="292"/>
      <c r="H477" s="292" t="s">
        <v>13874</v>
      </c>
      <c r="I477" s="292" t="s">
        <v>13875</v>
      </c>
    </row>
    <row r="478" spans="1:9" x14ac:dyDescent="0.3">
      <c r="A478" s="292" t="s">
        <v>14855</v>
      </c>
      <c r="B478" s="292" t="s">
        <v>291</v>
      </c>
      <c r="C478" s="292" t="s">
        <v>14856</v>
      </c>
      <c r="D478" s="292" t="s">
        <v>13870</v>
      </c>
      <c r="E478" s="293">
        <v>42376.692256944443</v>
      </c>
      <c r="F478" s="292" t="s">
        <v>13910</v>
      </c>
      <c r="G478" s="292"/>
      <c r="H478" s="292" t="s">
        <v>13874</v>
      </c>
      <c r="I478" s="292" t="s">
        <v>13875</v>
      </c>
    </row>
    <row r="479" spans="1:9" x14ac:dyDescent="0.3">
      <c r="A479" s="292" t="s">
        <v>14857</v>
      </c>
      <c r="B479" s="292" t="s">
        <v>291</v>
      </c>
      <c r="C479" s="292" t="s">
        <v>14858</v>
      </c>
      <c r="D479" s="292"/>
      <c r="E479" s="293">
        <v>42913.555555555555</v>
      </c>
      <c r="F479" s="292" t="s">
        <v>13886</v>
      </c>
      <c r="G479" s="292"/>
      <c r="H479" s="292" t="s">
        <v>13874</v>
      </c>
      <c r="I479" s="292" t="s">
        <v>13875</v>
      </c>
    </row>
    <row r="480" spans="1:9" x14ac:dyDescent="0.3">
      <c r="A480" s="292" t="s">
        <v>14859</v>
      </c>
      <c r="B480" s="292" t="s">
        <v>291</v>
      </c>
      <c r="C480" s="292" t="s">
        <v>14860</v>
      </c>
      <c r="D480" s="292"/>
      <c r="E480" s="293">
        <v>42976.65625</v>
      </c>
      <c r="F480" s="292" t="s">
        <v>13886</v>
      </c>
      <c r="G480" s="292"/>
      <c r="H480" s="292" t="s">
        <v>13874</v>
      </c>
      <c r="I480" s="292" t="s">
        <v>13875</v>
      </c>
    </row>
    <row r="481" spans="1:9" x14ac:dyDescent="0.3">
      <c r="A481" s="292" t="s">
        <v>14861</v>
      </c>
      <c r="B481" s="292" t="s">
        <v>291</v>
      </c>
      <c r="C481" s="292" t="s">
        <v>14862</v>
      </c>
      <c r="D481" s="292" t="s">
        <v>13870</v>
      </c>
      <c r="E481" s="293">
        <v>42241.690046296295</v>
      </c>
      <c r="F481" s="292" t="s">
        <v>13881</v>
      </c>
      <c r="G481" s="292"/>
      <c r="H481" s="292" t="s">
        <v>13874</v>
      </c>
      <c r="I481" s="292" t="s">
        <v>13875</v>
      </c>
    </row>
    <row r="482" spans="1:9" x14ac:dyDescent="0.3">
      <c r="A482" s="292" t="s">
        <v>14863</v>
      </c>
      <c r="B482" s="292" t="s">
        <v>291</v>
      </c>
      <c r="C482" s="292" t="s">
        <v>14864</v>
      </c>
      <c r="D482" s="292"/>
      <c r="E482" s="293">
        <v>44634</v>
      </c>
      <c r="F482" s="292" t="s">
        <v>13903</v>
      </c>
      <c r="G482" s="292"/>
      <c r="H482" s="292" t="s">
        <v>13874</v>
      </c>
      <c r="I482" s="292" t="s">
        <v>13875</v>
      </c>
    </row>
    <row r="483" spans="1:9" x14ac:dyDescent="0.3">
      <c r="A483" s="292" t="s">
        <v>14865</v>
      </c>
      <c r="B483" s="292" t="s">
        <v>291</v>
      </c>
      <c r="C483" s="292" t="s">
        <v>14866</v>
      </c>
      <c r="D483" s="292"/>
      <c r="E483" s="293">
        <v>42818.447916666664</v>
      </c>
      <c r="F483" s="292" t="s">
        <v>13889</v>
      </c>
      <c r="G483" s="292"/>
      <c r="H483" s="292" t="s">
        <v>13874</v>
      </c>
      <c r="I483" s="292" t="s">
        <v>13875</v>
      </c>
    </row>
    <row r="484" spans="1:9" x14ac:dyDescent="0.3">
      <c r="A484" s="292" t="s">
        <v>14867</v>
      </c>
      <c r="B484" s="292" t="s">
        <v>291</v>
      </c>
      <c r="C484" s="292" t="s">
        <v>14868</v>
      </c>
      <c r="D484" s="292"/>
      <c r="E484" s="293">
        <v>42912.604166666664</v>
      </c>
      <c r="F484" s="292" t="s">
        <v>13886</v>
      </c>
      <c r="G484" s="292"/>
      <c r="H484" s="292" t="s">
        <v>13874</v>
      </c>
      <c r="I484" s="292" t="s">
        <v>13875</v>
      </c>
    </row>
    <row r="485" spans="1:9" x14ac:dyDescent="0.3">
      <c r="A485" s="292" t="s">
        <v>14869</v>
      </c>
      <c r="B485" s="292" t="s">
        <v>13901</v>
      </c>
      <c r="C485" s="292" t="s">
        <v>14870</v>
      </c>
      <c r="D485" s="292" t="s">
        <v>13870</v>
      </c>
      <c r="E485" s="293">
        <v>42241.689583333333</v>
      </c>
      <c r="F485" s="292" t="s">
        <v>13881</v>
      </c>
      <c r="G485" s="292"/>
      <c r="H485" s="292" t="s">
        <v>13874</v>
      </c>
      <c r="I485" s="292" t="s">
        <v>13875</v>
      </c>
    </row>
    <row r="486" spans="1:9" x14ac:dyDescent="0.3">
      <c r="A486" s="292" t="s">
        <v>14871</v>
      </c>
      <c r="B486" s="292" t="s">
        <v>13879</v>
      </c>
      <c r="C486" s="292" t="s">
        <v>14697</v>
      </c>
      <c r="D486" s="292" t="s">
        <v>13870</v>
      </c>
      <c r="E486" s="293">
        <v>42241.690046296295</v>
      </c>
      <c r="F486" s="292" t="s">
        <v>13881</v>
      </c>
      <c r="G486" s="292"/>
      <c r="H486" s="292" t="s">
        <v>13874</v>
      </c>
      <c r="I486" s="292" t="s">
        <v>13875</v>
      </c>
    </row>
    <row r="487" spans="1:9" x14ac:dyDescent="0.3">
      <c r="A487" s="292" t="s">
        <v>14872</v>
      </c>
      <c r="B487" s="292" t="s">
        <v>291</v>
      </c>
      <c r="C487" s="292" t="s">
        <v>14873</v>
      </c>
      <c r="D487" s="292"/>
      <c r="E487" s="293">
        <v>43656.368055555555</v>
      </c>
      <c r="F487" s="292" t="s">
        <v>14874</v>
      </c>
      <c r="G487" s="292"/>
      <c r="H487" s="292" t="s">
        <v>13874</v>
      </c>
      <c r="I487" s="292" t="s">
        <v>13875</v>
      </c>
    </row>
    <row r="488" spans="1:9" x14ac:dyDescent="0.3">
      <c r="A488" s="292" t="s">
        <v>14875</v>
      </c>
      <c r="B488" s="292" t="s">
        <v>13901</v>
      </c>
      <c r="C488" s="292" t="s">
        <v>14876</v>
      </c>
      <c r="D488" s="292" t="s">
        <v>13870</v>
      </c>
      <c r="E488" s="293">
        <v>42293.429259259261</v>
      </c>
      <c r="F488" s="292" t="s">
        <v>13910</v>
      </c>
      <c r="G488" s="292"/>
      <c r="H488" s="292" t="s">
        <v>13874</v>
      </c>
      <c r="I488" s="292" t="s">
        <v>13875</v>
      </c>
    </row>
    <row r="489" spans="1:9" x14ac:dyDescent="0.3">
      <c r="A489" s="292" t="s">
        <v>14877</v>
      </c>
      <c r="B489" s="292" t="s">
        <v>291</v>
      </c>
      <c r="C489" s="292" t="s">
        <v>14878</v>
      </c>
      <c r="D489" s="292" t="s">
        <v>14879</v>
      </c>
      <c r="E489" s="293">
        <v>43837</v>
      </c>
      <c r="F489" s="292" t="s">
        <v>13889</v>
      </c>
      <c r="G489" s="292"/>
      <c r="H489" s="292" t="s">
        <v>13874</v>
      </c>
      <c r="I489" s="292" t="s">
        <v>13875</v>
      </c>
    </row>
    <row r="490" spans="1:9" x14ac:dyDescent="0.3">
      <c r="A490" s="292" t="s">
        <v>14880</v>
      </c>
      <c r="B490" s="292" t="s">
        <v>291</v>
      </c>
      <c r="C490" s="292" t="s">
        <v>14881</v>
      </c>
      <c r="D490" s="292"/>
      <c r="E490" s="293">
        <v>43054.6875</v>
      </c>
      <c r="F490" s="292" t="s">
        <v>13886</v>
      </c>
      <c r="G490" s="292"/>
      <c r="H490" s="292" t="s">
        <v>13874</v>
      </c>
      <c r="I490" s="292" t="s">
        <v>13875</v>
      </c>
    </row>
    <row r="491" spans="1:9" x14ac:dyDescent="0.3">
      <c r="A491" s="292" t="s">
        <v>14882</v>
      </c>
      <c r="B491" s="292" t="s">
        <v>291</v>
      </c>
      <c r="C491" s="292" t="s">
        <v>14883</v>
      </c>
      <c r="D491" s="292"/>
      <c r="E491" s="293">
        <v>43095.333333333336</v>
      </c>
      <c r="F491" s="292" t="s">
        <v>13886</v>
      </c>
      <c r="G491" s="292"/>
      <c r="H491" s="292" t="s">
        <v>13874</v>
      </c>
      <c r="I491" s="292" t="s">
        <v>13875</v>
      </c>
    </row>
    <row r="492" spans="1:9" x14ac:dyDescent="0.3">
      <c r="A492" s="292" t="s">
        <v>14884</v>
      </c>
      <c r="B492" s="292" t="s">
        <v>291</v>
      </c>
      <c r="C492" s="292" t="s">
        <v>14885</v>
      </c>
      <c r="D492" s="292"/>
      <c r="E492" s="293">
        <v>43046.569444444445</v>
      </c>
      <c r="F492" s="292" t="s">
        <v>13886</v>
      </c>
      <c r="G492" s="292"/>
      <c r="H492" s="292" t="s">
        <v>13874</v>
      </c>
      <c r="I492" s="292" t="s">
        <v>13875</v>
      </c>
    </row>
    <row r="493" spans="1:9" x14ac:dyDescent="0.3">
      <c r="A493" s="292" t="s">
        <v>14886</v>
      </c>
      <c r="B493" s="292" t="s">
        <v>291</v>
      </c>
      <c r="C493" s="292" t="s">
        <v>14887</v>
      </c>
      <c r="D493" s="292"/>
      <c r="E493" s="293">
        <v>42991.597222222219</v>
      </c>
      <c r="F493" s="292" t="s">
        <v>13886</v>
      </c>
      <c r="G493" s="292"/>
      <c r="H493" s="292" t="s">
        <v>13874</v>
      </c>
      <c r="I493" s="292" t="s">
        <v>13875</v>
      </c>
    </row>
    <row r="494" spans="1:9" x14ac:dyDescent="0.3">
      <c r="A494" s="292" t="s">
        <v>14888</v>
      </c>
      <c r="B494" s="292" t="s">
        <v>291</v>
      </c>
      <c r="C494" s="292" t="s">
        <v>14889</v>
      </c>
      <c r="D494" s="292"/>
      <c r="E494" s="293">
        <v>43676.572916666664</v>
      </c>
      <c r="F494" s="292" t="s">
        <v>13889</v>
      </c>
      <c r="G494" s="292"/>
      <c r="H494" s="292" t="s">
        <v>13874</v>
      </c>
      <c r="I494" s="292" t="s">
        <v>13875</v>
      </c>
    </row>
    <row r="495" spans="1:9" x14ac:dyDescent="0.3">
      <c r="A495" s="292" t="s">
        <v>14890</v>
      </c>
      <c r="B495" s="292" t="s">
        <v>291</v>
      </c>
      <c r="C495" s="292" t="s">
        <v>14891</v>
      </c>
      <c r="D495" s="292"/>
      <c r="E495" s="293">
        <v>42949.40625</v>
      </c>
      <c r="F495" s="292" t="s">
        <v>13886</v>
      </c>
      <c r="G495" s="292"/>
      <c r="H495" s="292" t="s">
        <v>13874</v>
      </c>
      <c r="I495" s="292" t="s">
        <v>13875</v>
      </c>
    </row>
    <row r="496" spans="1:9" x14ac:dyDescent="0.3">
      <c r="A496" s="292" t="s">
        <v>14892</v>
      </c>
      <c r="B496" s="292" t="s">
        <v>13901</v>
      </c>
      <c r="C496" s="292" t="s">
        <v>14893</v>
      </c>
      <c r="D496" s="292" t="s">
        <v>14118</v>
      </c>
      <c r="E496" s="293">
        <v>45275</v>
      </c>
      <c r="F496" s="292" t="s">
        <v>13903</v>
      </c>
      <c r="G496" s="292" t="s">
        <v>14894</v>
      </c>
      <c r="H496" s="292" t="s">
        <v>13874</v>
      </c>
      <c r="I496" s="292" t="s">
        <v>13875</v>
      </c>
    </row>
    <row r="497" spans="1:9" x14ac:dyDescent="0.3">
      <c r="A497" s="292" t="s">
        <v>14895</v>
      </c>
      <c r="B497" s="292" t="s">
        <v>291</v>
      </c>
      <c r="C497" s="292" t="s">
        <v>14896</v>
      </c>
      <c r="D497" s="292"/>
      <c r="E497" s="293">
        <v>42990.652777777781</v>
      </c>
      <c r="F497" s="292" t="s">
        <v>13886</v>
      </c>
      <c r="G497" s="292"/>
      <c r="H497" s="292" t="s">
        <v>13874</v>
      </c>
      <c r="I497" s="292" t="s">
        <v>13875</v>
      </c>
    </row>
    <row r="498" spans="1:9" x14ac:dyDescent="0.3">
      <c r="A498" s="292" t="s">
        <v>14897</v>
      </c>
      <c r="B498" s="292" t="s">
        <v>291</v>
      </c>
      <c r="C498" s="292" t="s">
        <v>14898</v>
      </c>
      <c r="D498" s="292"/>
      <c r="E498" s="293">
        <v>42830.409722222219</v>
      </c>
      <c r="F498" s="292" t="s">
        <v>13889</v>
      </c>
      <c r="G498" s="292"/>
      <c r="H498" s="292" t="s">
        <v>13874</v>
      </c>
      <c r="I498" s="292" t="s">
        <v>13875</v>
      </c>
    </row>
    <row r="499" spans="1:9" x14ac:dyDescent="0.3">
      <c r="A499" s="292" t="s">
        <v>14899</v>
      </c>
      <c r="B499" s="292" t="s">
        <v>291</v>
      </c>
      <c r="C499" s="292" t="s">
        <v>14900</v>
      </c>
      <c r="D499" s="292"/>
      <c r="E499" s="293">
        <v>43700.288194444445</v>
      </c>
      <c r="F499" s="292" t="s">
        <v>13889</v>
      </c>
      <c r="G499" s="292"/>
      <c r="H499" s="292" t="s">
        <v>13874</v>
      </c>
      <c r="I499" s="292" t="s">
        <v>13875</v>
      </c>
    </row>
    <row r="500" spans="1:9" x14ac:dyDescent="0.3">
      <c r="A500" s="292" t="s">
        <v>14901</v>
      </c>
      <c r="B500" s="292" t="s">
        <v>291</v>
      </c>
      <c r="C500" s="292" t="s">
        <v>14902</v>
      </c>
      <c r="D500" s="292"/>
      <c r="E500" s="293">
        <v>43013.378472222219</v>
      </c>
      <c r="F500" s="292" t="s">
        <v>13886</v>
      </c>
      <c r="G500" s="292"/>
      <c r="H500" s="292" t="s">
        <v>13874</v>
      </c>
      <c r="I500" s="292" t="s">
        <v>13875</v>
      </c>
    </row>
    <row r="501" spans="1:9" x14ac:dyDescent="0.3">
      <c r="A501" s="292" t="s">
        <v>14903</v>
      </c>
      <c r="B501" s="292" t="s">
        <v>291</v>
      </c>
      <c r="C501" s="292" t="s">
        <v>14904</v>
      </c>
      <c r="D501" s="292"/>
      <c r="E501" s="293">
        <v>42852.53125</v>
      </c>
      <c r="F501" s="292" t="s">
        <v>13886</v>
      </c>
      <c r="G501" s="292"/>
      <c r="H501" s="292" t="s">
        <v>13874</v>
      </c>
      <c r="I501" s="292" t="s">
        <v>13875</v>
      </c>
    </row>
    <row r="502" spans="1:9" x14ac:dyDescent="0.3">
      <c r="A502" s="292" t="s">
        <v>14905</v>
      </c>
      <c r="B502" s="292" t="s">
        <v>291</v>
      </c>
      <c r="C502" s="292" t="s">
        <v>14906</v>
      </c>
      <c r="D502" s="292"/>
      <c r="E502" s="293">
        <v>42851.479166666664</v>
      </c>
      <c r="F502" s="292" t="s">
        <v>13886</v>
      </c>
      <c r="G502" s="292"/>
      <c r="H502" s="292" t="s">
        <v>13874</v>
      </c>
      <c r="I502" s="292" t="s">
        <v>13875</v>
      </c>
    </row>
    <row r="503" spans="1:9" x14ac:dyDescent="0.3">
      <c r="A503" s="292" t="s">
        <v>14907</v>
      </c>
      <c r="B503" s="292" t="s">
        <v>291</v>
      </c>
      <c r="C503" s="292" t="s">
        <v>14908</v>
      </c>
      <c r="D503" s="292"/>
      <c r="E503" s="293">
        <v>43052.6875</v>
      </c>
      <c r="F503" s="292" t="s">
        <v>13886</v>
      </c>
      <c r="G503" s="292"/>
      <c r="H503" s="292" t="s">
        <v>13874</v>
      </c>
      <c r="I503" s="292" t="s">
        <v>13875</v>
      </c>
    </row>
    <row r="504" spans="1:9" x14ac:dyDescent="0.3">
      <c r="A504" s="292" t="s">
        <v>14909</v>
      </c>
      <c r="B504" s="292" t="s">
        <v>291</v>
      </c>
      <c r="C504" s="292" t="s">
        <v>14910</v>
      </c>
      <c r="D504" s="292"/>
      <c r="E504" s="293">
        <v>42852.53125</v>
      </c>
      <c r="F504" s="292" t="s">
        <v>13886</v>
      </c>
      <c r="G504" s="292"/>
      <c r="H504" s="292" t="s">
        <v>13874</v>
      </c>
      <c r="I504" s="292" t="s">
        <v>13875</v>
      </c>
    </row>
    <row r="505" spans="1:9" x14ac:dyDescent="0.3">
      <c r="A505" s="292" t="s">
        <v>14911</v>
      </c>
      <c r="B505" s="292" t="s">
        <v>291</v>
      </c>
      <c r="C505" s="292" t="s">
        <v>14912</v>
      </c>
      <c r="D505" s="292"/>
      <c r="E505" s="293">
        <v>43585.447916666664</v>
      </c>
      <c r="F505" s="292" t="s">
        <v>13889</v>
      </c>
      <c r="G505" s="292"/>
      <c r="H505" s="292" t="s">
        <v>13874</v>
      </c>
      <c r="I505" s="292" t="s">
        <v>13875</v>
      </c>
    </row>
    <row r="506" spans="1:9" x14ac:dyDescent="0.3">
      <c r="A506" s="292" t="s">
        <v>14913</v>
      </c>
      <c r="B506" s="292" t="s">
        <v>291</v>
      </c>
      <c r="C506" s="292" t="s">
        <v>14914</v>
      </c>
      <c r="D506" s="292"/>
      <c r="E506" s="293">
        <v>42986.65625</v>
      </c>
      <c r="F506" s="292" t="s">
        <v>13886</v>
      </c>
      <c r="G506" s="292"/>
      <c r="H506" s="292" t="s">
        <v>13874</v>
      </c>
      <c r="I506" s="292" t="s">
        <v>13875</v>
      </c>
    </row>
    <row r="507" spans="1:9" x14ac:dyDescent="0.3">
      <c r="A507" s="292" t="s">
        <v>14915</v>
      </c>
      <c r="B507" s="292" t="s">
        <v>13901</v>
      </c>
      <c r="C507" s="292" t="s">
        <v>14916</v>
      </c>
      <c r="D507" s="292"/>
      <c r="E507" s="293">
        <v>44936</v>
      </c>
      <c r="F507" s="292" t="s">
        <v>13946</v>
      </c>
      <c r="G507" s="292"/>
      <c r="H507" s="292" t="s">
        <v>13874</v>
      </c>
      <c r="I507" s="292" t="s">
        <v>13875</v>
      </c>
    </row>
    <row r="508" spans="1:9" x14ac:dyDescent="0.3">
      <c r="A508" s="292" t="s">
        <v>14917</v>
      </c>
      <c r="B508" s="292" t="s">
        <v>291</v>
      </c>
      <c r="C508" s="292" t="s">
        <v>14918</v>
      </c>
      <c r="D508" s="292" t="s">
        <v>13870</v>
      </c>
      <c r="E508" s="293">
        <v>42241.690057870372</v>
      </c>
      <c r="F508" s="292" t="s">
        <v>13881</v>
      </c>
      <c r="G508" s="292"/>
      <c r="H508" s="292" t="s">
        <v>13874</v>
      </c>
      <c r="I508" s="292" t="s">
        <v>13875</v>
      </c>
    </row>
    <row r="509" spans="1:9" x14ac:dyDescent="0.3">
      <c r="A509" s="292" t="s">
        <v>14919</v>
      </c>
      <c r="B509" s="292" t="s">
        <v>291</v>
      </c>
      <c r="C509" s="292" t="s">
        <v>14920</v>
      </c>
      <c r="D509" s="292"/>
      <c r="E509" s="293">
        <v>43360.173611111109</v>
      </c>
      <c r="F509" s="292" t="s">
        <v>13886</v>
      </c>
      <c r="G509" s="292"/>
      <c r="H509" s="292" t="s">
        <v>13874</v>
      </c>
      <c r="I509" s="292" t="s">
        <v>13875</v>
      </c>
    </row>
    <row r="510" spans="1:9" x14ac:dyDescent="0.3">
      <c r="A510" s="292" t="s">
        <v>14921</v>
      </c>
      <c r="B510" s="292" t="s">
        <v>291</v>
      </c>
      <c r="C510" s="292" t="s">
        <v>14922</v>
      </c>
      <c r="D510" s="292" t="s">
        <v>13870</v>
      </c>
      <c r="E510" s="293">
        <v>42241.690092592595</v>
      </c>
      <c r="F510" s="292" t="s">
        <v>13881</v>
      </c>
      <c r="G510" s="292"/>
      <c r="H510" s="292" t="s">
        <v>13874</v>
      </c>
      <c r="I510" s="292" t="s">
        <v>13875</v>
      </c>
    </row>
    <row r="511" spans="1:9" x14ac:dyDescent="0.3">
      <c r="A511" s="292" t="s">
        <v>14923</v>
      </c>
      <c r="B511" s="292" t="s">
        <v>291</v>
      </c>
      <c r="C511" s="292" t="s">
        <v>14924</v>
      </c>
      <c r="D511" s="292"/>
      <c r="E511" s="293">
        <v>44656</v>
      </c>
      <c r="F511" s="292" t="s">
        <v>13934</v>
      </c>
      <c r="G511" s="292"/>
      <c r="H511" s="292" t="s">
        <v>13874</v>
      </c>
      <c r="I511" s="292" t="s">
        <v>13875</v>
      </c>
    </row>
    <row r="512" spans="1:9" x14ac:dyDescent="0.3">
      <c r="A512" s="292" t="s">
        <v>14923</v>
      </c>
      <c r="B512" s="292" t="s">
        <v>14778</v>
      </c>
      <c r="C512" s="292" t="s">
        <v>14925</v>
      </c>
      <c r="D512" s="292"/>
      <c r="E512" s="293">
        <v>44656</v>
      </c>
      <c r="F512" s="292" t="s">
        <v>13934</v>
      </c>
      <c r="G512" s="292"/>
      <c r="H512" s="292" t="s">
        <v>13874</v>
      </c>
      <c r="I512" s="292" t="s">
        <v>13875</v>
      </c>
    </row>
    <row r="513" spans="1:9" x14ac:dyDescent="0.3">
      <c r="A513" s="292" t="s">
        <v>14926</v>
      </c>
      <c r="B513" s="292" t="s">
        <v>291</v>
      </c>
      <c r="C513" s="292" t="s">
        <v>14927</v>
      </c>
      <c r="D513" s="292"/>
      <c r="E513" s="293">
        <v>43468.625</v>
      </c>
      <c r="F513" s="292" t="s">
        <v>13889</v>
      </c>
      <c r="G513" s="292"/>
      <c r="H513" s="292" t="s">
        <v>13874</v>
      </c>
      <c r="I513" s="292" t="s">
        <v>13875</v>
      </c>
    </row>
    <row r="514" spans="1:9" x14ac:dyDescent="0.3">
      <c r="A514" s="292" t="s">
        <v>14928</v>
      </c>
      <c r="B514" s="292" t="s">
        <v>291</v>
      </c>
      <c r="C514" s="292" t="s">
        <v>14929</v>
      </c>
      <c r="D514" s="292" t="s">
        <v>13870</v>
      </c>
      <c r="E514" s="293">
        <v>42241.690057870372</v>
      </c>
      <c r="F514" s="292" t="s">
        <v>13881</v>
      </c>
      <c r="G514" s="292"/>
      <c r="H514" s="292" t="s">
        <v>13874</v>
      </c>
      <c r="I514" s="292" t="s">
        <v>13875</v>
      </c>
    </row>
    <row r="515" spans="1:9" x14ac:dyDescent="0.3">
      <c r="A515" s="292" t="s">
        <v>14930</v>
      </c>
      <c r="B515" s="292" t="s">
        <v>291</v>
      </c>
      <c r="C515" s="292" t="s">
        <v>14931</v>
      </c>
      <c r="D515" s="292" t="s">
        <v>13870</v>
      </c>
      <c r="E515" s="293">
        <v>42241.690046296295</v>
      </c>
      <c r="F515" s="292" t="s">
        <v>13881</v>
      </c>
      <c r="G515" s="292"/>
      <c r="H515" s="292" t="s">
        <v>13874</v>
      </c>
      <c r="I515" s="292" t="s">
        <v>13875</v>
      </c>
    </row>
    <row r="516" spans="1:9" x14ac:dyDescent="0.3">
      <c r="A516" s="292" t="s">
        <v>14932</v>
      </c>
      <c r="B516" s="292" t="s">
        <v>291</v>
      </c>
      <c r="C516" s="292" t="s">
        <v>14933</v>
      </c>
      <c r="D516" s="292"/>
      <c r="E516" s="293">
        <v>43614.645833333336</v>
      </c>
      <c r="F516" s="292" t="s">
        <v>13889</v>
      </c>
      <c r="G516" s="292"/>
      <c r="H516" s="292" t="s">
        <v>13874</v>
      </c>
      <c r="I516" s="292" t="s">
        <v>13875</v>
      </c>
    </row>
    <row r="517" spans="1:9" x14ac:dyDescent="0.3">
      <c r="A517" s="292" t="s">
        <v>14934</v>
      </c>
      <c r="B517" s="292" t="s">
        <v>13879</v>
      </c>
      <c r="C517" s="292" t="s">
        <v>14935</v>
      </c>
      <c r="D517" s="292" t="s">
        <v>13870</v>
      </c>
      <c r="E517" s="293">
        <v>42241.690057870372</v>
      </c>
      <c r="F517" s="292" t="s">
        <v>13881</v>
      </c>
      <c r="G517" s="292"/>
      <c r="H517" s="292" t="s">
        <v>13874</v>
      </c>
      <c r="I517" s="292" t="s">
        <v>13875</v>
      </c>
    </row>
    <row r="518" spans="1:9" x14ac:dyDescent="0.3">
      <c r="A518" s="292" t="s">
        <v>14936</v>
      </c>
      <c r="B518" s="292" t="s">
        <v>291</v>
      </c>
      <c r="C518" s="292" t="s">
        <v>170</v>
      </c>
      <c r="D518" s="292" t="s">
        <v>13870</v>
      </c>
      <c r="E518" s="293">
        <v>42241.690057870372</v>
      </c>
      <c r="F518" s="292" t="s">
        <v>13881</v>
      </c>
      <c r="G518" s="292"/>
      <c r="H518" s="292" t="s">
        <v>13874</v>
      </c>
      <c r="I518" s="292" t="s">
        <v>13875</v>
      </c>
    </row>
    <row r="519" spans="1:9" x14ac:dyDescent="0.3">
      <c r="A519" s="292" t="s">
        <v>14937</v>
      </c>
      <c r="B519" s="292" t="s">
        <v>13901</v>
      </c>
      <c r="C519" s="292" t="s">
        <v>14938</v>
      </c>
      <c r="D519" s="292" t="s">
        <v>13870</v>
      </c>
      <c r="E519" s="293">
        <v>42241.690011574072</v>
      </c>
      <c r="F519" s="292" t="s">
        <v>13881</v>
      </c>
      <c r="G519" s="292"/>
      <c r="H519" s="292" t="s">
        <v>13874</v>
      </c>
      <c r="I519" s="292" t="s">
        <v>13875</v>
      </c>
    </row>
    <row r="520" spans="1:9" x14ac:dyDescent="0.3">
      <c r="A520" s="292" t="s">
        <v>14939</v>
      </c>
      <c r="B520" s="292" t="s">
        <v>13879</v>
      </c>
      <c r="C520" s="292" t="s">
        <v>14940</v>
      </c>
      <c r="D520" s="292" t="s">
        <v>13870</v>
      </c>
      <c r="E520" s="293">
        <v>42241.690057870372</v>
      </c>
      <c r="F520" s="292" t="s">
        <v>13881</v>
      </c>
      <c r="G520" s="292"/>
      <c r="H520" s="292" t="s">
        <v>13874</v>
      </c>
      <c r="I520" s="292" t="s">
        <v>13875</v>
      </c>
    </row>
    <row r="521" spans="1:9" x14ac:dyDescent="0.3">
      <c r="A521" s="292" t="s">
        <v>14941</v>
      </c>
      <c r="B521" s="292" t="s">
        <v>13901</v>
      </c>
      <c r="C521" s="292" t="s">
        <v>14942</v>
      </c>
      <c r="D521" s="292"/>
      <c r="E521" s="293"/>
      <c r="F521" s="292" t="s">
        <v>14943</v>
      </c>
      <c r="G521" s="292"/>
      <c r="H521" s="292" t="s">
        <v>13874</v>
      </c>
      <c r="I521" s="292" t="s">
        <v>13875</v>
      </c>
    </row>
    <row r="522" spans="1:9" x14ac:dyDescent="0.3">
      <c r="A522" s="292" t="s">
        <v>14941</v>
      </c>
      <c r="B522" s="292" t="s">
        <v>13901</v>
      </c>
      <c r="C522" s="292" t="s">
        <v>14942</v>
      </c>
      <c r="D522" s="292"/>
      <c r="E522" s="293">
        <v>43223</v>
      </c>
      <c r="F522" s="292" t="s">
        <v>14943</v>
      </c>
      <c r="G522" s="292"/>
      <c r="H522" s="292" t="s">
        <v>13874</v>
      </c>
      <c r="I522" s="292" t="s">
        <v>13875</v>
      </c>
    </row>
    <row r="523" spans="1:9" x14ac:dyDescent="0.3">
      <c r="A523" s="292" t="s">
        <v>14944</v>
      </c>
      <c r="B523" s="292" t="s">
        <v>291</v>
      </c>
      <c r="C523" s="292" t="s">
        <v>14945</v>
      </c>
      <c r="D523" s="292" t="s">
        <v>13870</v>
      </c>
      <c r="E523" s="293">
        <v>44168</v>
      </c>
      <c r="F523" s="292" t="s">
        <v>14126</v>
      </c>
      <c r="G523" s="292"/>
      <c r="H523" s="292" t="s">
        <v>13874</v>
      </c>
      <c r="I523" s="292" t="s">
        <v>13875</v>
      </c>
    </row>
    <row r="524" spans="1:9" x14ac:dyDescent="0.3">
      <c r="A524" s="292" t="s">
        <v>14946</v>
      </c>
      <c r="B524" s="292" t="s">
        <v>291</v>
      </c>
      <c r="C524" s="292" t="s">
        <v>14947</v>
      </c>
      <c r="D524" s="292" t="s">
        <v>13870</v>
      </c>
      <c r="E524" s="293">
        <v>42241.690057870372</v>
      </c>
      <c r="F524" s="292" t="s">
        <v>13881</v>
      </c>
      <c r="G524" s="292"/>
      <c r="H524" s="292" t="s">
        <v>13874</v>
      </c>
      <c r="I524" s="292" t="s">
        <v>13875</v>
      </c>
    </row>
    <row r="525" spans="1:9" x14ac:dyDescent="0.3">
      <c r="A525" s="292" t="s">
        <v>14948</v>
      </c>
      <c r="B525" s="292" t="s">
        <v>291</v>
      </c>
      <c r="C525" s="292" t="s">
        <v>14949</v>
      </c>
      <c r="D525" s="292"/>
      <c r="E525" s="293">
        <v>44819</v>
      </c>
      <c r="F525" s="292" t="s">
        <v>13903</v>
      </c>
      <c r="G525" s="292" t="s">
        <v>14950</v>
      </c>
      <c r="H525" s="292" t="s">
        <v>13874</v>
      </c>
      <c r="I525" s="292" t="s">
        <v>13875</v>
      </c>
    </row>
    <row r="526" spans="1:9" x14ac:dyDescent="0.3">
      <c r="A526" s="292" t="s">
        <v>14951</v>
      </c>
      <c r="B526" s="292" t="s">
        <v>291</v>
      </c>
      <c r="C526" s="292" t="s">
        <v>14952</v>
      </c>
      <c r="D526" s="292"/>
      <c r="E526" s="293">
        <v>43885.583333333336</v>
      </c>
      <c r="F526" s="292" t="s">
        <v>13889</v>
      </c>
      <c r="G526" s="292"/>
      <c r="H526" s="292" t="s">
        <v>13874</v>
      </c>
      <c r="I526" s="292" t="s">
        <v>13875</v>
      </c>
    </row>
    <row r="527" spans="1:9" x14ac:dyDescent="0.3">
      <c r="A527" s="292" t="s">
        <v>14951</v>
      </c>
      <c r="B527" s="292" t="s">
        <v>13901</v>
      </c>
      <c r="C527" s="292" t="s">
        <v>14953</v>
      </c>
      <c r="D527" s="292" t="s">
        <v>13870</v>
      </c>
      <c r="E527" s="293">
        <v>42241.690057870372</v>
      </c>
      <c r="F527" s="292" t="s">
        <v>13881</v>
      </c>
      <c r="G527" s="292"/>
      <c r="H527" s="292" t="s">
        <v>13874</v>
      </c>
      <c r="I527" s="292" t="s">
        <v>13875</v>
      </c>
    </row>
    <row r="528" spans="1:9" x14ac:dyDescent="0.3">
      <c r="A528" s="292" t="s">
        <v>14954</v>
      </c>
      <c r="B528" s="292" t="s">
        <v>13901</v>
      </c>
      <c r="C528" s="292" t="s">
        <v>14955</v>
      </c>
      <c r="D528" s="292" t="s">
        <v>13870</v>
      </c>
      <c r="E528" s="293">
        <v>42241.690057870372</v>
      </c>
      <c r="F528" s="292" t="s">
        <v>13881</v>
      </c>
      <c r="G528" s="292"/>
      <c r="H528" s="292" t="s">
        <v>13874</v>
      </c>
      <c r="I528" s="292" t="s">
        <v>13875</v>
      </c>
    </row>
    <row r="529" spans="1:9" x14ac:dyDescent="0.3">
      <c r="A529" s="292" t="s">
        <v>14956</v>
      </c>
      <c r="B529" s="292" t="s">
        <v>291</v>
      </c>
      <c r="C529" s="292" t="s">
        <v>14957</v>
      </c>
      <c r="D529" s="292"/>
      <c r="E529" s="293">
        <v>42941.552083333336</v>
      </c>
      <c r="F529" s="292" t="s">
        <v>13886</v>
      </c>
      <c r="G529" s="292"/>
      <c r="H529" s="292" t="s">
        <v>13874</v>
      </c>
      <c r="I529" s="292" t="s">
        <v>13875</v>
      </c>
    </row>
    <row r="530" spans="1:9" x14ac:dyDescent="0.3">
      <c r="A530" s="292" t="s">
        <v>14958</v>
      </c>
      <c r="B530" s="292" t="s">
        <v>291</v>
      </c>
      <c r="C530" s="292" t="s">
        <v>14959</v>
      </c>
      <c r="D530" s="292" t="s">
        <v>13870</v>
      </c>
      <c r="E530" s="293">
        <v>42241.690057870372</v>
      </c>
      <c r="F530" s="292" t="s">
        <v>13881</v>
      </c>
      <c r="G530" s="292"/>
      <c r="H530" s="292" t="s">
        <v>13874</v>
      </c>
      <c r="I530" s="292" t="s">
        <v>13875</v>
      </c>
    </row>
    <row r="531" spans="1:9" x14ac:dyDescent="0.3">
      <c r="A531" s="292" t="s">
        <v>14960</v>
      </c>
      <c r="B531" s="292" t="s">
        <v>291</v>
      </c>
      <c r="C531" s="292" t="s">
        <v>14961</v>
      </c>
      <c r="D531" s="292"/>
      <c r="E531" s="293">
        <v>43614.611111111109</v>
      </c>
      <c r="F531" s="292" t="s">
        <v>13889</v>
      </c>
      <c r="G531" s="292"/>
      <c r="H531" s="292" t="s">
        <v>13874</v>
      </c>
      <c r="I531" s="292" t="s">
        <v>13875</v>
      </c>
    </row>
    <row r="532" spans="1:9" x14ac:dyDescent="0.3">
      <c r="A532" s="292" t="s">
        <v>14962</v>
      </c>
      <c r="B532" s="292" t="s">
        <v>291</v>
      </c>
      <c r="C532" s="292" t="s">
        <v>14963</v>
      </c>
      <c r="D532" s="292" t="s">
        <v>13870</v>
      </c>
      <c r="E532" s="293">
        <v>42241.690057870372</v>
      </c>
      <c r="F532" s="292" t="s">
        <v>13881</v>
      </c>
      <c r="G532" s="292"/>
      <c r="H532" s="292" t="s">
        <v>13874</v>
      </c>
      <c r="I532" s="292" t="s">
        <v>13875</v>
      </c>
    </row>
    <row r="533" spans="1:9" x14ac:dyDescent="0.3">
      <c r="A533" s="292" t="s">
        <v>14964</v>
      </c>
      <c r="B533" s="292" t="s">
        <v>291</v>
      </c>
      <c r="C533" s="292" t="s">
        <v>14965</v>
      </c>
      <c r="D533" s="292"/>
      <c r="E533" s="293"/>
      <c r="F533" s="292" t="s">
        <v>13889</v>
      </c>
      <c r="G533" s="292"/>
      <c r="H533" s="292" t="s">
        <v>13874</v>
      </c>
      <c r="I533" s="292" t="s">
        <v>13875</v>
      </c>
    </row>
    <row r="534" spans="1:9" x14ac:dyDescent="0.3">
      <c r="A534" s="292" t="s">
        <v>14966</v>
      </c>
      <c r="B534" s="292" t="s">
        <v>291</v>
      </c>
      <c r="C534" s="292" t="s">
        <v>14967</v>
      </c>
      <c r="D534" s="292"/>
      <c r="E534" s="293">
        <v>43760.666666666664</v>
      </c>
      <c r="F534" s="292" t="s">
        <v>13889</v>
      </c>
      <c r="G534" s="292"/>
      <c r="H534" s="292" t="s">
        <v>13874</v>
      </c>
      <c r="I534" s="292" t="s">
        <v>13875</v>
      </c>
    </row>
    <row r="535" spans="1:9" x14ac:dyDescent="0.3">
      <c r="A535" s="292" t="s">
        <v>14968</v>
      </c>
      <c r="B535" s="292" t="s">
        <v>13901</v>
      </c>
      <c r="C535" s="292" t="s">
        <v>14969</v>
      </c>
      <c r="D535" s="292" t="s">
        <v>13870</v>
      </c>
      <c r="E535" s="293">
        <v>42241.690057870372</v>
      </c>
      <c r="F535" s="292" t="s">
        <v>13881</v>
      </c>
      <c r="G535" s="292"/>
      <c r="H535" s="292" t="s">
        <v>13874</v>
      </c>
      <c r="I535" s="292" t="s">
        <v>13875</v>
      </c>
    </row>
    <row r="536" spans="1:9" x14ac:dyDescent="0.3">
      <c r="A536" s="292" t="s">
        <v>14970</v>
      </c>
      <c r="B536" s="292" t="s">
        <v>291</v>
      </c>
      <c r="C536" s="292" t="s">
        <v>14971</v>
      </c>
      <c r="D536" s="292"/>
      <c r="E536" s="293">
        <v>43637.416666666664</v>
      </c>
      <c r="F536" s="292" t="s">
        <v>13889</v>
      </c>
      <c r="G536" s="292"/>
      <c r="H536" s="292" t="s">
        <v>13874</v>
      </c>
      <c r="I536" s="292" t="s">
        <v>13875</v>
      </c>
    </row>
    <row r="537" spans="1:9" x14ac:dyDescent="0.3">
      <c r="A537" s="292" t="s">
        <v>14972</v>
      </c>
      <c r="B537" s="292" t="s">
        <v>13901</v>
      </c>
      <c r="C537" s="292" t="s">
        <v>14973</v>
      </c>
      <c r="D537" s="292" t="s">
        <v>13870</v>
      </c>
      <c r="E537" s="293">
        <v>42241.690069444441</v>
      </c>
      <c r="F537" s="292" t="s">
        <v>13881</v>
      </c>
      <c r="G537" s="292"/>
      <c r="H537" s="292" t="s">
        <v>13874</v>
      </c>
      <c r="I537" s="292" t="s">
        <v>13875</v>
      </c>
    </row>
    <row r="538" spans="1:9" x14ac:dyDescent="0.3">
      <c r="A538" s="292" t="s">
        <v>14974</v>
      </c>
      <c r="B538" s="292" t="s">
        <v>13901</v>
      </c>
      <c r="C538" s="292" t="s">
        <v>14975</v>
      </c>
      <c r="D538" s="292"/>
      <c r="E538" s="293">
        <v>45037</v>
      </c>
      <c r="F538" s="292" t="s">
        <v>13903</v>
      </c>
      <c r="G538" s="292" t="s">
        <v>14976</v>
      </c>
      <c r="H538" s="292" t="s">
        <v>13874</v>
      </c>
      <c r="I538" s="292" t="s">
        <v>13875</v>
      </c>
    </row>
    <row r="539" spans="1:9" x14ac:dyDescent="0.3">
      <c r="A539" s="292" t="s">
        <v>14977</v>
      </c>
      <c r="B539" s="292" t="s">
        <v>13879</v>
      </c>
      <c r="C539" s="292" t="s">
        <v>14978</v>
      </c>
      <c r="D539" s="292" t="s">
        <v>13870</v>
      </c>
      <c r="E539" s="293">
        <v>42562.746678240743</v>
      </c>
      <c r="F539" s="292" t="s">
        <v>13873</v>
      </c>
      <c r="G539" s="292"/>
      <c r="H539" s="292" t="s">
        <v>13874</v>
      </c>
      <c r="I539" s="292" t="s">
        <v>13875</v>
      </c>
    </row>
    <row r="540" spans="1:9" x14ac:dyDescent="0.3">
      <c r="A540" s="292" t="s">
        <v>14979</v>
      </c>
      <c r="B540" s="292" t="s">
        <v>13901</v>
      </c>
      <c r="C540" s="292" t="s">
        <v>14567</v>
      </c>
      <c r="D540" s="292" t="s">
        <v>13870</v>
      </c>
      <c r="E540" s="293">
        <v>42241.690023148149</v>
      </c>
      <c r="F540" s="292" t="s">
        <v>13881</v>
      </c>
      <c r="G540" s="292"/>
      <c r="H540" s="292" t="s">
        <v>13874</v>
      </c>
      <c r="I540" s="292" t="s">
        <v>13875</v>
      </c>
    </row>
    <row r="541" spans="1:9" x14ac:dyDescent="0.3">
      <c r="A541" s="292" t="s">
        <v>14980</v>
      </c>
      <c r="B541" s="292" t="s">
        <v>291</v>
      </c>
      <c r="C541" s="292" t="s">
        <v>14981</v>
      </c>
      <c r="D541" s="292"/>
      <c r="E541" s="293">
        <v>43490.576388888891</v>
      </c>
      <c r="F541" s="292" t="s">
        <v>13889</v>
      </c>
      <c r="G541" s="292"/>
      <c r="H541" s="292" t="s">
        <v>13874</v>
      </c>
      <c r="I541" s="292" t="s">
        <v>13875</v>
      </c>
    </row>
    <row r="542" spans="1:9" x14ac:dyDescent="0.3">
      <c r="A542" s="292" t="s">
        <v>14982</v>
      </c>
      <c r="B542" s="292" t="s">
        <v>13901</v>
      </c>
      <c r="C542" s="292" t="s">
        <v>14983</v>
      </c>
      <c r="D542" s="292" t="s">
        <v>13870</v>
      </c>
      <c r="E542" s="293">
        <v>42241.690057870372</v>
      </c>
      <c r="F542" s="292" t="s">
        <v>13881</v>
      </c>
      <c r="G542" s="292"/>
      <c r="H542" s="292" t="s">
        <v>13874</v>
      </c>
      <c r="I542" s="292" t="s">
        <v>13875</v>
      </c>
    </row>
    <row r="543" spans="1:9" x14ac:dyDescent="0.3">
      <c r="A543" s="292" t="s">
        <v>14984</v>
      </c>
      <c r="B543" s="292" t="s">
        <v>291</v>
      </c>
      <c r="C543" s="292" t="s">
        <v>14985</v>
      </c>
      <c r="D543" s="292"/>
      <c r="E543" s="293">
        <v>43060.163194444445</v>
      </c>
      <c r="F543" s="292" t="s">
        <v>13886</v>
      </c>
      <c r="G543" s="292"/>
      <c r="H543" s="292" t="s">
        <v>13874</v>
      </c>
      <c r="I543" s="292" t="s">
        <v>13875</v>
      </c>
    </row>
    <row r="544" spans="1:9" x14ac:dyDescent="0.3">
      <c r="A544" s="292" t="s">
        <v>14986</v>
      </c>
      <c r="B544" s="292" t="s">
        <v>291</v>
      </c>
      <c r="C544" s="292" t="s">
        <v>14987</v>
      </c>
      <c r="D544" s="292" t="s">
        <v>13870</v>
      </c>
      <c r="E544" s="293">
        <v>42299.364293981482</v>
      </c>
      <c r="F544" s="292" t="s">
        <v>13910</v>
      </c>
      <c r="G544" s="292"/>
      <c r="H544" s="292" t="s">
        <v>13874</v>
      </c>
      <c r="I544" s="292" t="s">
        <v>13875</v>
      </c>
    </row>
    <row r="545" spans="1:9" x14ac:dyDescent="0.3">
      <c r="A545" s="292" t="s">
        <v>14988</v>
      </c>
      <c r="B545" s="292" t="s">
        <v>291</v>
      </c>
      <c r="C545" s="292" t="s">
        <v>14989</v>
      </c>
      <c r="D545" s="292"/>
      <c r="E545" s="293">
        <v>43020.434027777781</v>
      </c>
      <c r="F545" s="292" t="s">
        <v>13886</v>
      </c>
      <c r="G545" s="292"/>
      <c r="H545" s="292" t="s">
        <v>13874</v>
      </c>
      <c r="I545" s="292" t="s">
        <v>13875</v>
      </c>
    </row>
    <row r="546" spans="1:9" x14ac:dyDescent="0.3">
      <c r="A546" s="292" t="s">
        <v>14990</v>
      </c>
      <c r="B546" s="292" t="s">
        <v>291</v>
      </c>
      <c r="C546" s="292" t="s">
        <v>14991</v>
      </c>
      <c r="D546" s="292"/>
      <c r="E546" s="293">
        <v>44326</v>
      </c>
      <c r="F546" s="292" t="s">
        <v>14126</v>
      </c>
      <c r="G546" s="292"/>
      <c r="H546" s="292" t="s">
        <v>13874</v>
      </c>
      <c r="I546" s="292" t="s">
        <v>13875</v>
      </c>
    </row>
    <row r="547" spans="1:9" x14ac:dyDescent="0.3">
      <c r="A547" s="292" t="s">
        <v>14992</v>
      </c>
      <c r="B547" s="292" t="s">
        <v>291</v>
      </c>
      <c r="C547" s="292" t="s">
        <v>14993</v>
      </c>
      <c r="D547" s="292" t="s">
        <v>13870</v>
      </c>
      <c r="E547" s="293">
        <v>42278.404305555552</v>
      </c>
      <c r="F547" s="292" t="s">
        <v>13910</v>
      </c>
      <c r="G547" s="292"/>
      <c r="H547" s="292" t="s">
        <v>13874</v>
      </c>
      <c r="I547" s="292" t="s">
        <v>13875</v>
      </c>
    </row>
    <row r="548" spans="1:9" x14ac:dyDescent="0.3">
      <c r="A548" s="292" t="s">
        <v>14994</v>
      </c>
      <c r="B548" s="292" t="s">
        <v>291</v>
      </c>
      <c r="C548" s="292" t="s">
        <v>14995</v>
      </c>
      <c r="D548" s="292" t="s">
        <v>13870</v>
      </c>
      <c r="E548" s="293">
        <v>42359.575671296298</v>
      </c>
      <c r="F548" s="292" t="s">
        <v>13910</v>
      </c>
      <c r="G548" s="292"/>
      <c r="H548" s="292" t="s">
        <v>13874</v>
      </c>
      <c r="I548" s="292" t="s">
        <v>13875</v>
      </c>
    </row>
    <row r="549" spans="1:9" x14ac:dyDescent="0.3">
      <c r="A549" s="292" t="s">
        <v>14996</v>
      </c>
      <c r="B549" s="292" t="s">
        <v>13901</v>
      </c>
      <c r="C549" s="292" t="s">
        <v>14997</v>
      </c>
      <c r="D549" s="292" t="s">
        <v>13870</v>
      </c>
      <c r="E549" s="293">
        <v>42374.405023148145</v>
      </c>
      <c r="F549" s="292" t="s">
        <v>13910</v>
      </c>
      <c r="G549" s="292"/>
      <c r="H549" s="292" t="s">
        <v>13874</v>
      </c>
      <c r="I549" s="292" t="s">
        <v>13875</v>
      </c>
    </row>
    <row r="550" spans="1:9" x14ac:dyDescent="0.3">
      <c r="A550" s="292" t="s">
        <v>14998</v>
      </c>
      <c r="B550" s="292" t="s">
        <v>13879</v>
      </c>
      <c r="C550" s="292" t="s">
        <v>14999</v>
      </c>
      <c r="D550" s="292"/>
      <c r="E550" s="293">
        <v>43711.527777777781</v>
      </c>
      <c r="F550" s="292" t="s">
        <v>13889</v>
      </c>
      <c r="G550" s="292"/>
      <c r="H550" s="292" t="s">
        <v>13874</v>
      </c>
      <c r="I550" s="292" t="s">
        <v>13875</v>
      </c>
    </row>
    <row r="551" spans="1:9" x14ac:dyDescent="0.3">
      <c r="A551" s="292" t="s">
        <v>15000</v>
      </c>
      <c r="B551" s="292" t="s">
        <v>291</v>
      </c>
      <c r="C551" s="292" t="s">
        <v>15001</v>
      </c>
      <c r="D551" s="292"/>
      <c r="E551" s="293">
        <v>45762</v>
      </c>
      <c r="F551" s="292" t="s">
        <v>13903</v>
      </c>
      <c r="G551" s="292" t="s">
        <v>15002</v>
      </c>
      <c r="H551" s="292" t="s">
        <v>13874</v>
      </c>
      <c r="I551" s="292" t="s">
        <v>13875</v>
      </c>
    </row>
    <row r="552" spans="1:9" x14ac:dyDescent="0.3">
      <c r="A552" s="292" t="s">
        <v>15000</v>
      </c>
      <c r="B552" s="292" t="s">
        <v>291</v>
      </c>
      <c r="C552" s="292" t="s">
        <v>15003</v>
      </c>
      <c r="D552" s="292"/>
      <c r="E552" s="293">
        <v>43529.420138888891</v>
      </c>
      <c r="F552" s="292" t="s">
        <v>13899</v>
      </c>
      <c r="G552" s="292"/>
      <c r="H552" s="292" t="s">
        <v>13874</v>
      </c>
      <c r="I552" s="292" t="s">
        <v>13875</v>
      </c>
    </row>
    <row r="553" spans="1:9" x14ac:dyDescent="0.3">
      <c r="A553" s="292" t="s">
        <v>15004</v>
      </c>
      <c r="B553" s="292" t="s">
        <v>291</v>
      </c>
      <c r="C553" s="292" t="s">
        <v>15005</v>
      </c>
      <c r="D553" s="292"/>
      <c r="E553" s="293">
        <v>44691</v>
      </c>
      <c r="F553" s="292" t="s">
        <v>15006</v>
      </c>
      <c r="G553" s="292"/>
      <c r="H553" s="292" t="s">
        <v>13874</v>
      </c>
      <c r="I553" s="292" t="s">
        <v>13875</v>
      </c>
    </row>
    <row r="554" spans="1:9" x14ac:dyDescent="0.3">
      <c r="A554" s="292" t="s">
        <v>15004</v>
      </c>
      <c r="B554" s="292" t="s">
        <v>291</v>
      </c>
      <c r="C554" s="292" t="s">
        <v>15005</v>
      </c>
      <c r="D554" s="292"/>
      <c r="E554" s="293">
        <v>44691</v>
      </c>
      <c r="F554" s="292" t="s">
        <v>13934</v>
      </c>
      <c r="G554" s="292"/>
      <c r="H554" s="292" t="s">
        <v>13874</v>
      </c>
      <c r="I554" s="292" t="s">
        <v>13875</v>
      </c>
    </row>
    <row r="555" spans="1:9" x14ac:dyDescent="0.3">
      <c r="A555" s="292" t="s">
        <v>15004</v>
      </c>
      <c r="B555" s="292" t="s">
        <v>291</v>
      </c>
      <c r="C555" s="292" t="s">
        <v>15005</v>
      </c>
      <c r="D555" s="292"/>
      <c r="E555" s="293">
        <v>44691</v>
      </c>
      <c r="F555" s="292" t="s">
        <v>15006</v>
      </c>
      <c r="G555" s="292"/>
      <c r="H555" s="292" t="s">
        <v>13874</v>
      </c>
      <c r="I555" s="292" t="s">
        <v>13875</v>
      </c>
    </row>
    <row r="556" spans="1:9" x14ac:dyDescent="0.3">
      <c r="A556" s="292" t="s">
        <v>15004</v>
      </c>
      <c r="B556" s="292" t="s">
        <v>291</v>
      </c>
      <c r="C556" s="292" t="s">
        <v>15005</v>
      </c>
      <c r="D556" s="292"/>
      <c r="E556" s="293">
        <v>44692</v>
      </c>
      <c r="F556" s="292" t="s">
        <v>15007</v>
      </c>
      <c r="G556" s="292"/>
      <c r="H556" s="292" t="s">
        <v>13874</v>
      </c>
      <c r="I556" s="292" t="s">
        <v>13875</v>
      </c>
    </row>
    <row r="557" spans="1:9" x14ac:dyDescent="0.3">
      <c r="A557" s="292" t="s">
        <v>15008</v>
      </c>
      <c r="B557" s="292" t="s">
        <v>291</v>
      </c>
      <c r="C557" s="292" t="s">
        <v>15009</v>
      </c>
      <c r="D557" s="292" t="s">
        <v>13870</v>
      </c>
      <c r="E557" s="293">
        <v>42591.53979166667</v>
      </c>
      <c r="F557" s="292" t="s">
        <v>13873</v>
      </c>
      <c r="G557" s="292"/>
      <c r="H557" s="292" t="s">
        <v>13874</v>
      </c>
      <c r="I557" s="292" t="s">
        <v>13875</v>
      </c>
    </row>
    <row r="558" spans="1:9" x14ac:dyDescent="0.3">
      <c r="A558" s="292" t="s">
        <v>15010</v>
      </c>
      <c r="B558" s="292" t="s">
        <v>291</v>
      </c>
      <c r="C558" s="292" t="s">
        <v>15011</v>
      </c>
      <c r="D558" s="292" t="s">
        <v>13870</v>
      </c>
      <c r="E558" s="293">
        <v>42241.690069444441</v>
      </c>
      <c r="F558" s="292" t="s">
        <v>13881</v>
      </c>
      <c r="G558" s="292"/>
      <c r="H558" s="292" t="s">
        <v>13874</v>
      </c>
      <c r="I558" s="292" t="s">
        <v>13875</v>
      </c>
    </row>
    <row r="559" spans="1:9" x14ac:dyDescent="0.3">
      <c r="A559" s="292" t="s">
        <v>15012</v>
      </c>
      <c r="B559" s="292" t="s">
        <v>291</v>
      </c>
      <c r="C559" s="292" t="s">
        <v>15013</v>
      </c>
      <c r="D559" s="292" t="s">
        <v>13870</v>
      </c>
      <c r="E559" s="293">
        <v>42241.690069444441</v>
      </c>
      <c r="F559" s="292" t="s">
        <v>13881</v>
      </c>
      <c r="G559" s="292"/>
      <c r="H559" s="292" t="s">
        <v>13874</v>
      </c>
      <c r="I559" s="292" t="s">
        <v>13875</v>
      </c>
    </row>
    <row r="560" spans="1:9" x14ac:dyDescent="0.3">
      <c r="A560" s="292" t="s">
        <v>15014</v>
      </c>
      <c r="B560" s="292" t="s">
        <v>291</v>
      </c>
      <c r="C560" s="292" t="s">
        <v>15015</v>
      </c>
      <c r="D560" s="292"/>
      <c r="E560" s="293">
        <v>44120</v>
      </c>
      <c r="F560" s="292" t="s">
        <v>15016</v>
      </c>
      <c r="G560" s="292"/>
      <c r="H560" s="292" t="s">
        <v>13874</v>
      </c>
      <c r="I560" s="292" t="s">
        <v>13875</v>
      </c>
    </row>
    <row r="561" spans="1:9" x14ac:dyDescent="0.3">
      <c r="A561" s="292" t="s">
        <v>15017</v>
      </c>
      <c r="B561" s="292" t="s">
        <v>291</v>
      </c>
      <c r="C561" s="292" t="s">
        <v>15018</v>
      </c>
      <c r="D561" s="292"/>
      <c r="E561" s="293">
        <v>43857.430555555555</v>
      </c>
      <c r="F561" s="292" t="s">
        <v>13889</v>
      </c>
      <c r="G561" s="292"/>
      <c r="H561" s="292" t="s">
        <v>13874</v>
      </c>
      <c r="I561" s="292" t="s">
        <v>13875</v>
      </c>
    </row>
    <row r="562" spans="1:9" x14ac:dyDescent="0.3">
      <c r="A562" s="292" t="s">
        <v>15019</v>
      </c>
      <c r="B562" s="292" t="s">
        <v>291</v>
      </c>
      <c r="C562" s="292" t="s">
        <v>15020</v>
      </c>
      <c r="D562" s="292"/>
      <c r="E562" s="293">
        <v>44336</v>
      </c>
      <c r="F562" s="292" t="s">
        <v>14359</v>
      </c>
      <c r="G562" s="292"/>
      <c r="H562" s="292" t="s">
        <v>13874</v>
      </c>
      <c r="I562" s="292" t="s">
        <v>13875</v>
      </c>
    </row>
    <row r="563" spans="1:9" x14ac:dyDescent="0.3">
      <c r="A563" s="292" t="s">
        <v>15021</v>
      </c>
      <c r="B563" s="292" t="s">
        <v>291</v>
      </c>
      <c r="C563" s="292" t="s">
        <v>15022</v>
      </c>
      <c r="D563" s="292"/>
      <c r="E563" s="293">
        <v>43923.284722222219</v>
      </c>
      <c r="F563" s="292" t="s">
        <v>13889</v>
      </c>
      <c r="G563" s="292"/>
      <c r="H563" s="292" t="s">
        <v>13874</v>
      </c>
      <c r="I563" s="292" t="s">
        <v>13875</v>
      </c>
    </row>
    <row r="564" spans="1:9" x14ac:dyDescent="0.3">
      <c r="A564" s="292" t="s">
        <v>15023</v>
      </c>
      <c r="B564" s="292" t="s">
        <v>291</v>
      </c>
      <c r="C564" s="292" t="s">
        <v>15024</v>
      </c>
      <c r="D564" s="292" t="s">
        <v>13870</v>
      </c>
      <c r="E564" s="293">
        <v>42269.684004629627</v>
      </c>
      <c r="F564" s="292" t="s">
        <v>13910</v>
      </c>
      <c r="G564" s="292"/>
      <c r="H564" s="292" t="s">
        <v>13874</v>
      </c>
      <c r="I564" s="292" t="s">
        <v>13875</v>
      </c>
    </row>
    <row r="565" spans="1:9" x14ac:dyDescent="0.3">
      <c r="A565" s="292" t="s">
        <v>15023</v>
      </c>
      <c r="B565" s="292" t="s">
        <v>291</v>
      </c>
      <c r="C565" s="292" t="s">
        <v>15025</v>
      </c>
      <c r="D565" s="292" t="s">
        <v>13870</v>
      </c>
      <c r="E565" s="293">
        <v>42241.690069444441</v>
      </c>
      <c r="F565" s="292" t="s">
        <v>13881</v>
      </c>
      <c r="G565" s="292"/>
      <c r="H565" s="292" t="s">
        <v>13874</v>
      </c>
      <c r="I565" s="292" t="s">
        <v>13875</v>
      </c>
    </row>
    <row r="566" spans="1:9" x14ac:dyDescent="0.3">
      <c r="A566" s="292" t="s">
        <v>15026</v>
      </c>
      <c r="B566" s="292" t="s">
        <v>291</v>
      </c>
      <c r="C566" s="292" t="s">
        <v>15027</v>
      </c>
      <c r="D566" s="292" t="s">
        <v>13870</v>
      </c>
      <c r="E566" s="293">
        <v>42513.567129629628</v>
      </c>
      <c r="F566" s="292" t="s">
        <v>13910</v>
      </c>
      <c r="G566" s="292"/>
      <c r="H566" s="292" t="s">
        <v>13874</v>
      </c>
      <c r="I566" s="292" t="s">
        <v>13875</v>
      </c>
    </row>
    <row r="567" spans="1:9" x14ac:dyDescent="0.3">
      <c r="A567" s="292" t="s">
        <v>15028</v>
      </c>
      <c r="B567" s="292" t="s">
        <v>291</v>
      </c>
      <c r="C567" s="292" t="s">
        <v>15029</v>
      </c>
      <c r="D567" s="292" t="s">
        <v>13870</v>
      </c>
      <c r="E567" s="293">
        <v>42394.670011574075</v>
      </c>
      <c r="F567" s="292" t="s">
        <v>13910</v>
      </c>
      <c r="G567" s="292"/>
      <c r="H567" s="292" t="s">
        <v>13874</v>
      </c>
      <c r="I567" s="292" t="s">
        <v>13875</v>
      </c>
    </row>
    <row r="568" spans="1:9" x14ac:dyDescent="0.3">
      <c r="A568" s="292" t="s">
        <v>15030</v>
      </c>
      <c r="B568" s="292" t="s">
        <v>291</v>
      </c>
      <c r="C568" s="292" t="s">
        <v>15031</v>
      </c>
      <c r="D568" s="292" t="s">
        <v>15032</v>
      </c>
      <c r="E568" s="293">
        <v>42241.690069444441</v>
      </c>
      <c r="F568" s="292" t="s">
        <v>13881</v>
      </c>
      <c r="G568" s="292"/>
      <c r="H568" s="292" t="s">
        <v>13874</v>
      </c>
      <c r="I568" s="292" t="s">
        <v>13875</v>
      </c>
    </row>
    <row r="569" spans="1:9" x14ac:dyDescent="0.3">
      <c r="A569" s="292" t="s">
        <v>15033</v>
      </c>
      <c r="B569" s="292" t="s">
        <v>291</v>
      </c>
      <c r="C569" s="292" t="s">
        <v>15034</v>
      </c>
      <c r="D569" s="292"/>
      <c r="E569" s="293">
        <v>43971.604166666664</v>
      </c>
      <c r="F569" s="292" t="s">
        <v>13889</v>
      </c>
      <c r="G569" s="292"/>
      <c r="H569" s="292" t="s">
        <v>13874</v>
      </c>
      <c r="I569" s="292" t="s">
        <v>13875</v>
      </c>
    </row>
    <row r="570" spans="1:9" x14ac:dyDescent="0.3">
      <c r="A570" s="292" t="s">
        <v>15035</v>
      </c>
      <c r="B570" s="292" t="s">
        <v>291</v>
      </c>
      <c r="C570" s="292" t="s">
        <v>15036</v>
      </c>
      <c r="D570" s="292"/>
      <c r="E570" s="293">
        <v>42913.559027777781</v>
      </c>
      <c r="F570" s="292" t="s">
        <v>13886</v>
      </c>
      <c r="G570" s="292"/>
      <c r="H570" s="292" t="s">
        <v>13874</v>
      </c>
      <c r="I570" s="292" t="s">
        <v>13875</v>
      </c>
    </row>
    <row r="571" spans="1:9" x14ac:dyDescent="0.3">
      <c r="A571" s="292" t="s">
        <v>15037</v>
      </c>
      <c r="B571" s="292" t="s">
        <v>291</v>
      </c>
      <c r="C571" s="292" t="s">
        <v>15038</v>
      </c>
      <c r="D571" s="292" t="s">
        <v>13870</v>
      </c>
      <c r="E571" s="293">
        <v>42241.690069444441</v>
      </c>
      <c r="F571" s="292" t="s">
        <v>13881</v>
      </c>
      <c r="G571" s="292"/>
      <c r="H571" s="292" t="s">
        <v>13874</v>
      </c>
      <c r="I571" s="292" t="s">
        <v>13875</v>
      </c>
    </row>
    <row r="572" spans="1:9" x14ac:dyDescent="0.3">
      <c r="A572" s="292" t="s">
        <v>15039</v>
      </c>
      <c r="B572" s="292" t="s">
        <v>291</v>
      </c>
      <c r="C572" s="292" t="s">
        <v>15040</v>
      </c>
      <c r="D572" s="292"/>
      <c r="E572" s="293">
        <v>43222.600694444445</v>
      </c>
      <c r="F572" s="292" t="s">
        <v>13886</v>
      </c>
      <c r="G572" s="292"/>
      <c r="H572" s="292" t="s">
        <v>13874</v>
      </c>
      <c r="I572" s="292" t="s">
        <v>13875</v>
      </c>
    </row>
    <row r="573" spans="1:9" x14ac:dyDescent="0.3">
      <c r="A573" s="292" t="s">
        <v>15041</v>
      </c>
      <c r="B573" s="292" t="s">
        <v>291</v>
      </c>
      <c r="C573" s="292" t="s">
        <v>15042</v>
      </c>
      <c r="D573" s="292" t="s">
        <v>13870</v>
      </c>
      <c r="E573" s="293">
        <v>42689.749305555553</v>
      </c>
      <c r="F573" s="292" t="s">
        <v>14139</v>
      </c>
      <c r="G573" s="292"/>
      <c r="H573" s="292" t="s">
        <v>13874</v>
      </c>
      <c r="I573" s="292" t="s">
        <v>13875</v>
      </c>
    </row>
    <row r="574" spans="1:9" x14ac:dyDescent="0.3">
      <c r="A574" s="292" t="s">
        <v>15043</v>
      </c>
      <c r="B574" s="292" t="s">
        <v>291</v>
      </c>
      <c r="C574" s="292" t="s">
        <v>15044</v>
      </c>
      <c r="D574" s="292" t="s">
        <v>13870</v>
      </c>
      <c r="E574" s="293">
        <v>42241.690069444441</v>
      </c>
      <c r="F574" s="292" t="s">
        <v>13881</v>
      </c>
      <c r="G574" s="292"/>
      <c r="H574" s="292" t="s">
        <v>13874</v>
      </c>
      <c r="I574" s="292" t="s">
        <v>13875</v>
      </c>
    </row>
    <row r="575" spans="1:9" x14ac:dyDescent="0.3">
      <c r="A575" s="292" t="s">
        <v>15045</v>
      </c>
      <c r="B575" s="292" t="s">
        <v>291</v>
      </c>
      <c r="C575" s="292" t="s">
        <v>15046</v>
      </c>
      <c r="D575" s="292"/>
      <c r="E575" s="293">
        <v>44909</v>
      </c>
      <c r="F575" s="292" t="s">
        <v>13903</v>
      </c>
      <c r="G575" s="292" t="s">
        <v>15047</v>
      </c>
      <c r="H575" s="292" t="s">
        <v>13874</v>
      </c>
      <c r="I575" s="292" t="s">
        <v>13875</v>
      </c>
    </row>
    <row r="576" spans="1:9" x14ac:dyDescent="0.3">
      <c r="A576" s="292" t="s">
        <v>15048</v>
      </c>
      <c r="B576" s="292" t="s">
        <v>13879</v>
      </c>
      <c r="C576" s="292" t="s">
        <v>15049</v>
      </c>
      <c r="D576" s="292" t="s">
        <v>13870</v>
      </c>
      <c r="E576" s="293">
        <v>42241.690069444441</v>
      </c>
      <c r="F576" s="292" t="s">
        <v>13881</v>
      </c>
      <c r="G576" s="292"/>
      <c r="H576" s="292" t="s">
        <v>13874</v>
      </c>
      <c r="I576" s="292" t="s">
        <v>13875</v>
      </c>
    </row>
    <row r="577" spans="1:9" x14ac:dyDescent="0.3">
      <c r="A577" s="292" t="s">
        <v>15050</v>
      </c>
      <c r="B577" s="292" t="s">
        <v>291</v>
      </c>
      <c r="C577" s="292" t="s">
        <v>15051</v>
      </c>
      <c r="D577" s="292" t="s">
        <v>13870</v>
      </c>
      <c r="E577" s="293">
        <v>42241.690069444441</v>
      </c>
      <c r="F577" s="292" t="s">
        <v>13881</v>
      </c>
      <c r="G577" s="292"/>
      <c r="H577" s="292" t="s">
        <v>13874</v>
      </c>
      <c r="I577" s="292" t="s">
        <v>13875</v>
      </c>
    </row>
    <row r="578" spans="1:9" x14ac:dyDescent="0.3">
      <c r="A578" s="292" t="s">
        <v>15052</v>
      </c>
      <c r="B578" s="292" t="s">
        <v>291</v>
      </c>
      <c r="C578" s="292" t="s">
        <v>15053</v>
      </c>
      <c r="D578" s="292" t="s">
        <v>13870</v>
      </c>
      <c r="E578" s="293">
        <v>42241.690069444441</v>
      </c>
      <c r="F578" s="292" t="s">
        <v>13881</v>
      </c>
      <c r="G578" s="292"/>
      <c r="H578" s="292" t="s">
        <v>13874</v>
      </c>
      <c r="I578" s="292" t="s">
        <v>13875</v>
      </c>
    </row>
    <row r="579" spans="1:9" x14ac:dyDescent="0.3">
      <c r="A579" s="292" t="s">
        <v>15054</v>
      </c>
      <c r="B579" s="292" t="s">
        <v>291</v>
      </c>
      <c r="C579" s="292" t="s">
        <v>15055</v>
      </c>
      <c r="D579" s="292" t="s">
        <v>13870</v>
      </c>
      <c r="E579" s="293">
        <v>42241.690069444441</v>
      </c>
      <c r="F579" s="292" t="s">
        <v>13881</v>
      </c>
      <c r="G579" s="292"/>
      <c r="H579" s="292" t="s">
        <v>13874</v>
      </c>
      <c r="I579" s="292" t="s">
        <v>13875</v>
      </c>
    </row>
    <row r="580" spans="1:9" x14ac:dyDescent="0.3">
      <c r="A580" s="292" t="s">
        <v>15056</v>
      </c>
      <c r="B580" s="292" t="s">
        <v>291</v>
      </c>
      <c r="C580" s="292" t="s">
        <v>15057</v>
      </c>
      <c r="D580" s="292" t="s">
        <v>13870</v>
      </c>
      <c r="E580" s="293">
        <v>42241.690069444441</v>
      </c>
      <c r="F580" s="292" t="s">
        <v>13881</v>
      </c>
      <c r="G580" s="292"/>
      <c r="H580" s="292" t="s">
        <v>13874</v>
      </c>
      <c r="I580" s="292" t="s">
        <v>13875</v>
      </c>
    </row>
    <row r="581" spans="1:9" x14ac:dyDescent="0.3">
      <c r="A581" s="292" t="s">
        <v>15058</v>
      </c>
      <c r="B581" s="292" t="s">
        <v>291</v>
      </c>
      <c r="C581" s="292" t="s">
        <v>15059</v>
      </c>
      <c r="D581" s="292" t="s">
        <v>13870</v>
      </c>
      <c r="E581" s="293">
        <v>42241.689976851849</v>
      </c>
      <c r="F581" s="292" t="s">
        <v>13881</v>
      </c>
      <c r="G581" s="292"/>
      <c r="H581" s="292" t="s">
        <v>13874</v>
      </c>
      <c r="I581" s="292" t="s">
        <v>13875</v>
      </c>
    </row>
    <row r="582" spans="1:9" x14ac:dyDescent="0.3">
      <c r="A582" s="292" t="s">
        <v>15060</v>
      </c>
      <c r="B582" s="292" t="s">
        <v>291</v>
      </c>
      <c r="C582" s="292" t="s">
        <v>15061</v>
      </c>
      <c r="D582" s="292" t="s">
        <v>13870</v>
      </c>
      <c r="E582" s="293">
        <v>42347.595266203702</v>
      </c>
      <c r="F582" s="292" t="s">
        <v>13910</v>
      </c>
      <c r="G582" s="292"/>
      <c r="H582" s="292" t="s">
        <v>13874</v>
      </c>
      <c r="I582" s="292" t="s">
        <v>13875</v>
      </c>
    </row>
    <row r="583" spans="1:9" x14ac:dyDescent="0.3">
      <c r="A583" s="292" t="s">
        <v>15062</v>
      </c>
      <c r="B583" s="292" t="s">
        <v>291</v>
      </c>
      <c r="C583" s="292" t="s">
        <v>15063</v>
      </c>
      <c r="D583" s="292" t="s">
        <v>13870</v>
      </c>
      <c r="E583" s="293">
        <v>42241.689942129633</v>
      </c>
      <c r="F583" s="292" t="s">
        <v>13881</v>
      </c>
      <c r="G583" s="292"/>
      <c r="H583" s="292" t="s">
        <v>13874</v>
      </c>
      <c r="I583" s="292" t="s">
        <v>13875</v>
      </c>
    </row>
    <row r="584" spans="1:9" x14ac:dyDescent="0.3">
      <c r="A584" s="292" t="s">
        <v>15064</v>
      </c>
      <c r="B584" s="292" t="s">
        <v>291</v>
      </c>
      <c r="C584" s="292" t="s">
        <v>15065</v>
      </c>
      <c r="D584" s="292"/>
      <c r="E584" s="293">
        <v>43693.506944444445</v>
      </c>
      <c r="F584" s="292" t="s">
        <v>13889</v>
      </c>
      <c r="G584" s="292"/>
      <c r="H584" s="292" t="s">
        <v>13874</v>
      </c>
      <c r="I584" s="292" t="s">
        <v>13875</v>
      </c>
    </row>
    <row r="585" spans="1:9" x14ac:dyDescent="0.3">
      <c r="A585" s="292" t="s">
        <v>15066</v>
      </c>
      <c r="B585" s="292" t="s">
        <v>291</v>
      </c>
      <c r="C585" s="292" t="s">
        <v>15067</v>
      </c>
      <c r="D585" s="292"/>
      <c r="E585" s="293">
        <v>43102.472222222219</v>
      </c>
      <c r="F585" s="292" t="s">
        <v>13886</v>
      </c>
      <c r="G585" s="292"/>
      <c r="H585" s="292" t="s">
        <v>13874</v>
      </c>
      <c r="I585" s="292" t="s">
        <v>13875</v>
      </c>
    </row>
    <row r="586" spans="1:9" x14ac:dyDescent="0.3">
      <c r="A586" s="292" t="s">
        <v>15068</v>
      </c>
      <c r="B586" s="292" t="s">
        <v>291</v>
      </c>
      <c r="C586" s="292" t="s">
        <v>15069</v>
      </c>
      <c r="D586" s="292" t="s">
        <v>13870</v>
      </c>
      <c r="E586" s="293">
        <v>42523.599733796298</v>
      </c>
      <c r="F586" s="292" t="s">
        <v>13910</v>
      </c>
      <c r="G586" s="292"/>
      <c r="H586" s="292" t="s">
        <v>13874</v>
      </c>
      <c r="I586" s="292" t="s">
        <v>13875</v>
      </c>
    </row>
    <row r="587" spans="1:9" x14ac:dyDescent="0.3">
      <c r="A587" s="292" t="s">
        <v>15070</v>
      </c>
      <c r="B587" s="292" t="s">
        <v>291</v>
      </c>
      <c r="C587" s="292" t="s">
        <v>15071</v>
      </c>
      <c r="D587" s="292"/>
      <c r="E587" s="293">
        <v>45652</v>
      </c>
      <c r="F587" s="292" t="s">
        <v>13934</v>
      </c>
      <c r="G587" s="292"/>
      <c r="H587" s="292" t="s">
        <v>13874</v>
      </c>
      <c r="I587" s="292" t="s">
        <v>13875</v>
      </c>
    </row>
    <row r="588" spans="1:9" x14ac:dyDescent="0.3">
      <c r="A588" s="292" t="s">
        <v>15072</v>
      </c>
      <c r="B588" s="292" t="s">
        <v>291</v>
      </c>
      <c r="C588" s="292" t="s">
        <v>15073</v>
      </c>
      <c r="D588" s="292" t="s">
        <v>13870</v>
      </c>
      <c r="E588" s="293">
        <v>42704.416666666664</v>
      </c>
      <c r="F588" s="292" t="s">
        <v>13889</v>
      </c>
      <c r="G588" s="292"/>
      <c r="H588" s="292" t="s">
        <v>13874</v>
      </c>
      <c r="I588" s="292" t="s">
        <v>13875</v>
      </c>
    </row>
    <row r="589" spans="1:9" x14ac:dyDescent="0.3">
      <c r="A589" s="292" t="s">
        <v>15072</v>
      </c>
      <c r="B589" s="292" t="s">
        <v>291</v>
      </c>
      <c r="C589" s="292" t="s">
        <v>15074</v>
      </c>
      <c r="D589" s="292" t="s">
        <v>13870</v>
      </c>
      <c r="E589" s="293">
        <v>42711</v>
      </c>
      <c r="F589" s="292" t="s">
        <v>13889</v>
      </c>
      <c r="G589" s="292"/>
      <c r="H589" s="292" t="s">
        <v>13874</v>
      </c>
      <c r="I589" s="292" t="s">
        <v>13875</v>
      </c>
    </row>
    <row r="590" spans="1:9" x14ac:dyDescent="0.3">
      <c r="A590" s="292" t="s">
        <v>15075</v>
      </c>
      <c r="B590" s="292" t="s">
        <v>291</v>
      </c>
      <c r="C590" s="292" t="s">
        <v>15076</v>
      </c>
      <c r="D590" s="292" t="s">
        <v>13870</v>
      </c>
      <c r="E590" s="293">
        <v>42654.351851851854</v>
      </c>
      <c r="F590" s="292" t="s">
        <v>13873</v>
      </c>
      <c r="G590" s="292"/>
      <c r="H590" s="292" t="s">
        <v>13874</v>
      </c>
      <c r="I590" s="292" t="s">
        <v>13875</v>
      </c>
    </row>
    <row r="591" spans="1:9" x14ac:dyDescent="0.3">
      <c r="A591" s="292" t="s">
        <v>15077</v>
      </c>
      <c r="B591" s="292" t="s">
        <v>13879</v>
      </c>
      <c r="C591" s="292" t="s">
        <v>15078</v>
      </c>
      <c r="D591" s="292" t="s">
        <v>13870</v>
      </c>
      <c r="E591" s="293">
        <v>42241.690069444441</v>
      </c>
      <c r="F591" s="292" t="s">
        <v>13881</v>
      </c>
      <c r="G591" s="292"/>
      <c r="H591" s="292" t="s">
        <v>13874</v>
      </c>
      <c r="I591" s="292" t="s">
        <v>13875</v>
      </c>
    </row>
    <row r="592" spans="1:9" x14ac:dyDescent="0.3">
      <c r="A592" s="292" t="s">
        <v>15079</v>
      </c>
      <c r="B592" s="292" t="s">
        <v>291</v>
      </c>
      <c r="C592" s="292" t="s">
        <v>15080</v>
      </c>
      <c r="D592" s="292" t="s">
        <v>13870</v>
      </c>
      <c r="E592" s="293">
        <v>42241.690069444441</v>
      </c>
      <c r="F592" s="292" t="s">
        <v>13881</v>
      </c>
      <c r="G592" s="292"/>
      <c r="H592" s="292" t="s">
        <v>13874</v>
      </c>
      <c r="I592" s="292" t="s">
        <v>13875</v>
      </c>
    </row>
    <row r="593" spans="1:9" x14ac:dyDescent="0.3">
      <c r="A593" s="292" t="s">
        <v>15081</v>
      </c>
      <c r="B593" s="292" t="s">
        <v>291</v>
      </c>
      <c r="C593" s="292" t="s">
        <v>15082</v>
      </c>
      <c r="D593" s="292"/>
      <c r="E593" s="293">
        <v>43377.659722222219</v>
      </c>
      <c r="F593" s="292" t="s">
        <v>15083</v>
      </c>
      <c r="G593" s="292"/>
      <c r="H593" s="292" t="s">
        <v>13874</v>
      </c>
      <c r="I593" s="292" t="s">
        <v>13875</v>
      </c>
    </row>
    <row r="594" spans="1:9" x14ac:dyDescent="0.3">
      <c r="A594" s="292" t="s">
        <v>15084</v>
      </c>
      <c r="B594" s="292" t="s">
        <v>291</v>
      </c>
      <c r="C594" s="292" t="s">
        <v>15085</v>
      </c>
      <c r="D594" s="292"/>
      <c r="E594" s="293">
        <v>43095</v>
      </c>
      <c r="F594" s="292" t="s">
        <v>13886</v>
      </c>
      <c r="G594" s="292"/>
      <c r="H594" s="292" t="s">
        <v>13874</v>
      </c>
      <c r="I594" s="292" t="s">
        <v>13875</v>
      </c>
    </row>
    <row r="595" spans="1:9" x14ac:dyDescent="0.3">
      <c r="A595" s="292" t="s">
        <v>15086</v>
      </c>
      <c r="B595" s="292" t="s">
        <v>291</v>
      </c>
      <c r="C595" s="292" t="s">
        <v>15087</v>
      </c>
      <c r="D595" s="292"/>
      <c r="E595" s="293">
        <v>42741.600694444445</v>
      </c>
      <c r="F595" s="292" t="s">
        <v>13889</v>
      </c>
      <c r="G595" s="292"/>
      <c r="H595" s="292" t="s">
        <v>13874</v>
      </c>
      <c r="I595" s="292" t="s">
        <v>13875</v>
      </c>
    </row>
    <row r="596" spans="1:9" x14ac:dyDescent="0.3">
      <c r="A596" s="292" t="s">
        <v>15088</v>
      </c>
      <c r="B596" s="292" t="s">
        <v>291</v>
      </c>
      <c r="C596" s="292" t="s">
        <v>15089</v>
      </c>
      <c r="D596" s="292" t="s">
        <v>13870</v>
      </c>
      <c r="E596" s="293">
        <v>42654.504976851851</v>
      </c>
      <c r="F596" s="292" t="s">
        <v>14139</v>
      </c>
      <c r="G596" s="292"/>
      <c r="H596" s="292" t="s">
        <v>13874</v>
      </c>
      <c r="I596" s="292" t="s">
        <v>13875</v>
      </c>
    </row>
    <row r="597" spans="1:9" x14ac:dyDescent="0.3">
      <c r="A597" s="292" t="s">
        <v>15090</v>
      </c>
      <c r="B597" s="292" t="s">
        <v>291</v>
      </c>
      <c r="C597" s="292" t="s">
        <v>15091</v>
      </c>
      <c r="D597" s="292"/>
      <c r="E597" s="293">
        <v>43851.645833333336</v>
      </c>
      <c r="F597" s="292" t="s">
        <v>13889</v>
      </c>
      <c r="G597" s="292"/>
      <c r="H597" s="292" t="s">
        <v>13874</v>
      </c>
      <c r="I597" s="292" t="s">
        <v>13875</v>
      </c>
    </row>
    <row r="598" spans="1:9" x14ac:dyDescent="0.3">
      <c r="A598" s="292" t="s">
        <v>15092</v>
      </c>
      <c r="B598" s="292" t="s">
        <v>291</v>
      </c>
      <c r="C598" s="292" t="s">
        <v>15093</v>
      </c>
      <c r="D598" s="292"/>
      <c r="E598" s="293">
        <v>44572</v>
      </c>
      <c r="F598" s="292"/>
      <c r="G598" s="292"/>
      <c r="H598" s="292" t="s">
        <v>13874</v>
      </c>
      <c r="I598" s="292" t="s">
        <v>13875</v>
      </c>
    </row>
    <row r="599" spans="1:9" x14ac:dyDescent="0.3">
      <c r="A599" s="292" t="s">
        <v>15092</v>
      </c>
      <c r="B599" s="292" t="s">
        <v>291</v>
      </c>
      <c r="C599" s="292" t="s">
        <v>15093</v>
      </c>
      <c r="D599" s="292"/>
      <c r="E599" s="293">
        <v>44572</v>
      </c>
      <c r="F599" s="292" t="s">
        <v>14359</v>
      </c>
      <c r="G599" s="292"/>
      <c r="H599" s="292" t="s">
        <v>13874</v>
      </c>
      <c r="I599" s="292" t="s">
        <v>13875</v>
      </c>
    </row>
    <row r="600" spans="1:9" x14ac:dyDescent="0.3">
      <c r="A600" s="292" t="s">
        <v>15094</v>
      </c>
      <c r="B600" s="292" t="s">
        <v>13879</v>
      </c>
      <c r="C600" s="292" t="s">
        <v>15095</v>
      </c>
      <c r="D600" s="292" t="s">
        <v>13870</v>
      </c>
      <c r="E600" s="293">
        <v>42241.690069444441</v>
      </c>
      <c r="F600" s="292" t="s">
        <v>13881</v>
      </c>
      <c r="G600" s="292"/>
      <c r="H600" s="292" t="s">
        <v>13874</v>
      </c>
      <c r="I600" s="292" t="s">
        <v>13875</v>
      </c>
    </row>
    <row r="601" spans="1:9" x14ac:dyDescent="0.3">
      <c r="A601" s="292" t="s">
        <v>15096</v>
      </c>
      <c r="B601" s="292" t="s">
        <v>291</v>
      </c>
      <c r="C601" s="292" t="s">
        <v>15097</v>
      </c>
      <c r="D601" s="292"/>
      <c r="E601" s="293">
        <v>45204</v>
      </c>
      <c r="F601" s="292" t="s">
        <v>13934</v>
      </c>
      <c r="G601" s="292"/>
      <c r="H601" s="292" t="s">
        <v>13874</v>
      </c>
      <c r="I601" s="292" t="s">
        <v>13875</v>
      </c>
    </row>
    <row r="602" spans="1:9" x14ac:dyDescent="0.3">
      <c r="A602" s="292" t="s">
        <v>15098</v>
      </c>
      <c r="B602" s="292" t="s">
        <v>291</v>
      </c>
      <c r="C602" s="292" t="s">
        <v>15099</v>
      </c>
      <c r="D602" s="292"/>
      <c r="E602" s="293">
        <v>43377.65625</v>
      </c>
      <c r="F602" s="292" t="s">
        <v>13889</v>
      </c>
      <c r="G602" s="292"/>
      <c r="H602" s="292" t="s">
        <v>13874</v>
      </c>
      <c r="I602" s="292" t="s">
        <v>13875</v>
      </c>
    </row>
    <row r="603" spans="1:9" x14ac:dyDescent="0.3">
      <c r="A603" s="292" t="s">
        <v>15100</v>
      </c>
      <c r="B603" s="292" t="s">
        <v>291</v>
      </c>
      <c r="C603" s="292" t="s">
        <v>15101</v>
      </c>
      <c r="D603" s="292" t="s">
        <v>13870</v>
      </c>
      <c r="E603" s="293">
        <v>42674.700694444444</v>
      </c>
      <c r="F603" s="292" t="s">
        <v>14139</v>
      </c>
      <c r="G603" s="292"/>
      <c r="H603" s="292" t="s">
        <v>13874</v>
      </c>
      <c r="I603" s="292" t="s">
        <v>13875</v>
      </c>
    </row>
    <row r="604" spans="1:9" x14ac:dyDescent="0.3">
      <c r="A604" s="292" t="s">
        <v>15102</v>
      </c>
      <c r="B604" s="292" t="s">
        <v>291</v>
      </c>
      <c r="C604" s="292" t="s">
        <v>15103</v>
      </c>
      <c r="D604" s="292" t="s">
        <v>14118</v>
      </c>
      <c r="E604" s="293">
        <v>44959</v>
      </c>
      <c r="F604" s="292" t="s">
        <v>13903</v>
      </c>
      <c r="G604" s="292" t="s">
        <v>15104</v>
      </c>
      <c r="H604" s="292" t="s">
        <v>13874</v>
      </c>
      <c r="I604" s="292" t="s">
        <v>13875</v>
      </c>
    </row>
    <row r="605" spans="1:9" x14ac:dyDescent="0.3">
      <c r="A605" s="292" t="s">
        <v>15105</v>
      </c>
      <c r="B605" s="292" t="s">
        <v>291</v>
      </c>
      <c r="C605" s="292" t="s">
        <v>15106</v>
      </c>
      <c r="D605" s="292"/>
      <c r="E605" s="293">
        <v>44329</v>
      </c>
      <c r="F605" s="292" t="s">
        <v>14359</v>
      </c>
      <c r="G605" s="292"/>
      <c r="H605" s="292" t="s">
        <v>13874</v>
      </c>
      <c r="I605" s="292" t="s">
        <v>13875</v>
      </c>
    </row>
    <row r="606" spans="1:9" x14ac:dyDescent="0.3">
      <c r="A606" s="292" t="s">
        <v>15107</v>
      </c>
      <c r="B606" s="292" t="s">
        <v>291</v>
      </c>
      <c r="C606" s="292" t="s">
        <v>15108</v>
      </c>
      <c r="D606" s="292"/>
      <c r="E606" s="293">
        <v>43840.340277777781</v>
      </c>
      <c r="F606" s="292" t="s">
        <v>13889</v>
      </c>
      <c r="G606" s="292"/>
      <c r="H606" s="292" t="s">
        <v>13874</v>
      </c>
      <c r="I606" s="292" t="s">
        <v>13875</v>
      </c>
    </row>
    <row r="607" spans="1:9" x14ac:dyDescent="0.3">
      <c r="A607" s="292" t="s">
        <v>15109</v>
      </c>
      <c r="B607" s="292" t="s">
        <v>291</v>
      </c>
      <c r="C607" s="292" t="s">
        <v>15110</v>
      </c>
      <c r="D607" s="292"/>
      <c r="E607" s="293">
        <v>43217.628472222219</v>
      </c>
      <c r="F607" s="292" t="s">
        <v>13889</v>
      </c>
      <c r="G607" s="292"/>
      <c r="H607" s="292" t="s">
        <v>13874</v>
      </c>
      <c r="I607" s="292" t="s">
        <v>13875</v>
      </c>
    </row>
    <row r="608" spans="1:9" x14ac:dyDescent="0.3">
      <c r="A608" s="292" t="s">
        <v>15111</v>
      </c>
      <c r="B608" s="292" t="s">
        <v>291</v>
      </c>
      <c r="C608" s="292" t="s">
        <v>15112</v>
      </c>
      <c r="D608" s="292"/>
      <c r="E608" s="293">
        <v>43858.520833333336</v>
      </c>
      <c r="F608" s="292" t="s">
        <v>13889</v>
      </c>
      <c r="G608" s="292"/>
      <c r="H608" s="292" t="s">
        <v>13874</v>
      </c>
      <c r="I608" s="292" t="s">
        <v>13875</v>
      </c>
    </row>
    <row r="609" spans="1:9" x14ac:dyDescent="0.3">
      <c r="A609" s="292" t="s">
        <v>15113</v>
      </c>
      <c r="B609" s="292" t="s">
        <v>291</v>
      </c>
      <c r="C609" s="292" t="s">
        <v>15114</v>
      </c>
      <c r="D609" s="292" t="s">
        <v>13870</v>
      </c>
      <c r="E609" s="293">
        <v>42241.690069444441</v>
      </c>
      <c r="F609" s="292" t="s">
        <v>13881</v>
      </c>
      <c r="G609" s="292"/>
      <c r="H609" s="292" t="s">
        <v>13874</v>
      </c>
      <c r="I609" s="292" t="s">
        <v>13875</v>
      </c>
    </row>
    <row r="610" spans="1:9" x14ac:dyDescent="0.3">
      <c r="A610" s="292" t="s">
        <v>15115</v>
      </c>
      <c r="B610" s="292" t="s">
        <v>291</v>
      </c>
      <c r="C610" s="292" t="s">
        <v>15116</v>
      </c>
      <c r="D610" s="292" t="s">
        <v>15115</v>
      </c>
      <c r="E610" s="293">
        <v>42347.688506944447</v>
      </c>
      <c r="F610" s="292" t="s">
        <v>13910</v>
      </c>
      <c r="G610" s="292"/>
      <c r="H610" s="292" t="s">
        <v>13874</v>
      </c>
      <c r="I610" s="292" t="s">
        <v>13875</v>
      </c>
    </row>
    <row r="611" spans="1:9" x14ac:dyDescent="0.3">
      <c r="A611" s="292" t="s">
        <v>15117</v>
      </c>
      <c r="B611" s="292" t="s">
        <v>291</v>
      </c>
      <c r="C611" s="292" t="s">
        <v>15118</v>
      </c>
      <c r="D611" s="292"/>
      <c r="E611" s="293">
        <v>43195.427083333336</v>
      </c>
      <c r="F611" s="292" t="s">
        <v>13886</v>
      </c>
      <c r="G611" s="292"/>
      <c r="H611" s="292" t="s">
        <v>13874</v>
      </c>
      <c r="I611" s="292" t="s">
        <v>13875</v>
      </c>
    </row>
    <row r="612" spans="1:9" x14ac:dyDescent="0.3">
      <c r="A612" s="292" t="s">
        <v>15119</v>
      </c>
      <c r="B612" s="292" t="s">
        <v>291</v>
      </c>
      <c r="C612" s="292" t="s">
        <v>15120</v>
      </c>
      <c r="D612" s="292" t="s">
        <v>13870</v>
      </c>
      <c r="E612" s="293">
        <v>42241.690081018518</v>
      </c>
      <c r="F612" s="292" t="s">
        <v>13881</v>
      </c>
      <c r="G612" s="292"/>
      <c r="H612" s="292" t="s">
        <v>13874</v>
      </c>
      <c r="I612" s="292" t="s">
        <v>13875</v>
      </c>
    </row>
    <row r="613" spans="1:9" x14ac:dyDescent="0.3">
      <c r="A613" s="292" t="s">
        <v>15121</v>
      </c>
      <c r="B613" s="292" t="s">
        <v>291</v>
      </c>
      <c r="C613" s="292" t="s">
        <v>15122</v>
      </c>
      <c r="D613" s="292" t="s">
        <v>13870</v>
      </c>
      <c r="E613" s="293">
        <v>42241.690069444441</v>
      </c>
      <c r="F613" s="292" t="s">
        <v>13881</v>
      </c>
      <c r="G613" s="292"/>
      <c r="H613" s="292" t="s">
        <v>13874</v>
      </c>
      <c r="I613" s="292" t="s">
        <v>13875</v>
      </c>
    </row>
    <row r="614" spans="1:9" x14ac:dyDescent="0.3">
      <c r="A614" s="292" t="s">
        <v>15123</v>
      </c>
      <c r="B614" s="292" t="s">
        <v>291</v>
      </c>
      <c r="C614" s="292" t="s">
        <v>15124</v>
      </c>
      <c r="D614" s="292" t="s">
        <v>13870</v>
      </c>
      <c r="E614" s="293">
        <v>42241.690081018518</v>
      </c>
      <c r="F614" s="292" t="s">
        <v>13881</v>
      </c>
      <c r="G614" s="292"/>
      <c r="H614" s="292" t="s">
        <v>13874</v>
      </c>
      <c r="I614" s="292" t="s">
        <v>13875</v>
      </c>
    </row>
    <row r="615" spans="1:9" x14ac:dyDescent="0.3">
      <c r="A615" s="292" t="s">
        <v>15125</v>
      </c>
      <c r="B615" s="292" t="s">
        <v>291</v>
      </c>
      <c r="C615" s="292" t="s">
        <v>15126</v>
      </c>
      <c r="D615" s="292" t="s">
        <v>13870</v>
      </c>
      <c r="E615" s="293">
        <v>42241.690069444441</v>
      </c>
      <c r="F615" s="292" t="s">
        <v>13881</v>
      </c>
      <c r="G615" s="292"/>
      <c r="H615" s="292" t="s">
        <v>13874</v>
      </c>
      <c r="I615" s="292" t="s">
        <v>13875</v>
      </c>
    </row>
    <row r="616" spans="1:9" x14ac:dyDescent="0.3">
      <c r="A616" s="292" t="s">
        <v>15127</v>
      </c>
      <c r="B616" s="292" t="s">
        <v>291</v>
      </c>
      <c r="C616" s="292" t="s">
        <v>15128</v>
      </c>
      <c r="D616" s="292" t="s">
        <v>13870</v>
      </c>
      <c r="E616" s="293">
        <v>42241.690069444441</v>
      </c>
      <c r="F616" s="292" t="s">
        <v>13881</v>
      </c>
      <c r="G616" s="292"/>
      <c r="H616" s="292" t="s">
        <v>13874</v>
      </c>
      <c r="I616" s="292" t="s">
        <v>13875</v>
      </c>
    </row>
    <row r="617" spans="1:9" x14ac:dyDescent="0.3">
      <c r="A617" s="292" t="s">
        <v>15129</v>
      </c>
      <c r="B617" s="292" t="s">
        <v>291</v>
      </c>
      <c r="C617" s="292" t="s">
        <v>15130</v>
      </c>
      <c r="D617" s="292" t="s">
        <v>13870</v>
      </c>
      <c r="E617" s="293">
        <v>42241.690069444441</v>
      </c>
      <c r="F617" s="292" t="s">
        <v>13881</v>
      </c>
      <c r="G617" s="292"/>
      <c r="H617" s="292" t="s">
        <v>13874</v>
      </c>
      <c r="I617" s="292" t="s">
        <v>13875</v>
      </c>
    </row>
    <row r="618" spans="1:9" x14ac:dyDescent="0.3">
      <c r="A618" s="292" t="s">
        <v>15131</v>
      </c>
      <c r="B618" s="292" t="s">
        <v>291</v>
      </c>
      <c r="C618" s="292" t="s">
        <v>15132</v>
      </c>
      <c r="D618" s="292" t="s">
        <v>13870</v>
      </c>
      <c r="E618" s="293">
        <v>42241.690081018518</v>
      </c>
      <c r="F618" s="292" t="s">
        <v>13881</v>
      </c>
      <c r="G618" s="292"/>
      <c r="H618" s="292" t="s">
        <v>13874</v>
      </c>
      <c r="I618" s="292" t="s">
        <v>13875</v>
      </c>
    </row>
    <row r="619" spans="1:9" x14ac:dyDescent="0.3">
      <c r="A619" s="292" t="s">
        <v>15133</v>
      </c>
      <c r="B619" s="292" t="s">
        <v>291</v>
      </c>
      <c r="C619" s="292" t="s">
        <v>15134</v>
      </c>
      <c r="D619" s="292" t="s">
        <v>13870</v>
      </c>
      <c r="E619" s="293">
        <v>42241.690081018518</v>
      </c>
      <c r="F619" s="292" t="s">
        <v>13881</v>
      </c>
      <c r="G619" s="292"/>
      <c r="H619" s="292" t="s">
        <v>13874</v>
      </c>
      <c r="I619" s="292" t="s">
        <v>13875</v>
      </c>
    </row>
    <row r="620" spans="1:9" x14ac:dyDescent="0.3">
      <c r="A620" s="292" t="s">
        <v>15135</v>
      </c>
      <c r="B620" s="292" t="s">
        <v>291</v>
      </c>
      <c r="C620" s="292" t="s">
        <v>15136</v>
      </c>
      <c r="D620" s="292" t="s">
        <v>13870</v>
      </c>
      <c r="E620" s="293">
        <v>42241.690081018518</v>
      </c>
      <c r="F620" s="292" t="s">
        <v>13881</v>
      </c>
      <c r="G620" s="292"/>
      <c r="H620" s="292" t="s">
        <v>13874</v>
      </c>
      <c r="I620" s="292" t="s">
        <v>13875</v>
      </c>
    </row>
    <row r="621" spans="1:9" x14ac:dyDescent="0.3">
      <c r="A621" s="292" t="s">
        <v>15137</v>
      </c>
      <c r="B621" s="292" t="s">
        <v>291</v>
      </c>
      <c r="C621" s="292" t="s">
        <v>15138</v>
      </c>
      <c r="D621" s="292"/>
      <c r="E621" s="293">
        <v>42745.5625</v>
      </c>
      <c r="F621" s="292" t="s">
        <v>13889</v>
      </c>
      <c r="G621" s="292"/>
      <c r="H621" s="292" t="s">
        <v>13874</v>
      </c>
      <c r="I621" s="292" t="s">
        <v>13875</v>
      </c>
    </row>
    <row r="622" spans="1:9" x14ac:dyDescent="0.3">
      <c r="A622" s="292" t="s">
        <v>15139</v>
      </c>
      <c r="B622" s="292" t="s">
        <v>291</v>
      </c>
      <c r="C622" s="292" t="s">
        <v>15140</v>
      </c>
      <c r="D622" s="292" t="s">
        <v>14118</v>
      </c>
      <c r="E622" s="293">
        <v>45187.458333333336</v>
      </c>
      <c r="F622" s="292" t="s">
        <v>13903</v>
      </c>
      <c r="G622" s="292" t="s">
        <v>15141</v>
      </c>
      <c r="H622" s="292" t="s">
        <v>13874</v>
      </c>
      <c r="I622" s="292" t="s">
        <v>13875</v>
      </c>
    </row>
    <row r="623" spans="1:9" x14ac:dyDescent="0.3">
      <c r="A623" s="292" t="s">
        <v>15142</v>
      </c>
      <c r="B623" s="292" t="s">
        <v>291</v>
      </c>
      <c r="C623" s="292" t="s">
        <v>15143</v>
      </c>
      <c r="D623" s="292"/>
      <c r="E623" s="293">
        <v>45419</v>
      </c>
      <c r="F623" s="292" t="s">
        <v>13934</v>
      </c>
      <c r="G623" s="292"/>
      <c r="H623" s="292" t="s">
        <v>13874</v>
      </c>
      <c r="I623" s="292" t="s">
        <v>13875</v>
      </c>
    </row>
    <row r="624" spans="1:9" x14ac:dyDescent="0.3">
      <c r="A624" s="292" t="s">
        <v>15144</v>
      </c>
      <c r="B624" s="292" t="s">
        <v>13901</v>
      </c>
      <c r="C624" s="292" t="s">
        <v>15145</v>
      </c>
      <c r="D624" s="292" t="s">
        <v>13870</v>
      </c>
      <c r="E624" s="293">
        <v>42356.393263888887</v>
      </c>
      <c r="F624" s="292" t="s">
        <v>13873</v>
      </c>
      <c r="G624" s="292"/>
      <c r="H624" s="292" t="s">
        <v>13874</v>
      </c>
      <c r="I624" s="292" t="s">
        <v>13875</v>
      </c>
    </row>
    <row r="625" spans="1:9" x14ac:dyDescent="0.3">
      <c r="A625" s="292" t="s">
        <v>15146</v>
      </c>
      <c r="B625" s="292" t="s">
        <v>291</v>
      </c>
      <c r="C625" s="292" t="s">
        <v>15147</v>
      </c>
      <c r="D625" s="292" t="s">
        <v>13870</v>
      </c>
      <c r="E625" s="293">
        <v>42654.354895833334</v>
      </c>
      <c r="F625" s="292" t="s">
        <v>13873</v>
      </c>
      <c r="G625" s="292"/>
      <c r="H625" s="292" t="s">
        <v>13874</v>
      </c>
      <c r="I625" s="292" t="s">
        <v>13875</v>
      </c>
    </row>
    <row r="626" spans="1:9" x14ac:dyDescent="0.3">
      <c r="A626" s="292" t="s">
        <v>15148</v>
      </c>
      <c r="B626" s="292" t="s">
        <v>291</v>
      </c>
      <c r="C626" s="292" t="s">
        <v>15149</v>
      </c>
      <c r="D626" s="292"/>
      <c r="E626" s="293">
        <v>42856.6875</v>
      </c>
      <c r="F626" s="292" t="s">
        <v>13886</v>
      </c>
      <c r="G626" s="292"/>
      <c r="H626" s="292" t="s">
        <v>13874</v>
      </c>
      <c r="I626" s="292" t="s">
        <v>13875</v>
      </c>
    </row>
    <row r="627" spans="1:9" x14ac:dyDescent="0.3">
      <c r="A627" s="292" t="s">
        <v>137</v>
      </c>
      <c r="B627" s="292" t="s">
        <v>291</v>
      </c>
      <c r="C627" s="292" t="s">
        <v>15150</v>
      </c>
      <c r="D627" s="292" t="s">
        <v>13870</v>
      </c>
      <c r="E627" s="293">
        <v>42241.690081018518</v>
      </c>
      <c r="F627" s="292" t="s">
        <v>13881</v>
      </c>
      <c r="G627" s="292"/>
      <c r="H627" s="292" t="s">
        <v>13874</v>
      </c>
      <c r="I627" s="292" t="s">
        <v>13875</v>
      </c>
    </row>
    <row r="628" spans="1:9" x14ac:dyDescent="0.3">
      <c r="A628" s="292" t="s">
        <v>15151</v>
      </c>
      <c r="B628" s="292" t="s">
        <v>291</v>
      </c>
      <c r="C628" s="292" t="s">
        <v>15152</v>
      </c>
      <c r="D628" s="292"/>
      <c r="E628" s="293">
        <v>43038.423611111109</v>
      </c>
      <c r="F628" s="292" t="s">
        <v>13886</v>
      </c>
      <c r="G628" s="292"/>
      <c r="H628" s="292" t="s">
        <v>13874</v>
      </c>
      <c r="I628" s="292" t="s">
        <v>13875</v>
      </c>
    </row>
    <row r="629" spans="1:9" x14ac:dyDescent="0.3">
      <c r="A629" s="292" t="s">
        <v>15153</v>
      </c>
      <c r="B629" s="292" t="s">
        <v>291</v>
      </c>
      <c r="C629" s="292" t="s">
        <v>15154</v>
      </c>
      <c r="D629" s="292" t="s">
        <v>13870</v>
      </c>
      <c r="E629" s="293">
        <v>42241.690081018518</v>
      </c>
      <c r="F629" s="292" t="s">
        <v>13881</v>
      </c>
      <c r="G629" s="292"/>
      <c r="H629" s="292" t="s">
        <v>13874</v>
      </c>
      <c r="I629" s="292" t="s">
        <v>13875</v>
      </c>
    </row>
    <row r="630" spans="1:9" x14ac:dyDescent="0.3">
      <c r="A630" s="292" t="s">
        <v>15155</v>
      </c>
      <c r="B630" s="292" t="s">
        <v>291</v>
      </c>
      <c r="C630" s="292" t="s">
        <v>15156</v>
      </c>
      <c r="D630" s="292" t="s">
        <v>13870</v>
      </c>
      <c r="E630" s="293">
        <v>42241.690081018518</v>
      </c>
      <c r="F630" s="292" t="s">
        <v>13881</v>
      </c>
      <c r="G630" s="292"/>
      <c r="H630" s="292" t="s">
        <v>13874</v>
      </c>
      <c r="I630" s="292" t="s">
        <v>13875</v>
      </c>
    </row>
    <row r="631" spans="1:9" x14ac:dyDescent="0.3">
      <c r="A631" s="292" t="s">
        <v>15157</v>
      </c>
      <c r="B631" s="292" t="s">
        <v>291</v>
      </c>
      <c r="C631" s="292" t="s">
        <v>15158</v>
      </c>
      <c r="D631" s="292"/>
      <c r="E631" s="293">
        <v>43780.267361111109</v>
      </c>
      <c r="F631" s="292" t="s">
        <v>13889</v>
      </c>
      <c r="G631" s="292"/>
      <c r="H631" s="292" t="s">
        <v>13874</v>
      </c>
      <c r="I631" s="292" t="s">
        <v>13875</v>
      </c>
    </row>
    <row r="632" spans="1:9" x14ac:dyDescent="0.3">
      <c r="A632" s="292" t="s">
        <v>15159</v>
      </c>
      <c r="B632" s="292" t="s">
        <v>291</v>
      </c>
      <c r="C632" s="292" t="s">
        <v>15160</v>
      </c>
      <c r="D632" s="292"/>
      <c r="E632" s="293">
        <v>42860.416666666664</v>
      </c>
      <c r="F632" s="292" t="s">
        <v>13886</v>
      </c>
      <c r="G632" s="292"/>
      <c r="H632" s="292" t="s">
        <v>13874</v>
      </c>
      <c r="I632" s="292" t="s">
        <v>13875</v>
      </c>
    </row>
    <row r="633" spans="1:9" x14ac:dyDescent="0.3">
      <c r="A633" s="292" t="s">
        <v>15161</v>
      </c>
      <c r="B633" s="292" t="s">
        <v>291</v>
      </c>
      <c r="C633" s="292" t="s">
        <v>15162</v>
      </c>
      <c r="D633" s="292" t="s">
        <v>13870</v>
      </c>
      <c r="E633" s="293">
        <v>42405.306481481479</v>
      </c>
      <c r="F633" s="292" t="s">
        <v>13910</v>
      </c>
      <c r="G633" s="292"/>
      <c r="H633" s="292" t="s">
        <v>13874</v>
      </c>
      <c r="I633" s="292" t="s">
        <v>13875</v>
      </c>
    </row>
    <row r="634" spans="1:9" x14ac:dyDescent="0.3">
      <c r="A634" s="292" t="s">
        <v>15163</v>
      </c>
      <c r="B634" s="292" t="s">
        <v>291</v>
      </c>
      <c r="C634" s="292" t="s">
        <v>15164</v>
      </c>
      <c r="D634" s="292" t="s">
        <v>13870</v>
      </c>
      <c r="E634" s="293">
        <v>42636.43304398148</v>
      </c>
      <c r="F634" s="292" t="s">
        <v>13873</v>
      </c>
      <c r="G634" s="292"/>
      <c r="H634" s="292" t="s">
        <v>13874</v>
      </c>
      <c r="I634" s="292" t="s">
        <v>13875</v>
      </c>
    </row>
    <row r="635" spans="1:9" x14ac:dyDescent="0.3">
      <c r="A635" s="292" t="s">
        <v>15165</v>
      </c>
      <c r="B635" s="292" t="s">
        <v>291</v>
      </c>
      <c r="C635" s="292" t="s">
        <v>15166</v>
      </c>
      <c r="D635" s="292" t="s">
        <v>13870</v>
      </c>
      <c r="E635" s="293">
        <v>42241.690081018518</v>
      </c>
      <c r="F635" s="292" t="s">
        <v>13881</v>
      </c>
      <c r="G635" s="292"/>
      <c r="H635" s="292" t="s">
        <v>13874</v>
      </c>
      <c r="I635" s="292" t="s">
        <v>13875</v>
      </c>
    </row>
    <row r="636" spans="1:9" x14ac:dyDescent="0.3">
      <c r="A636" s="292" t="s">
        <v>15167</v>
      </c>
      <c r="B636" s="292" t="s">
        <v>291</v>
      </c>
      <c r="C636" s="292" t="s">
        <v>15168</v>
      </c>
      <c r="D636" s="292" t="s">
        <v>13870</v>
      </c>
      <c r="E636" s="293">
        <v>42241.690081018518</v>
      </c>
      <c r="F636" s="292" t="s">
        <v>13881</v>
      </c>
      <c r="G636" s="292"/>
      <c r="H636" s="292" t="s">
        <v>13874</v>
      </c>
      <c r="I636" s="292" t="s">
        <v>13875</v>
      </c>
    </row>
    <row r="637" spans="1:9" x14ac:dyDescent="0.3">
      <c r="A637" s="292" t="s">
        <v>15169</v>
      </c>
      <c r="B637" s="292" t="s">
        <v>291</v>
      </c>
      <c r="C637" s="292" t="s">
        <v>15170</v>
      </c>
      <c r="D637" s="292"/>
      <c r="E637" s="293">
        <v>43011.538194444445</v>
      </c>
      <c r="F637" s="292" t="s">
        <v>13886</v>
      </c>
      <c r="G637" s="292"/>
      <c r="H637" s="292" t="s">
        <v>13874</v>
      </c>
      <c r="I637" s="292" t="s">
        <v>13875</v>
      </c>
    </row>
    <row r="638" spans="1:9" x14ac:dyDescent="0.3">
      <c r="A638" s="292" t="s">
        <v>15171</v>
      </c>
      <c r="B638" s="292" t="s">
        <v>291</v>
      </c>
      <c r="C638" s="292" t="s">
        <v>15172</v>
      </c>
      <c r="D638" s="292" t="s">
        <v>13870</v>
      </c>
      <c r="E638" s="293">
        <v>42241.690081018518</v>
      </c>
      <c r="F638" s="292" t="s">
        <v>13881</v>
      </c>
      <c r="G638" s="292"/>
      <c r="H638" s="292" t="s">
        <v>13874</v>
      </c>
      <c r="I638" s="292" t="s">
        <v>13875</v>
      </c>
    </row>
    <row r="639" spans="1:9" x14ac:dyDescent="0.3">
      <c r="A639" s="292" t="s">
        <v>15173</v>
      </c>
      <c r="B639" s="292" t="s">
        <v>291</v>
      </c>
      <c r="C639" s="292" t="s">
        <v>15174</v>
      </c>
      <c r="D639" s="292" t="s">
        <v>13870</v>
      </c>
      <c r="E639" s="293">
        <v>42241.690081018518</v>
      </c>
      <c r="F639" s="292" t="s">
        <v>13881</v>
      </c>
      <c r="G639" s="292"/>
      <c r="H639" s="292" t="s">
        <v>13874</v>
      </c>
      <c r="I639" s="292" t="s">
        <v>13875</v>
      </c>
    </row>
    <row r="640" spans="1:9" x14ac:dyDescent="0.3">
      <c r="A640" s="292" t="s">
        <v>15175</v>
      </c>
      <c r="B640" s="292" t="s">
        <v>291</v>
      </c>
      <c r="C640" s="292" t="s">
        <v>15176</v>
      </c>
      <c r="D640" s="292"/>
      <c r="E640" s="293">
        <v>42857.402777777781</v>
      </c>
      <c r="F640" s="292" t="s">
        <v>13886</v>
      </c>
      <c r="G640" s="292"/>
      <c r="H640" s="292" t="s">
        <v>13874</v>
      </c>
      <c r="I640" s="292" t="s">
        <v>13875</v>
      </c>
    </row>
    <row r="641" spans="1:9" x14ac:dyDescent="0.3">
      <c r="A641" s="292" t="s">
        <v>15177</v>
      </c>
      <c r="B641" s="292" t="s">
        <v>291</v>
      </c>
      <c r="C641" s="292" t="s">
        <v>15178</v>
      </c>
      <c r="D641" s="292" t="s">
        <v>13870</v>
      </c>
      <c r="E641" s="293">
        <v>42307.324780092589</v>
      </c>
      <c r="F641" s="292" t="s">
        <v>13910</v>
      </c>
      <c r="G641" s="292"/>
      <c r="H641" s="292" t="s">
        <v>13874</v>
      </c>
      <c r="I641" s="292" t="s">
        <v>13875</v>
      </c>
    </row>
    <row r="642" spans="1:9" x14ac:dyDescent="0.3">
      <c r="A642" s="292" t="s">
        <v>15179</v>
      </c>
      <c r="B642" s="292" t="s">
        <v>13879</v>
      </c>
      <c r="C642" s="292" t="s">
        <v>15180</v>
      </c>
      <c r="D642" s="292" t="s">
        <v>13870</v>
      </c>
      <c r="E642" s="293">
        <v>42241.690011574072</v>
      </c>
      <c r="F642" s="292" t="s">
        <v>13881</v>
      </c>
      <c r="G642" s="292"/>
      <c r="H642" s="292" t="s">
        <v>13874</v>
      </c>
      <c r="I642" s="292" t="s">
        <v>13875</v>
      </c>
    </row>
    <row r="643" spans="1:9" x14ac:dyDescent="0.3">
      <c r="A643" s="292" t="s">
        <v>15181</v>
      </c>
      <c r="B643" s="292" t="s">
        <v>291</v>
      </c>
      <c r="C643" s="292" t="s">
        <v>15182</v>
      </c>
      <c r="D643" s="292" t="s">
        <v>13870</v>
      </c>
      <c r="E643" s="293">
        <v>42241.690081018518</v>
      </c>
      <c r="F643" s="292" t="s">
        <v>13881</v>
      </c>
      <c r="G643" s="292"/>
      <c r="H643" s="292" t="s">
        <v>13874</v>
      </c>
      <c r="I643" s="292" t="s">
        <v>13875</v>
      </c>
    </row>
    <row r="644" spans="1:9" x14ac:dyDescent="0.3">
      <c r="A644" s="292" t="s">
        <v>15183</v>
      </c>
      <c r="B644" s="292" t="s">
        <v>291</v>
      </c>
      <c r="C644" s="292" t="s">
        <v>15184</v>
      </c>
      <c r="D644" s="292" t="s">
        <v>13870</v>
      </c>
      <c r="E644" s="293">
        <v>42241.690081018518</v>
      </c>
      <c r="F644" s="292" t="s">
        <v>13881</v>
      </c>
      <c r="G644" s="292"/>
      <c r="H644" s="292" t="s">
        <v>13874</v>
      </c>
      <c r="I644" s="292" t="s">
        <v>13875</v>
      </c>
    </row>
    <row r="645" spans="1:9" x14ac:dyDescent="0.3">
      <c r="A645" s="292" t="s">
        <v>15185</v>
      </c>
      <c r="B645" s="292" t="s">
        <v>291</v>
      </c>
      <c r="C645" s="292" t="s">
        <v>15186</v>
      </c>
      <c r="D645" s="292"/>
      <c r="E645" s="293">
        <v>43318.583333333336</v>
      </c>
      <c r="F645" s="292" t="s">
        <v>13889</v>
      </c>
      <c r="G645" s="292"/>
      <c r="H645" s="292" t="s">
        <v>13874</v>
      </c>
      <c r="I645" s="292" t="s">
        <v>13875</v>
      </c>
    </row>
    <row r="646" spans="1:9" x14ac:dyDescent="0.3">
      <c r="A646" s="292" t="s">
        <v>15187</v>
      </c>
      <c r="B646" s="292" t="s">
        <v>291</v>
      </c>
      <c r="C646" s="292" t="s">
        <v>15188</v>
      </c>
      <c r="D646" s="292"/>
      <c r="E646" s="293">
        <v>43634.381944444445</v>
      </c>
      <c r="F646" s="292" t="s">
        <v>13889</v>
      </c>
      <c r="G646" s="292"/>
      <c r="H646" s="292" t="s">
        <v>13874</v>
      </c>
      <c r="I646" s="292" t="s">
        <v>13875</v>
      </c>
    </row>
    <row r="647" spans="1:9" x14ac:dyDescent="0.3">
      <c r="A647" s="292" t="s">
        <v>15189</v>
      </c>
      <c r="B647" s="292" t="s">
        <v>291</v>
      </c>
      <c r="C647" s="292" t="s">
        <v>15190</v>
      </c>
      <c r="D647" s="292"/>
      <c r="E647" s="293">
        <v>43543.534722222219</v>
      </c>
      <c r="F647" s="292" t="s">
        <v>13899</v>
      </c>
      <c r="G647" s="292"/>
      <c r="H647" s="292" t="s">
        <v>13874</v>
      </c>
      <c r="I647" s="292" t="s">
        <v>13875</v>
      </c>
    </row>
    <row r="648" spans="1:9" x14ac:dyDescent="0.3">
      <c r="A648" s="292" t="s">
        <v>15191</v>
      </c>
      <c r="B648" s="292" t="s">
        <v>13879</v>
      </c>
      <c r="C648" s="292" t="s">
        <v>15192</v>
      </c>
      <c r="D648" s="292" t="s">
        <v>13870</v>
      </c>
      <c r="E648" s="293">
        <v>42241.689976851849</v>
      </c>
      <c r="F648" s="292" t="s">
        <v>13881</v>
      </c>
      <c r="G648" s="292"/>
      <c r="H648" s="292" t="s">
        <v>13874</v>
      </c>
      <c r="I648" s="292" t="s">
        <v>13875</v>
      </c>
    </row>
    <row r="649" spans="1:9" x14ac:dyDescent="0.3">
      <c r="A649" s="292" t="s">
        <v>15193</v>
      </c>
      <c r="B649" s="292" t="s">
        <v>13879</v>
      </c>
      <c r="C649" s="292" t="s">
        <v>15194</v>
      </c>
      <c r="D649" s="292" t="s">
        <v>13870</v>
      </c>
      <c r="E649" s="293">
        <v>42241.689976851849</v>
      </c>
      <c r="F649" s="292" t="s">
        <v>13881</v>
      </c>
      <c r="G649" s="292"/>
      <c r="H649" s="292" t="s">
        <v>13874</v>
      </c>
      <c r="I649" s="292" t="s">
        <v>13875</v>
      </c>
    </row>
    <row r="650" spans="1:9" x14ac:dyDescent="0.3">
      <c r="A650" s="292" t="s">
        <v>15195</v>
      </c>
      <c r="B650" s="292" t="s">
        <v>13879</v>
      </c>
      <c r="C650" s="292" t="s">
        <v>15196</v>
      </c>
      <c r="D650" s="292" t="s">
        <v>13870</v>
      </c>
      <c r="E650" s="293">
        <v>42241.689976851849</v>
      </c>
      <c r="F650" s="292" t="s">
        <v>13881</v>
      </c>
      <c r="G650" s="292"/>
      <c r="H650" s="292" t="s">
        <v>13874</v>
      </c>
      <c r="I650" s="292" t="s">
        <v>13875</v>
      </c>
    </row>
    <row r="651" spans="1:9" x14ac:dyDescent="0.3">
      <c r="A651" s="292" t="s">
        <v>15197</v>
      </c>
      <c r="B651" s="292" t="s">
        <v>13879</v>
      </c>
      <c r="C651" s="292" t="s">
        <v>15198</v>
      </c>
      <c r="D651" s="292" t="s">
        <v>13870</v>
      </c>
      <c r="E651" s="293">
        <v>42241.689976851849</v>
      </c>
      <c r="F651" s="292" t="s">
        <v>13881</v>
      </c>
      <c r="G651" s="292"/>
      <c r="H651" s="292" t="s">
        <v>13874</v>
      </c>
      <c r="I651" s="292" t="s">
        <v>13875</v>
      </c>
    </row>
    <row r="652" spans="1:9" x14ac:dyDescent="0.3">
      <c r="A652" s="292" t="s">
        <v>15199</v>
      </c>
      <c r="B652" s="292" t="s">
        <v>13879</v>
      </c>
      <c r="C652" s="292" t="s">
        <v>15200</v>
      </c>
      <c r="D652" s="292" t="s">
        <v>15201</v>
      </c>
      <c r="E652" s="293">
        <v>42241.689976851849</v>
      </c>
      <c r="F652" s="292" t="s">
        <v>13881</v>
      </c>
      <c r="G652" s="292"/>
      <c r="H652" s="292" t="s">
        <v>13874</v>
      </c>
      <c r="I652" s="292" t="s">
        <v>13875</v>
      </c>
    </row>
    <row r="653" spans="1:9" x14ac:dyDescent="0.3">
      <c r="A653" s="292" t="s">
        <v>15202</v>
      </c>
      <c r="B653" s="292" t="s">
        <v>13879</v>
      </c>
      <c r="C653" s="292" t="s">
        <v>15203</v>
      </c>
      <c r="D653" s="292" t="s">
        <v>13870</v>
      </c>
      <c r="E653" s="293">
        <v>42241.689976851849</v>
      </c>
      <c r="F653" s="292" t="s">
        <v>13881</v>
      </c>
      <c r="G653" s="292"/>
      <c r="H653" s="292" t="s">
        <v>13874</v>
      </c>
      <c r="I653" s="292" t="s">
        <v>13875</v>
      </c>
    </row>
    <row r="654" spans="1:9" x14ac:dyDescent="0.3">
      <c r="A654" s="292" t="s">
        <v>15204</v>
      </c>
      <c r="B654" s="292" t="s">
        <v>13879</v>
      </c>
      <c r="C654" s="292" t="s">
        <v>15205</v>
      </c>
      <c r="D654" s="292" t="s">
        <v>13870</v>
      </c>
      <c r="E654" s="293">
        <v>42241.689976851849</v>
      </c>
      <c r="F654" s="292" t="s">
        <v>13881</v>
      </c>
      <c r="G654" s="292"/>
      <c r="H654" s="292" t="s">
        <v>13874</v>
      </c>
      <c r="I654" s="292" t="s">
        <v>13875</v>
      </c>
    </row>
    <row r="655" spans="1:9" x14ac:dyDescent="0.3">
      <c r="A655" s="292" t="s">
        <v>15206</v>
      </c>
      <c r="B655" s="292" t="s">
        <v>13879</v>
      </c>
      <c r="C655" s="292" t="s">
        <v>15207</v>
      </c>
      <c r="D655" s="292" t="s">
        <v>13870</v>
      </c>
      <c r="E655" s="293">
        <v>42241.689976851849</v>
      </c>
      <c r="F655" s="292" t="s">
        <v>13881</v>
      </c>
      <c r="G655" s="292"/>
      <c r="H655" s="292" t="s">
        <v>13874</v>
      </c>
      <c r="I655" s="292" t="s">
        <v>13875</v>
      </c>
    </row>
    <row r="656" spans="1:9" x14ac:dyDescent="0.3">
      <c r="A656" s="292" t="s">
        <v>15208</v>
      </c>
      <c r="B656" s="292" t="s">
        <v>13879</v>
      </c>
      <c r="C656" s="292" t="s">
        <v>15209</v>
      </c>
      <c r="D656" s="292" t="s">
        <v>13870</v>
      </c>
      <c r="E656" s="293">
        <v>42241.689976851849</v>
      </c>
      <c r="F656" s="292" t="s">
        <v>13881</v>
      </c>
      <c r="G656" s="292"/>
      <c r="H656" s="292" t="s">
        <v>13874</v>
      </c>
      <c r="I656" s="292" t="s">
        <v>13875</v>
      </c>
    </row>
    <row r="657" spans="1:9" x14ac:dyDescent="0.3">
      <c r="A657" s="292" t="s">
        <v>15210</v>
      </c>
      <c r="B657" s="292" t="s">
        <v>13879</v>
      </c>
      <c r="C657" s="292" t="s">
        <v>15211</v>
      </c>
      <c r="D657" s="292" t="s">
        <v>13870</v>
      </c>
      <c r="E657" s="293">
        <v>42241.689976851849</v>
      </c>
      <c r="F657" s="292" t="s">
        <v>13881</v>
      </c>
      <c r="G657" s="292"/>
      <c r="H657" s="292" t="s">
        <v>13874</v>
      </c>
      <c r="I657" s="292" t="s">
        <v>13875</v>
      </c>
    </row>
    <row r="658" spans="1:9" x14ac:dyDescent="0.3">
      <c r="A658" s="292" t="s">
        <v>15212</v>
      </c>
      <c r="B658" s="292" t="s">
        <v>291</v>
      </c>
      <c r="C658" s="292" t="s">
        <v>15213</v>
      </c>
      <c r="D658" s="292" t="s">
        <v>13870</v>
      </c>
      <c r="E658" s="293">
        <v>42241.689976851849</v>
      </c>
      <c r="F658" s="292" t="s">
        <v>13881</v>
      </c>
      <c r="G658" s="292"/>
      <c r="H658" s="292" t="s">
        <v>13874</v>
      </c>
      <c r="I658" s="292" t="s">
        <v>13875</v>
      </c>
    </row>
    <row r="659" spans="1:9" x14ac:dyDescent="0.3">
      <c r="A659" s="292" t="s">
        <v>15214</v>
      </c>
      <c r="B659" s="292" t="s">
        <v>13879</v>
      </c>
      <c r="C659" s="292" t="s">
        <v>15215</v>
      </c>
      <c r="D659" s="292" t="s">
        <v>13870</v>
      </c>
      <c r="E659" s="293">
        <v>42241.689976851849</v>
      </c>
      <c r="F659" s="292" t="s">
        <v>13881</v>
      </c>
      <c r="G659" s="292"/>
      <c r="H659" s="292" t="s">
        <v>13874</v>
      </c>
      <c r="I659" s="292" t="s">
        <v>13875</v>
      </c>
    </row>
    <row r="660" spans="1:9" x14ac:dyDescent="0.3">
      <c r="A660" s="292" t="s">
        <v>15216</v>
      </c>
      <c r="B660" s="292" t="s">
        <v>13879</v>
      </c>
      <c r="C660" s="292" t="s">
        <v>15217</v>
      </c>
      <c r="D660" s="292"/>
      <c r="E660" s="293">
        <v>43413.177083333336</v>
      </c>
      <c r="F660" s="292" t="s">
        <v>13889</v>
      </c>
      <c r="G660" s="292"/>
      <c r="H660" s="292" t="s">
        <v>13874</v>
      </c>
      <c r="I660" s="292" t="s">
        <v>13875</v>
      </c>
    </row>
    <row r="661" spans="1:9" x14ac:dyDescent="0.3">
      <c r="A661" s="292" t="s">
        <v>15218</v>
      </c>
      <c r="B661" s="292" t="s">
        <v>291</v>
      </c>
      <c r="C661" s="292" t="s">
        <v>15219</v>
      </c>
      <c r="D661" s="292" t="s">
        <v>13870</v>
      </c>
      <c r="E661" s="293">
        <v>42241.690104166664</v>
      </c>
      <c r="F661" s="292" t="s">
        <v>13881</v>
      </c>
      <c r="G661" s="292"/>
      <c r="H661" s="292" t="s">
        <v>13874</v>
      </c>
      <c r="I661" s="292" t="s">
        <v>13875</v>
      </c>
    </row>
    <row r="662" spans="1:9" x14ac:dyDescent="0.3">
      <c r="A662" s="292" t="s">
        <v>15220</v>
      </c>
      <c r="B662" s="292" t="s">
        <v>13901</v>
      </c>
      <c r="C662" s="292" t="s">
        <v>15221</v>
      </c>
      <c r="D662" s="292" t="s">
        <v>13870</v>
      </c>
      <c r="E662" s="293">
        <v>42241.690081018518</v>
      </c>
      <c r="F662" s="292" t="s">
        <v>13881</v>
      </c>
      <c r="G662" s="292"/>
      <c r="H662" s="292" t="s">
        <v>13874</v>
      </c>
      <c r="I662" s="292" t="s">
        <v>13875</v>
      </c>
    </row>
    <row r="663" spans="1:9" x14ac:dyDescent="0.3">
      <c r="A663" s="292" t="s">
        <v>15222</v>
      </c>
      <c r="B663" s="292" t="s">
        <v>13901</v>
      </c>
      <c r="C663" s="292" t="s">
        <v>15223</v>
      </c>
      <c r="D663" s="292" t="s">
        <v>13870</v>
      </c>
      <c r="E663" s="293">
        <v>42241.690057870372</v>
      </c>
      <c r="F663" s="292" t="s">
        <v>13881</v>
      </c>
      <c r="G663" s="292"/>
      <c r="H663" s="292" t="s">
        <v>13874</v>
      </c>
      <c r="I663" s="292" t="s">
        <v>13875</v>
      </c>
    </row>
    <row r="664" spans="1:9" x14ac:dyDescent="0.3">
      <c r="A664" s="292" t="s">
        <v>15224</v>
      </c>
      <c r="B664" s="292" t="s">
        <v>291</v>
      </c>
      <c r="C664" s="292" t="s">
        <v>15225</v>
      </c>
      <c r="D664" s="292"/>
      <c r="E664" s="293">
        <v>43614.611111111109</v>
      </c>
      <c r="F664" s="292" t="s">
        <v>13889</v>
      </c>
      <c r="G664" s="292"/>
      <c r="H664" s="292" t="s">
        <v>13874</v>
      </c>
      <c r="I664" s="292" t="s">
        <v>13875</v>
      </c>
    </row>
    <row r="665" spans="1:9" x14ac:dyDescent="0.3">
      <c r="A665" s="292" t="s">
        <v>15226</v>
      </c>
      <c r="B665" s="292" t="s">
        <v>13879</v>
      </c>
      <c r="C665" s="292" t="s">
        <v>15227</v>
      </c>
      <c r="D665" s="292" t="s">
        <v>13870</v>
      </c>
      <c r="E665" s="293">
        <v>42241.690092592595</v>
      </c>
      <c r="F665" s="292" t="s">
        <v>13881</v>
      </c>
      <c r="G665" s="292"/>
      <c r="H665" s="292" t="s">
        <v>13874</v>
      </c>
      <c r="I665" s="292" t="s">
        <v>13875</v>
      </c>
    </row>
    <row r="666" spans="1:9" x14ac:dyDescent="0.3">
      <c r="A666" s="292" t="s">
        <v>15228</v>
      </c>
      <c r="B666" s="292" t="s">
        <v>13901</v>
      </c>
      <c r="C666" s="292" t="s">
        <v>15229</v>
      </c>
      <c r="D666" s="292"/>
      <c r="E666" s="293">
        <v>44245</v>
      </c>
      <c r="F666" s="292" t="s">
        <v>14359</v>
      </c>
      <c r="G666" s="292"/>
      <c r="H666" s="292" t="s">
        <v>13874</v>
      </c>
      <c r="I666" s="292" t="s">
        <v>13875</v>
      </c>
    </row>
    <row r="667" spans="1:9" x14ac:dyDescent="0.3">
      <c r="A667" s="292" t="s">
        <v>15230</v>
      </c>
      <c r="B667" s="292" t="s">
        <v>291</v>
      </c>
      <c r="C667" s="292" t="s">
        <v>15231</v>
      </c>
      <c r="D667" s="292" t="s">
        <v>13870</v>
      </c>
      <c r="E667" s="293">
        <v>42241.689988425926</v>
      </c>
      <c r="F667" s="292" t="s">
        <v>13881</v>
      </c>
      <c r="G667" s="292"/>
      <c r="H667" s="292" t="s">
        <v>13874</v>
      </c>
      <c r="I667" s="292" t="s">
        <v>13875</v>
      </c>
    </row>
    <row r="668" spans="1:9" x14ac:dyDescent="0.3">
      <c r="A668" s="292" t="s">
        <v>15232</v>
      </c>
      <c r="B668" s="292" t="s">
        <v>291</v>
      </c>
      <c r="C668" s="292" t="s">
        <v>15233</v>
      </c>
      <c r="D668" s="292" t="s">
        <v>13870</v>
      </c>
      <c r="E668" s="293">
        <v>42241.690081018518</v>
      </c>
      <c r="F668" s="292" t="s">
        <v>13881</v>
      </c>
      <c r="G668" s="292"/>
      <c r="H668" s="292" t="s">
        <v>13874</v>
      </c>
      <c r="I668" s="292" t="s">
        <v>13875</v>
      </c>
    </row>
    <row r="669" spans="1:9" x14ac:dyDescent="0.3">
      <c r="A669" s="292" t="s">
        <v>15234</v>
      </c>
      <c r="B669" s="292" t="s">
        <v>291</v>
      </c>
      <c r="C669" s="292" t="s">
        <v>15235</v>
      </c>
      <c r="D669" s="292"/>
      <c r="E669" s="293">
        <v>44705</v>
      </c>
      <c r="F669" s="292" t="s">
        <v>13934</v>
      </c>
      <c r="G669" s="292"/>
      <c r="H669" s="292" t="s">
        <v>13874</v>
      </c>
      <c r="I669" s="292" t="s">
        <v>13875</v>
      </c>
    </row>
    <row r="670" spans="1:9" x14ac:dyDescent="0.3">
      <c r="A670" s="292" t="s">
        <v>15236</v>
      </c>
      <c r="B670" s="292" t="s">
        <v>291</v>
      </c>
      <c r="C670" s="292" t="s">
        <v>15237</v>
      </c>
      <c r="D670" s="292" t="s">
        <v>13870</v>
      </c>
      <c r="E670" s="293">
        <v>42241.690081018518</v>
      </c>
      <c r="F670" s="292" t="s">
        <v>13881</v>
      </c>
      <c r="G670" s="292"/>
      <c r="H670" s="292" t="s">
        <v>13874</v>
      </c>
      <c r="I670" s="292" t="s">
        <v>13875</v>
      </c>
    </row>
    <row r="671" spans="1:9" x14ac:dyDescent="0.3">
      <c r="A671" s="292" t="s">
        <v>15238</v>
      </c>
      <c r="B671" s="292" t="s">
        <v>291</v>
      </c>
      <c r="C671" s="292" t="s">
        <v>15239</v>
      </c>
      <c r="D671" s="292" t="s">
        <v>13870</v>
      </c>
      <c r="E671" s="293">
        <v>42241.690081018518</v>
      </c>
      <c r="F671" s="292" t="s">
        <v>13881</v>
      </c>
      <c r="G671" s="292"/>
      <c r="H671" s="292" t="s">
        <v>13874</v>
      </c>
      <c r="I671" s="292" t="s">
        <v>13875</v>
      </c>
    </row>
    <row r="672" spans="1:9" x14ac:dyDescent="0.3">
      <c r="A672" s="292" t="s">
        <v>15240</v>
      </c>
      <c r="B672" s="292" t="s">
        <v>291</v>
      </c>
      <c r="C672" s="292" t="s">
        <v>15241</v>
      </c>
      <c r="D672" s="292" t="s">
        <v>13870</v>
      </c>
      <c r="E672" s="293">
        <v>42241.690081018518</v>
      </c>
      <c r="F672" s="292" t="s">
        <v>13881</v>
      </c>
      <c r="G672" s="292"/>
      <c r="H672" s="292" t="s">
        <v>13874</v>
      </c>
      <c r="I672" s="292" t="s">
        <v>13875</v>
      </c>
    </row>
    <row r="673" spans="1:9" x14ac:dyDescent="0.3">
      <c r="A673" s="292" t="s">
        <v>15242</v>
      </c>
      <c r="B673" s="292" t="s">
        <v>291</v>
      </c>
      <c r="C673" s="292" t="s">
        <v>15243</v>
      </c>
      <c r="D673" s="292"/>
      <c r="E673" s="293">
        <v>43034.493055555555</v>
      </c>
      <c r="F673" s="292" t="s">
        <v>13886</v>
      </c>
      <c r="G673" s="292"/>
      <c r="H673" s="292" t="s">
        <v>13874</v>
      </c>
      <c r="I673" s="292" t="s">
        <v>13875</v>
      </c>
    </row>
    <row r="674" spans="1:9" x14ac:dyDescent="0.3">
      <c r="A674" s="292" t="s">
        <v>15244</v>
      </c>
      <c r="B674" s="292" t="s">
        <v>291</v>
      </c>
      <c r="C674" s="292" t="s">
        <v>15245</v>
      </c>
      <c r="D674" s="292"/>
      <c r="E674" s="293">
        <v>44914.416666666664</v>
      </c>
      <c r="F674" s="292" t="s">
        <v>14527</v>
      </c>
      <c r="G674" s="292"/>
      <c r="H674" s="292" t="s">
        <v>13874</v>
      </c>
      <c r="I674" s="292" t="s">
        <v>13875</v>
      </c>
    </row>
    <row r="675" spans="1:9" x14ac:dyDescent="0.3">
      <c r="A675" s="292" t="s">
        <v>15246</v>
      </c>
      <c r="B675" s="292" t="s">
        <v>291</v>
      </c>
      <c r="C675" s="292" t="s">
        <v>15247</v>
      </c>
      <c r="D675" s="292" t="s">
        <v>13870</v>
      </c>
      <c r="E675" s="293">
        <v>42241.690081018518</v>
      </c>
      <c r="F675" s="292" t="s">
        <v>13881</v>
      </c>
      <c r="G675" s="292"/>
      <c r="H675" s="292" t="s">
        <v>13874</v>
      </c>
      <c r="I675" s="292" t="s">
        <v>13875</v>
      </c>
    </row>
    <row r="676" spans="1:9" x14ac:dyDescent="0.3">
      <c r="A676" s="292" t="s">
        <v>15248</v>
      </c>
      <c r="B676" s="292" t="s">
        <v>13901</v>
      </c>
      <c r="C676" s="292" t="s">
        <v>14707</v>
      </c>
      <c r="D676" s="292" t="s">
        <v>13870</v>
      </c>
      <c r="E676" s="293">
        <v>42241.690023148149</v>
      </c>
      <c r="F676" s="292" t="s">
        <v>13881</v>
      </c>
      <c r="G676" s="292"/>
      <c r="H676" s="292" t="s">
        <v>13874</v>
      </c>
      <c r="I676" s="292" t="s">
        <v>13875</v>
      </c>
    </row>
    <row r="677" spans="1:9" x14ac:dyDescent="0.3">
      <c r="A677" s="292" t="s">
        <v>15249</v>
      </c>
      <c r="B677" s="292" t="s">
        <v>13879</v>
      </c>
      <c r="C677" s="292" t="s">
        <v>15250</v>
      </c>
      <c r="D677" s="292" t="s">
        <v>13870</v>
      </c>
      <c r="E677" s="293">
        <v>42241.690092592595</v>
      </c>
      <c r="F677" s="292" t="s">
        <v>13881</v>
      </c>
      <c r="G677" s="292"/>
      <c r="H677" s="292" t="s">
        <v>13874</v>
      </c>
      <c r="I677" s="292" t="s">
        <v>13875</v>
      </c>
    </row>
    <row r="678" spans="1:9" x14ac:dyDescent="0.3">
      <c r="A678" s="292" t="s">
        <v>15251</v>
      </c>
      <c r="B678" s="292" t="s">
        <v>291</v>
      </c>
      <c r="C678" s="292" t="s">
        <v>15252</v>
      </c>
      <c r="D678" s="292"/>
      <c r="E678" s="293">
        <v>43354.395833333336</v>
      </c>
      <c r="F678" s="292" t="s">
        <v>14874</v>
      </c>
      <c r="G678" s="292"/>
      <c r="H678" s="292" t="s">
        <v>13874</v>
      </c>
      <c r="I678" s="292" t="s">
        <v>13875</v>
      </c>
    </row>
    <row r="679" spans="1:9" x14ac:dyDescent="0.3">
      <c r="A679" s="292" t="s">
        <v>15253</v>
      </c>
      <c r="B679" s="292" t="s">
        <v>13879</v>
      </c>
      <c r="C679" s="292" t="s">
        <v>15254</v>
      </c>
      <c r="D679" s="292" t="s">
        <v>13870</v>
      </c>
      <c r="E679" s="293">
        <v>42241.690081018518</v>
      </c>
      <c r="F679" s="292" t="s">
        <v>13881</v>
      </c>
      <c r="G679" s="292"/>
      <c r="H679" s="292" t="s">
        <v>13874</v>
      </c>
      <c r="I679" s="292" t="s">
        <v>13875</v>
      </c>
    </row>
    <row r="680" spans="1:9" x14ac:dyDescent="0.3">
      <c r="A680" s="292" t="s">
        <v>15255</v>
      </c>
      <c r="B680" s="292" t="s">
        <v>291</v>
      </c>
      <c r="C680" s="292" t="s">
        <v>15256</v>
      </c>
      <c r="D680" s="292" t="s">
        <v>13870</v>
      </c>
      <c r="E680" s="293">
        <v>42241.690092592595</v>
      </c>
      <c r="F680" s="292" t="s">
        <v>13881</v>
      </c>
      <c r="G680" s="292"/>
      <c r="H680" s="292" t="s">
        <v>13874</v>
      </c>
      <c r="I680" s="292" t="s">
        <v>13875</v>
      </c>
    </row>
    <row r="681" spans="1:9" x14ac:dyDescent="0.3">
      <c r="A681" s="292" t="s">
        <v>15257</v>
      </c>
      <c r="B681" s="292" t="s">
        <v>291</v>
      </c>
      <c r="C681" s="292" t="s">
        <v>15258</v>
      </c>
      <c r="D681" s="292" t="s">
        <v>13870</v>
      </c>
      <c r="E681" s="293">
        <v>42241.689953703702</v>
      </c>
      <c r="F681" s="292" t="s">
        <v>13881</v>
      </c>
      <c r="G681" s="292"/>
      <c r="H681" s="292" t="s">
        <v>13874</v>
      </c>
      <c r="I681" s="292" t="s">
        <v>13875</v>
      </c>
    </row>
    <row r="682" spans="1:9" x14ac:dyDescent="0.3">
      <c r="A682" s="292" t="s">
        <v>15259</v>
      </c>
      <c r="B682" s="292" t="s">
        <v>291</v>
      </c>
      <c r="C682" s="292" t="s">
        <v>15260</v>
      </c>
      <c r="D682" s="292"/>
      <c r="E682" s="293">
        <v>43614.409722222219</v>
      </c>
      <c r="F682" s="292" t="s">
        <v>13889</v>
      </c>
      <c r="G682" s="292"/>
      <c r="H682" s="292" t="s">
        <v>13874</v>
      </c>
      <c r="I682" s="292" t="s">
        <v>13875</v>
      </c>
    </row>
    <row r="683" spans="1:9" x14ac:dyDescent="0.3">
      <c r="A683" s="292" t="s">
        <v>15261</v>
      </c>
      <c r="B683" s="292" t="s">
        <v>291</v>
      </c>
      <c r="C683" s="292" t="s">
        <v>15262</v>
      </c>
      <c r="D683" s="292"/>
      <c r="E683" s="293">
        <v>42803.420138888891</v>
      </c>
      <c r="F683" s="292" t="s">
        <v>13889</v>
      </c>
      <c r="G683" s="292"/>
      <c r="H683" s="292" t="s">
        <v>13874</v>
      </c>
      <c r="I683" s="292" t="s">
        <v>13875</v>
      </c>
    </row>
    <row r="684" spans="1:9" x14ac:dyDescent="0.3">
      <c r="A684" s="292" t="s">
        <v>15263</v>
      </c>
      <c r="B684" s="292" t="s">
        <v>13901</v>
      </c>
      <c r="C684" s="292" t="s">
        <v>15264</v>
      </c>
      <c r="D684" s="292" t="s">
        <v>14118</v>
      </c>
      <c r="E684" s="293">
        <v>44616.159722222219</v>
      </c>
      <c r="F684" s="292" t="s">
        <v>13903</v>
      </c>
      <c r="G684" s="292"/>
      <c r="H684" s="292" t="s">
        <v>13874</v>
      </c>
      <c r="I684" s="292" t="s">
        <v>13875</v>
      </c>
    </row>
    <row r="685" spans="1:9" x14ac:dyDescent="0.3">
      <c r="A685" s="292" t="s">
        <v>15265</v>
      </c>
      <c r="B685" s="292" t="s">
        <v>291</v>
      </c>
      <c r="C685" s="292" t="s">
        <v>15266</v>
      </c>
      <c r="D685" s="292" t="s">
        <v>13870</v>
      </c>
      <c r="E685" s="293">
        <v>42241.690081018518</v>
      </c>
      <c r="F685" s="292" t="s">
        <v>13881</v>
      </c>
      <c r="G685" s="292"/>
      <c r="H685" s="292" t="s">
        <v>13874</v>
      </c>
      <c r="I685" s="292" t="s">
        <v>13875</v>
      </c>
    </row>
    <row r="686" spans="1:9" x14ac:dyDescent="0.3">
      <c r="A686" s="292" t="s">
        <v>15267</v>
      </c>
      <c r="B686" s="292" t="s">
        <v>291</v>
      </c>
      <c r="C686" s="292" t="s">
        <v>15268</v>
      </c>
      <c r="D686" s="292"/>
      <c r="E686" s="293">
        <v>42933.368055555555</v>
      </c>
      <c r="F686" s="292" t="s">
        <v>13886</v>
      </c>
      <c r="G686" s="292"/>
      <c r="H686" s="292" t="s">
        <v>13874</v>
      </c>
      <c r="I686" s="292" t="s">
        <v>13875</v>
      </c>
    </row>
    <row r="687" spans="1:9" x14ac:dyDescent="0.3">
      <c r="A687" s="292" t="s">
        <v>15269</v>
      </c>
      <c r="B687" s="292" t="s">
        <v>291</v>
      </c>
      <c r="C687" s="292" t="s">
        <v>15270</v>
      </c>
      <c r="D687" s="292" t="s">
        <v>13870</v>
      </c>
      <c r="E687" s="293">
        <v>42241.690081018518</v>
      </c>
      <c r="F687" s="292" t="s">
        <v>13881</v>
      </c>
      <c r="G687" s="292"/>
      <c r="H687" s="292" t="s">
        <v>13874</v>
      </c>
      <c r="I687" s="292" t="s">
        <v>13875</v>
      </c>
    </row>
    <row r="688" spans="1:9" x14ac:dyDescent="0.3">
      <c r="A688" s="292" t="s">
        <v>15271</v>
      </c>
      <c r="B688" s="292" t="s">
        <v>291</v>
      </c>
      <c r="C688" s="292" t="s">
        <v>15272</v>
      </c>
      <c r="D688" s="292"/>
      <c r="E688" s="293"/>
      <c r="F688" s="292"/>
      <c r="G688" s="292"/>
      <c r="H688" s="292" t="s">
        <v>13874</v>
      </c>
      <c r="I688" s="292" t="s">
        <v>13875</v>
      </c>
    </row>
    <row r="689" spans="1:9" x14ac:dyDescent="0.3">
      <c r="A689" s="292" t="s">
        <v>15273</v>
      </c>
      <c r="B689" s="292" t="s">
        <v>13879</v>
      </c>
      <c r="C689" s="292" t="s">
        <v>15274</v>
      </c>
      <c r="D689" s="292" t="s">
        <v>13870</v>
      </c>
      <c r="E689" s="293">
        <v>42241.690081018518</v>
      </c>
      <c r="F689" s="292" t="s">
        <v>13881</v>
      </c>
      <c r="G689" s="292"/>
      <c r="H689" s="292" t="s">
        <v>13874</v>
      </c>
      <c r="I689" s="292" t="s">
        <v>13875</v>
      </c>
    </row>
    <row r="690" spans="1:9" x14ac:dyDescent="0.3">
      <c r="A690" s="292" t="s">
        <v>15275</v>
      </c>
      <c r="B690" s="292" t="s">
        <v>291</v>
      </c>
      <c r="C690" s="292" t="s">
        <v>15276</v>
      </c>
      <c r="D690" s="292"/>
      <c r="E690" s="293">
        <v>42772.451388888891</v>
      </c>
      <c r="F690" s="292" t="s">
        <v>13889</v>
      </c>
      <c r="G690" s="292"/>
      <c r="H690" s="292" t="s">
        <v>13874</v>
      </c>
      <c r="I690" s="292" t="s">
        <v>13875</v>
      </c>
    </row>
    <row r="691" spans="1:9" x14ac:dyDescent="0.3">
      <c r="A691" s="292" t="s">
        <v>15277</v>
      </c>
      <c r="B691" s="292" t="s">
        <v>13879</v>
      </c>
      <c r="C691" s="292" t="s">
        <v>15278</v>
      </c>
      <c r="D691" s="292" t="s">
        <v>13870</v>
      </c>
      <c r="E691" s="293">
        <v>42241.690011574072</v>
      </c>
      <c r="F691" s="292" t="s">
        <v>13881</v>
      </c>
      <c r="G691" s="292"/>
      <c r="H691" s="292" t="s">
        <v>13874</v>
      </c>
      <c r="I691" s="292" t="s">
        <v>13875</v>
      </c>
    </row>
    <row r="692" spans="1:9" x14ac:dyDescent="0.3">
      <c r="A692" s="292" t="s">
        <v>15279</v>
      </c>
      <c r="B692" s="292" t="s">
        <v>291</v>
      </c>
      <c r="C692" s="292" t="s">
        <v>15280</v>
      </c>
      <c r="D692" s="292" t="s">
        <v>13870</v>
      </c>
      <c r="E692" s="293">
        <v>42466.450567129628</v>
      </c>
      <c r="F692" s="292" t="s">
        <v>13910</v>
      </c>
      <c r="G692" s="292"/>
      <c r="H692" s="292" t="s">
        <v>13874</v>
      </c>
      <c r="I692" s="292" t="s">
        <v>13875</v>
      </c>
    </row>
    <row r="693" spans="1:9" x14ac:dyDescent="0.3">
      <c r="A693" s="292" t="s">
        <v>15281</v>
      </c>
      <c r="B693" s="292" t="s">
        <v>291</v>
      </c>
      <c r="C693" s="292" t="s">
        <v>15282</v>
      </c>
      <c r="D693" s="292" t="s">
        <v>13870</v>
      </c>
      <c r="E693" s="293">
        <v>42465.404444444444</v>
      </c>
      <c r="F693" s="292" t="s">
        <v>13910</v>
      </c>
      <c r="G693" s="292"/>
      <c r="H693" s="292" t="s">
        <v>13874</v>
      </c>
      <c r="I693" s="292" t="s">
        <v>13875</v>
      </c>
    </row>
    <row r="694" spans="1:9" x14ac:dyDescent="0.3">
      <c r="A694" s="292" t="s">
        <v>15281</v>
      </c>
      <c r="B694" s="292" t="s">
        <v>291</v>
      </c>
      <c r="C694" s="292" t="s">
        <v>15283</v>
      </c>
      <c r="D694" s="292"/>
      <c r="E694" s="293"/>
      <c r="F694" s="292"/>
      <c r="G694" s="292"/>
      <c r="H694" s="292" t="s">
        <v>13874</v>
      </c>
      <c r="I694" s="292" t="s">
        <v>13875</v>
      </c>
    </row>
    <row r="695" spans="1:9" x14ac:dyDescent="0.3">
      <c r="A695" s="292" t="s">
        <v>15284</v>
      </c>
      <c r="B695" s="292" t="s">
        <v>291</v>
      </c>
      <c r="C695" s="292" t="s">
        <v>15285</v>
      </c>
      <c r="D695" s="292"/>
      <c r="E695" s="293">
        <v>43676.413194444445</v>
      </c>
      <c r="F695" s="292" t="s">
        <v>13889</v>
      </c>
      <c r="G695" s="292"/>
      <c r="H695" s="292" t="s">
        <v>13874</v>
      </c>
      <c r="I695" s="292" t="s">
        <v>13875</v>
      </c>
    </row>
    <row r="696" spans="1:9" x14ac:dyDescent="0.3">
      <c r="A696" s="292" t="s">
        <v>15286</v>
      </c>
      <c r="B696" s="292" t="s">
        <v>291</v>
      </c>
      <c r="C696" s="292" t="s">
        <v>15287</v>
      </c>
      <c r="D696" s="292"/>
      <c r="E696" s="293">
        <v>45307.420138888891</v>
      </c>
      <c r="F696" s="292" t="s">
        <v>14527</v>
      </c>
      <c r="G696" s="292"/>
      <c r="H696" s="292" t="s">
        <v>13874</v>
      </c>
      <c r="I696" s="292" t="s">
        <v>13875</v>
      </c>
    </row>
    <row r="697" spans="1:9" x14ac:dyDescent="0.3">
      <c r="A697" s="292" t="s">
        <v>15288</v>
      </c>
      <c r="B697" s="292" t="s">
        <v>291</v>
      </c>
      <c r="C697" s="292" t="s">
        <v>15289</v>
      </c>
      <c r="D697" s="292" t="s">
        <v>15290</v>
      </c>
      <c r="E697" s="293">
        <v>42241.690081018518</v>
      </c>
      <c r="F697" s="292" t="s">
        <v>13881</v>
      </c>
      <c r="G697" s="292"/>
      <c r="H697" s="292" t="s">
        <v>13874</v>
      </c>
      <c r="I697" s="292" t="s">
        <v>13875</v>
      </c>
    </row>
    <row r="698" spans="1:9" x14ac:dyDescent="0.3">
      <c r="A698" s="292" t="s">
        <v>15291</v>
      </c>
      <c r="B698" s="292" t="s">
        <v>291</v>
      </c>
      <c r="C698" s="292" t="s">
        <v>15292</v>
      </c>
      <c r="D698" s="292" t="s">
        <v>13870</v>
      </c>
      <c r="E698" s="293">
        <v>42374.405775462961</v>
      </c>
      <c r="F698" s="292" t="s">
        <v>13910</v>
      </c>
      <c r="G698" s="292"/>
      <c r="H698" s="292" t="s">
        <v>13874</v>
      </c>
      <c r="I698" s="292" t="s">
        <v>13875</v>
      </c>
    </row>
    <row r="699" spans="1:9" x14ac:dyDescent="0.3">
      <c r="A699" s="292" t="s">
        <v>15293</v>
      </c>
      <c r="B699" s="292" t="s">
        <v>291</v>
      </c>
      <c r="C699" s="292" t="s">
        <v>15294</v>
      </c>
      <c r="D699" s="292"/>
      <c r="E699" s="293">
        <v>43635.663194444445</v>
      </c>
      <c r="F699" s="292" t="s">
        <v>13889</v>
      </c>
      <c r="G699" s="292"/>
      <c r="H699" s="292" t="s">
        <v>13874</v>
      </c>
      <c r="I699" s="292" t="s">
        <v>13875</v>
      </c>
    </row>
    <row r="700" spans="1:9" x14ac:dyDescent="0.3">
      <c r="A700" s="292" t="s">
        <v>15293</v>
      </c>
      <c r="B700" s="292" t="s">
        <v>13901</v>
      </c>
      <c r="C700" s="292" t="s">
        <v>15295</v>
      </c>
      <c r="D700" s="292"/>
      <c r="E700" s="293">
        <v>45783</v>
      </c>
      <c r="F700" s="292" t="s">
        <v>13903</v>
      </c>
      <c r="G700" s="292"/>
      <c r="H700" s="292" t="s">
        <v>13874</v>
      </c>
      <c r="I700" s="292" t="s">
        <v>13875</v>
      </c>
    </row>
    <row r="701" spans="1:9" x14ac:dyDescent="0.3">
      <c r="A701" s="292" t="s">
        <v>15296</v>
      </c>
      <c r="B701" s="292" t="s">
        <v>291</v>
      </c>
      <c r="C701" s="292" t="s">
        <v>15297</v>
      </c>
      <c r="D701" s="292"/>
      <c r="E701" s="293">
        <v>42894.145833333336</v>
      </c>
      <c r="F701" s="292" t="s">
        <v>13886</v>
      </c>
      <c r="G701" s="292"/>
      <c r="H701" s="292" t="s">
        <v>13874</v>
      </c>
      <c r="I701" s="292" t="s">
        <v>13875</v>
      </c>
    </row>
    <row r="702" spans="1:9" x14ac:dyDescent="0.3">
      <c r="A702" s="292" t="s">
        <v>15298</v>
      </c>
      <c r="B702" s="292" t="s">
        <v>291</v>
      </c>
      <c r="C702" s="292" t="s">
        <v>15299</v>
      </c>
      <c r="D702" s="292"/>
      <c r="E702" s="293">
        <v>43531.180555555555</v>
      </c>
      <c r="F702" s="292" t="s">
        <v>13889</v>
      </c>
      <c r="G702" s="292"/>
      <c r="H702" s="292" t="s">
        <v>13874</v>
      </c>
      <c r="I702" s="292" t="s">
        <v>13875</v>
      </c>
    </row>
    <row r="703" spans="1:9" x14ac:dyDescent="0.3">
      <c r="A703" s="292" t="s">
        <v>15300</v>
      </c>
      <c r="B703" s="292" t="s">
        <v>291</v>
      </c>
      <c r="C703" s="292" t="s">
        <v>15301</v>
      </c>
      <c r="D703" s="292"/>
      <c r="E703" s="293">
        <v>42775.385416666664</v>
      </c>
      <c r="F703" s="292" t="s">
        <v>13889</v>
      </c>
      <c r="G703" s="292"/>
      <c r="H703" s="292" t="s">
        <v>13874</v>
      </c>
      <c r="I703" s="292" t="s">
        <v>13875</v>
      </c>
    </row>
    <row r="704" spans="1:9" x14ac:dyDescent="0.3">
      <c r="A704" s="292" t="s">
        <v>15302</v>
      </c>
      <c r="B704" s="292" t="s">
        <v>13879</v>
      </c>
      <c r="C704" s="292" t="s">
        <v>15303</v>
      </c>
      <c r="D704" s="292" t="s">
        <v>15304</v>
      </c>
      <c r="E704" s="293">
        <v>42241.690092592595</v>
      </c>
      <c r="F704" s="292" t="s">
        <v>13881</v>
      </c>
      <c r="G704" s="292"/>
      <c r="H704" s="292" t="s">
        <v>13874</v>
      </c>
      <c r="I704" s="292" t="s">
        <v>13875</v>
      </c>
    </row>
    <row r="705" spans="1:9" x14ac:dyDescent="0.3">
      <c r="A705" s="292" t="s">
        <v>15305</v>
      </c>
      <c r="B705" s="292" t="s">
        <v>291</v>
      </c>
      <c r="C705" s="292" t="s">
        <v>15306</v>
      </c>
      <c r="D705" s="292" t="s">
        <v>13870</v>
      </c>
      <c r="E705" s="293">
        <v>42636.432372685187</v>
      </c>
      <c r="F705" s="292" t="s">
        <v>13873</v>
      </c>
      <c r="G705" s="292"/>
      <c r="H705" s="292" t="s">
        <v>13874</v>
      </c>
      <c r="I705" s="292" t="s">
        <v>13875</v>
      </c>
    </row>
    <row r="706" spans="1:9" x14ac:dyDescent="0.3">
      <c r="A706" s="292" t="s">
        <v>15307</v>
      </c>
      <c r="B706" s="292" t="s">
        <v>291</v>
      </c>
      <c r="C706" s="292" t="s">
        <v>15308</v>
      </c>
      <c r="D706" s="292"/>
      <c r="E706" s="293">
        <v>44425</v>
      </c>
      <c r="F706" s="292" t="s">
        <v>13934</v>
      </c>
      <c r="G706" s="292"/>
      <c r="H706" s="292" t="s">
        <v>13874</v>
      </c>
      <c r="I706" s="292" t="s">
        <v>13875</v>
      </c>
    </row>
    <row r="707" spans="1:9" x14ac:dyDescent="0.3">
      <c r="A707" s="292" t="s">
        <v>15307</v>
      </c>
      <c r="B707" s="292" t="s">
        <v>291</v>
      </c>
      <c r="C707" s="292" t="s">
        <v>15308</v>
      </c>
      <c r="D707" s="292"/>
      <c r="E707" s="293">
        <v>44425</v>
      </c>
      <c r="F707" s="292" t="s">
        <v>13934</v>
      </c>
      <c r="G707" s="292"/>
      <c r="H707" s="292" t="s">
        <v>13874</v>
      </c>
      <c r="I707" s="292" t="s">
        <v>13875</v>
      </c>
    </row>
    <row r="708" spans="1:9" x14ac:dyDescent="0.3">
      <c r="A708" s="292" t="s">
        <v>15307</v>
      </c>
      <c r="B708" s="292" t="s">
        <v>291</v>
      </c>
      <c r="C708" s="292" t="s">
        <v>15309</v>
      </c>
      <c r="D708" s="292"/>
      <c r="E708" s="293">
        <v>44425</v>
      </c>
      <c r="F708" s="292" t="s">
        <v>13934</v>
      </c>
      <c r="G708" s="292"/>
      <c r="H708" s="292" t="s">
        <v>13874</v>
      </c>
      <c r="I708" s="292" t="s">
        <v>13875</v>
      </c>
    </row>
    <row r="709" spans="1:9" x14ac:dyDescent="0.3">
      <c r="A709" s="292" t="s">
        <v>15307</v>
      </c>
      <c r="B709" s="292" t="s">
        <v>13901</v>
      </c>
      <c r="C709" s="292" t="s">
        <v>15310</v>
      </c>
      <c r="D709" s="292"/>
      <c r="E709" s="293">
        <v>44425</v>
      </c>
      <c r="F709" s="292" t="s">
        <v>13934</v>
      </c>
      <c r="G709" s="292"/>
      <c r="H709" s="292" t="s">
        <v>13874</v>
      </c>
      <c r="I709" s="292" t="s">
        <v>13875</v>
      </c>
    </row>
    <row r="710" spans="1:9" x14ac:dyDescent="0.3">
      <c r="A710" s="292" t="s">
        <v>15311</v>
      </c>
      <c r="B710" s="292" t="s">
        <v>291</v>
      </c>
      <c r="C710" s="292" t="s">
        <v>15312</v>
      </c>
      <c r="D710" s="292" t="s">
        <v>13870</v>
      </c>
      <c r="E710" s="293">
        <v>42291.560729166667</v>
      </c>
      <c r="F710" s="292" t="s">
        <v>13910</v>
      </c>
      <c r="G710" s="292"/>
      <c r="H710" s="292" t="s">
        <v>13874</v>
      </c>
      <c r="I710" s="292" t="s">
        <v>13875</v>
      </c>
    </row>
    <row r="711" spans="1:9" x14ac:dyDescent="0.3">
      <c r="A711" s="292" t="s">
        <v>15313</v>
      </c>
      <c r="B711" s="292" t="s">
        <v>13901</v>
      </c>
      <c r="C711" s="292" t="s">
        <v>15314</v>
      </c>
      <c r="D711" s="292" t="s">
        <v>13870</v>
      </c>
      <c r="E711" s="293">
        <v>42241.690092592595</v>
      </c>
      <c r="F711" s="292" t="s">
        <v>13881</v>
      </c>
      <c r="G711" s="292"/>
      <c r="H711" s="292" t="s">
        <v>13874</v>
      </c>
      <c r="I711" s="292" t="s">
        <v>13875</v>
      </c>
    </row>
    <row r="712" spans="1:9" x14ac:dyDescent="0.3">
      <c r="A712" s="292" t="s">
        <v>15315</v>
      </c>
      <c r="B712" s="292" t="s">
        <v>291</v>
      </c>
      <c r="C712" s="292" t="s">
        <v>15316</v>
      </c>
      <c r="D712" s="292" t="s">
        <v>13870</v>
      </c>
      <c r="E712" s="293">
        <v>42433.303113425929</v>
      </c>
      <c r="F712" s="292" t="s">
        <v>13910</v>
      </c>
      <c r="G712" s="292"/>
      <c r="H712" s="292" t="s">
        <v>13874</v>
      </c>
      <c r="I712" s="292" t="s">
        <v>13875</v>
      </c>
    </row>
    <row r="713" spans="1:9" x14ac:dyDescent="0.3">
      <c r="A713" s="292" t="s">
        <v>15317</v>
      </c>
      <c r="B713" s="292" t="s">
        <v>13901</v>
      </c>
      <c r="C713" s="292" t="s">
        <v>15318</v>
      </c>
      <c r="D713" s="292" t="s">
        <v>13870</v>
      </c>
      <c r="E713" s="293">
        <v>42241.690057870372</v>
      </c>
      <c r="F713" s="292" t="s">
        <v>13881</v>
      </c>
      <c r="G713" s="292"/>
      <c r="H713" s="292" t="s">
        <v>13874</v>
      </c>
      <c r="I713" s="292" t="s">
        <v>13875</v>
      </c>
    </row>
    <row r="714" spans="1:9" x14ac:dyDescent="0.3">
      <c r="A714" s="292" t="s">
        <v>15319</v>
      </c>
      <c r="B714" s="292" t="s">
        <v>291</v>
      </c>
      <c r="C714" s="292" t="s">
        <v>15320</v>
      </c>
      <c r="D714" s="292"/>
      <c r="E714" s="293">
        <v>43522.586805555555</v>
      </c>
      <c r="F714" s="292" t="s">
        <v>13889</v>
      </c>
      <c r="G714" s="292"/>
      <c r="H714" s="292" t="s">
        <v>13874</v>
      </c>
      <c r="I714" s="292" t="s">
        <v>13875</v>
      </c>
    </row>
    <row r="715" spans="1:9" x14ac:dyDescent="0.3">
      <c r="A715" s="292" t="s">
        <v>15321</v>
      </c>
      <c r="B715" s="292" t="s">
        <v>13901</v>
      </c>
      <c r="C715" s="292" t="s">
        <v>15322</v>
      </c>
      <c r="D715" s="292" t="s">
        <v>13870</v>
      </c>
      <c r="E715" s="293">
        <v>42241.690092592595</v>
      </c>
      <c r="F715" s="292" t="s">
        <v>13881</v>
      </c>
      <c r="G715" s="292"/>
      <c r="H715" s="292" t="s">
        <v>13874</v>
      </c>
      <c r="I715" s="292" t="s">
        <v>13875</v>
      </c>
    </row>
    <row r="716" spans="1:9" x14ac:dyDescent="0.3">
      <c r="A716" s="292" t="s">
        <v>15323</v>
      </c>
      <c r="B716" s="292" t="s">
        <v>13901</v>
      </c>
      <c r="C716" s="292" t="s">
        <v>15324</v>
      </c>
      <c r="D716" s="292"/>
      <c r="E716" s="293">
        <v>44966</v>
      </c>
      <c r="F716" s="292" t="s">
        <v>13903</v>
      </c>
      <c r="G716" s="292" t="s">
        <v>15325</v>
      </c>
      <c r="H716" s="292" t="s">
        <v>13874</v>
      </c>
      <c r="I716" s="292" t="s">
        <v>13875</v>
      </c>
    </row>
    <row r="717" spans="1:9" x14ac:dyDescent="0.3">
      <c r="A717" s="292" t="s">
        <v>15326</v>
      </c>
      <c r="B717" s="292" t="s">
        <v>291</v>
      </c>
      <c r="C717" s="292" t="s">
        <v>15327</v>
      </c>
      <c r="D717" s="292" t="s">
        <v>13870</v>
      </c>
      <c r="E717" s="293">
        <v>42241.690081018518</v>
      </c>
      <c r="F717" s="292" t="s">
        <v>13881</v>
      </c>
      <c r="G717" s="292"/>
      <c r="H717" s="292" t="s">
        <v>13874</v>
      </c>
      <c r="I717" s="292" t="s">
        <v>13875</v>
      </c>
    </row>
    <row r="718" spans="1:9" x14ac:dyDescent="0.3">
      <c r="A718" s="292" t="s">
        <v>15328</v>
      </c>
      <c r="B718" s="292" t="s">
        <v>291</v>
      </c>
      <c r="C718" s="292" t="s">
        <v>15329</v>
      </c>
      <c r="D718" s="292"/>
      <c r="E718" s="293">
        <v>43304.368055555555</v>
      </c>
      <c r="F718" s="292" t="s">
        <v>13889</v>
      </c>
      <c r="G718" s="292"/>
      <c r="H718" s="292" t="s">
        <v>13874</v>
      </c>
      <c r="I718" s="292" t="s">
        <v>13875</v>
      </c>
    </row>
    <row r="719" spans="1:9" x14ac:dyDescent="0.3">
      <c r="A719" s="292" t="s">
        <v>15330</v>
      </c>
      <c r="B719" s="292" t="s">
        <v>291</v>
      </c>
      <c r="C719" s="292" t="s">
        <v>15331</v>
      </c>
      <c r="D719" s="292" t="s">
        <v>13870</v>
      </c>
      <c r="E719" s="293">
        <v>42241.689942129633</v>
      </c>
      <c r="F719" s="292" t="s">
        <v>13881</v>
      </c>
      <c r="G719" s="292"/>
      <c r="H719" s="292" t="s">
        <v>13874</v>
      </c>
      <c r="I719" s="292" t="s">
        <v>13875</v>
      </c>
    </row>
    <row r="720" spans="1:9" x14ac:dyDescent="0.3">
      <c r="A720" s="292" t="s">
        <v>15332</v>
      </c>
      <c r="B720" s="292" t="s">
        <v>291</v>
      </c>
      <c r="C720" s="292" t="s">
        <v>15333</v>
      </c>
      <c r="D720" s="292"/>
      <c r="E720" s="293">
        <v>44403</v>
      </c>
      <c r="F720" s="292" t="s">
        <v>14359</v>
      </c>
      <c r="G720" s="292"/>
      <c r="H720" s="292" t="s">
        <v>13874</v>
      </c>
      <c r="I720" s="292" t="s">
        <v>13875</v>
      </c>
    </row>
    <row r="721" spans="1:9" x14ac:dyDescent="0.3">
      <c r="A721" s="292" t="s">
        <v>32</v>
      </c>
      <c r="B721" s="292" t="s">
        <v>13901</v>
      </c>
      <c r="C721" s="292" t="s">
        <v>15334</v>
      </c>
      <c r="D721" s="292" t="s">
        <v>15335</v>
      </c>
      <c r="E721" s="293">
        <v>42241.690092592595</v>
      </c>
      <c r="F721" s="292" t="s">
        <v>13881</v>
      </c>
      <c r="G721" s="292"/>
      <c r="H721" s="292" t="s">
        <v>13874</v>
      </c>
      <c r="I721" s="292" t="s">
        <v>13875</v>
      </c>
    </row>
    <row r="722" spans="1:9" x14ac:dyDescent="0.3">
      <c r="A722" s="292" t="s">
        <v>15336</v>
      </c>
      <c r="B722" s="292" t="s">
        <v>291</v>
      </c>
      <c r="C722" s="292" t="s">
        <v>15337</v>
      </c>
      <c r="D722" s="292" t="s">
        <v>13870</v>
      </c>
      <c r="E722" s="293">
        <v>42452.502083333333</v>
      </c>
      <c r="F722" s="292" t="s">
        <v>13910</v>
      </c>
      <c r="G722" s="292"/>
      <c r="H722" s="292" t="s">
        <v>13874</v>
      </c>
      <c r="I722" s="292" t="s">
        <v>13875</v>
      </c>
    </row>
    <row r="723" spans="1:9" x14ac:dyDescent="0.3">
      <c r="A723" s="292" t="s">
        <v>15338</v>
      </c>
      <c r="B723" s="292" t="s">
        <v>291</v>
      </c>
      <c r="C723" s="292" t="s">
        <v>15339</v>
      </c>
      <c r="D723" s="292"/>
      <c r="E723" s="293">
        <v>43969.388888888891</v>
      </c>
      <c r="F723" s="292" t="s">
        <v>13889</v>
      </c>
      <c r="G723" s="292"/>
      <c r="H723" s="292" t="s">
        <v>13874</v>
      </c>
      <c r="I723" s="292" t="s">
        <v>13875</v>
      </c>
    </row>
    <row r="724" spans="1:9" x14ac:dyDescent="0.3">
      <c r="A724" s="292" t="s">
        <v>15340</v>
      </c>
      <c r="B724" s="292" t="s">
        <v>291</v>
      </c>
      <c r="C724" s="292" t="s">
        <v>15341</v>
      </c>
      <c r="D724" s="292" t="s">
        <v>15342</v>
      </c>
      <c r="E724" s="293">
        <v>44629.607638888891</v>
      </c>
      <c r="F724" s="292" t="s">
        <v>14165</v>
      </c>
      <c r="G724" s="292"/>
      <c r="H724" s="292" t="s">
        <v>13874</v>
      </c>
      <c r="I724" s="292" t="s">
        <v>13875</v>
      </c>
    </row>
    <row r="725" spans="1:9" x14ac:dyDescent="0.3">
      <c r="A725" s="292" t="s">
        <v>15343</v>
      </c>
      <c r="B725" s="292" t="s">
        <v>291</v>
      </c>
      <c r="C725" s="292" t="s">
        <v>15344</v>
      </c>
      <c r="D725" s="292"/>
      <c r="E725" s="293">
        <v>43319.628472222219</v>
      </c>
      <c r="F725" s="292" t="s">
        <v>13889</v>
      </c>
      <c r="G725" s="292"/>
      <c r="H725" s="292" t="s">
        <v>13874</v>
      </c>
      <c r="I725" s="292" t="s">
        <v>13875</v>
      </c>
    </row>
    <row r="726" spans="1:9" x14ac:dyDescent="0.3">
      <c r="A726" s="292" t="s">
        <v>15345</v>
      </c>
      <c r="B726" s="292" t="s">
        <v>13901</v>
      </c>
      <c r="C726" s="292" t="s">
        <v>14648</v>
      </c>
      <c r="D726" s="292" t="s">
        <v>13870</v>
      </c>
      <c r="E726" s="293">
        <v>42241.690023148149</v>
      </c>
      <c r="F726" s="292" t="s">
        <v>13881</v>
      </c>
      <c r="G726" s="292"/>
      <c r="H726" s="292" t="s">
        <v>13874</v>
      </c>
      <c r="I726" s="292" t="s">
        <v>13875</v>
      </c>
    </row>
    <row r="727" spans="1:9" x14ac:dyDescent="0.3">
      <c r="A727" s="292" t="s">
        <v>15346</v>
      </c>
      <c r="B727" s="292" t="s">
        <v>291</v>
      </c>
      <c r="C727" s="292" t="s">
        <v>15347</v>
      </c>
      <c r="D727" s="292" t="s">
        <v>13870</v>
      </c>
      <c r="E727" s="293">
        <v>42465.404143518521</v>
      </c>
      <c r="F727" s="292" t="s">
        <v>13910</v>
      </c>
      <c r="G727" s="292"/>
      <c r="H727" s="292" t="s">
        <v>13874</v>
      </c>
      <c r="I727" s="292" t="s">
        <v>13875</v>
      </c>
    </row>
    <row r="728" spans="1:9" x14ac:dyDescent="0.3">
      <c r="A728" s="292" t="s">
        <v>15348</v>
      </c>
      <c r="B728" s="292" t="s">
        <v>291</v>
      </c>
      <c r="C728" s="292" t="s">
        <v>15349</v>
      </c>
      <c r="D728" s="292"/>
      <c r="E728" s="293">
        <v>43213.381944444445</v>
      </c>
      <c r="F728" s="292" t="s">
        <v>13886</v>
      </c>
      <c r="G728" s="292"/>
      <c r="H728" s="292" t="s">
        <v>13874</v>
      </c>
      <c r="I728" s="292" t="s">
        <v>13875</v>
      </c>
    </row>
    <row r="729" spans="1:9" x14ac:dyDescent="0.3">
      <c r="A729" s="292" t="s">
        <v>15350</v>
      </c>
      <c r="B729" s="292" t="s">
        <v>291</v>
      </c>
      <c r="C729" s="292" t="s">
        <v>15351</v>
      </c>
      <c r="D729" s="292" t="s">
        <v>13870</v>
      </c>
      <c r="E729" s="293">
        <v>42241.690057870372</v>
      </c>
      <c r="F729" s="292" t="s">
        <v>13881</v>
      </c>
      <c r="G729" s="292"/>
      <c r="H729" s="292" t="s">
        <v>13874</v>
      </c>
      <c r="I729" s="292" t="s">
        <v>13875</v>
      </c>
    </row>
    <row r="730" spans="1:9" x14ac:dyDescent="0.3">
      <c r="A730" s="292" t="s">
        <v>15352</v>
      </c>
      <c r="B730" s="292" t="s">
        <v>291</v>
      </c>
      <c r="C730" s="292" t="s">
        <v>15353</v>
      </c>
      <c r="D730" s="292"/>
      <c r="E730" s="293">
        <v>43451.597222222219</v>
      </c>
      <c r="F730" s="292" t="s">
        <v>13889</v>
      </c>
      <c r="G730" s="292"/>
      <c r="H730" s="292" t="s">
        <v>13874</v>
      </c>
      <c r="I730" s="292" t="s">
        <v>13875</v>
      </c>
    </row>
    <row r="731" spans="1:9" x14ac:dyDescent="0.3">
      <c r="A731" s="292" t="s">
        <v>15354</v>
      </c>
      <c r="B731" s="292" t="s">
        <v>291</v>
      </c>
      <c r="C731" s="292" t="s">
        <v>15355</v>
      </c>
      <c r="D731" s="292"/>
      <c r="E731" s="293">
        <v>43105.447916666664</v>
      </c>
      <c r="F731" s="292" t="s">
        <v>13886</v>
      </c>
      <c r="G731" s="292"/>
      <c r="H731" s="292" t="s">
        <v>13874</v>
      </c>
      <c r="I731" s="292" t="s">
        <v>13875</v>
      </c>
    </row>
    <row r="732" spans="1:9" x14ac:dyDescent="0.3">
      <c r="A732" s="292" t="s">
        <v>15356</v>
      </c>
      <c r="B732" s="292" t="s">
        <v>291</v>
      </c>
      <c r="C732" s="292" t="s">
        <v>15357</v>
      </c>
      <c r="D732" s="292"/>
      <c r="E732" s="293">
        <v>43809.680555555555</v>
      </c>
      <c r="F732" s="292" t="s">
        <v>13889</v>
      </c>
      <c r="G732" s="292"/>
      <c r="H732" s="292" t="s">
        <v>13874</v>
      </c>
      <c r="I732" s="292" t="s">
        <v>13875</v>
      </c>
    </row>
    <row r="733" spans="1:9" x14ac:dyDescent="0.3">
      <c r="A733" s="292" t="s">
        <v>15358</v>
      </c>
      <c r="B733" s="292" t="s">
        <v>291</v>
      </c>
      <c r="C733" s="292" t="s">
        <v>15359</v>
      </c>
      <c r="D733" s="292" t="s">
        <v>13870</v>
      </c>
      <c r="E733" s="293">
        <v>42241.690081018518</v>
      </c>
      <c r="F733" s="292" t="s">
        <v>13881</v>
      </c>
      <c r="G733" s="292"/>
      <c r="H733" s="292" t="s">
        <v>13874</v>
      </c>
      <c r="I733" s="292" t="s">
        <v>13875</v>
      </c>
    </row>
    <row r="734" spans="1:9" x14ac:dyDescent="0.3">
      <c r="A734" s="292" t="s">
        <v>15360</v>
      </c>
      <c r="B734" s="292" t="s">
        <v>291</v>
      </c>
      <c r="C734" s="292" t="s">
        <v>15361</v>
      </c>
      <c r="D734" s="292" t="s">
        <v>14118</v>
      </c>
      <c r="E734" s="293">
        <v>45378</v>
      </c>
      <c r="F734" s="292" t="s">
        <v>13903</v>
      </c>
      <c r="G734" s="292" t="s">
        <v>15362</v>
      </c>
      <c r="H734" s="292" t="s">
        <v>13874</v>
      </c>
      <c r="I734" s="292" t="s">
        <v>13875</v>
      </c>
    </row>
    <row r="735" spans="1:9" x14ac:dyDescent="0.3">
      <c r="A735" s="292" t="s">
        <v>15363</v>
      </c>
      <c r="B735" s="292" t="s">
        <v>291</v>
      </c>
      <c r="C735" s="292" t="s">
        <v>15364</v>
      </c>
      <c r="D735" s="292" t="s">
        <v>13870</v>
      </c>
      <c r="E735" s="293">
        <v>42268.661886574075</v>
      </c>
      <c r="F735" s="292" t="s">
        <v>13910</v>
      </c>
      <c r="G735" s="292"/>
      <c r="H735" s="292" t="s">
        <v>13874</v>
      </c>
      <c r="I735" s="292" t="s">
        <v>13875</v>
      </c>
    </row>
    <row r="736" spans="1:9" x14ac:dyDescent="0.3">
      <c r="A736" s="292" t="s">
        <v>15365</v>
      </c>
      <c r="B736" s="292" t="s">
        <v>13901</v>
      </c>
      <c r="C736" s="292" t="s">
        <v>14646</v>
      </c>
      <c r="D736" s="292" t="s">
        <v>13870</v>
      </c>
      <c r="E736" s="293">
        <v>42241.690023148149</v>
      </c>
      <c r="F736" s="292" t="s">
        <v>13881</v>
      </c>
      <c r="G736" s="292"/>
      <c r="H736" s="292" t="s">
        <v>13874</v>
      </c>
      <c r="I736" s="292" t="s">
        <v>13875</v>
      </c>
    </row>
    <row r="737" spans="1:9" x14ac:dyDescent="0.3">
      <c r="A737" s="292" t="s">
        <v>15366</v>
      </c>
      <c r="B737" s="292" t="s">
        <v>291</v>
      </c>
      <c r="C737" s="292" t="s">
        <v>15367</v>
      </c>
      <c r="D737" s="292"/>
      <c r="E737" s="293">
        <v>43145.628472222219</v>
      </c>
      <c r="F737" s="292" t="s">
        <v>13889</v>
      </c>
      <c r="G737" s="292"/>
      <c r="H737" s="292" t="s">
        <v>13874</v>
      </c>
      <c r="I737" s="292" t="s">
        <v>13875</v>
      </c>
    </row>
    <row r="738" spans="1:9" x14ac:dyDescent="0.3">
      <c r="A738" s="292" t="s">
        <v>33</v>
      </c>
      <c r="B738" s="292" t="s">
        <v>13901</v>
      </c>
      <c r="C738" s="292" t="s">
        <v>15368</v>
      </c>
      <c r="D738" s="292" t="s">
        <v>13870</v>
      </c>
      <c r="E738" s="293">
        <v>42241.690092592595</v>
      </c>
      <c r="F738" s="292" t="s">
        <v>13881</v>
      </c>
      <c r="G738" s="292"/>
      <c r="H738" s="292" t="s">
        <v>13874</v>
      </c>
      <c r="I738" s="292" t="s">
        <v>13875</v>
      </c>
    </row>
    <row r="739" spans="1:9" x14ac:dyDescent="0.3">
      <c r="A739" s="292" t="s">
        <v>15369</v>
      </c>
      <c r="B739" s="292" t="s">
        <v>291</v>
      </c>
      <c r="C739" s="292" t="s">
        <v>15370</v>
      </c>
      <c r="D739" s="292" t="s">
        <v>13870</v>
      </c>
      <c r="E739" s="293">
        <v>42311.571574074071</v>
      </c>
      <c r="F739" s="292" t="s">
        <v>13910</v>
      </c>
      <c r="G739" s="292"/>
      <c r="H739" s="292" t="s">
        <v>13874</v>
      </c>
      <c r="I739" s="292" t="s">
        <v>13875</v>
      </c>
    </row>
    <row r="740" spans="1:9" x14ac:dyDescent="0.3">
      <c r="A740" s="292" t="s">
        <v>15371</v>
      </c>
      <c r="B740" s="292" t="s">
        <v>13901</v>
      </c>
      <c r="C740" s="292" t="s">
        <v>14673</v>
      </c>
      <c r="D740" s="292" t="s">
        <v>13870</v>
      </c>
      <c r="E740" s="293">
        <v>42241.690023148149</v>
      </c>
      <c r="F740" s="292" t="s">
        <v>13881</v>
      </c>
      <c r="G740" s="292"/>
      <c r="H740" s="292" t="s">
        <v>13874</v>
      </c>
      <c r="I740" s="292" t="s">
        <v>13875</v>
      </c>
    </row>
    <row r="741" spans="1:9" x14ac:dyDescent="0.3">
      <c r="A741" s="292" t="s">
        <v>15372</v>
      </c>
      <c r="B741" s="292" t="s">
        <v>13901</v>
      </c>
      <c r="C741" s="292" t="s">
        <v>15373</v>
      </c>
      <c r="D741" s="292" t="s">
        <v>13870</v>
      </c>
      <c r="E741" s="293">
        <v>42241.690092592595</v>
      </c>
      <c r="F741" s="292" t="s">
        <v>13881</v>
      </c>
      <c r="G741" s="292"/>
      <c r="H741" s="292" t="s">
        <v>13874</v>
      </c>
      <c r="I741" s="292" t="s">
        <v>13875</v>
      </c>
    </row>
    <row r="742" spans="1:9" x14ac:dyDescent="0.3">
      <c r="A742" s="292" t="s">
        <v>15374</v>
      </c>
      <c r="B742" s="292" t="s">
        <v>291</v>
      </c>
      <c r="C742" s="292" t="s">
        <v>15375</v>
      </c>
      <c r="D742" s="292" t="s">
        <v>13870</v>
      </c>
      <c r="E742" s="293">
        <v>42270.477939814817</v>
      </c>
      <c r="F742" s="292" t="s">
        <v>13910</v>
      </c>
      <c r="G742" s="292"/>
      <c r="H742" s="292" t="s">
        <v>13874</v>
      </c>
      <c r="I742" s="292" t="s">
        <v>13875</v>
      </c>
    </row>
    <row r="743" spans="1:9" x14ac:dyDescent="0.3">
      <c r="A743" s="292" t="s">
        <v>15374</v>
      </c>
      <c r="B743" s="292" t="s">
        <v>13901</v>
      </c>
      <c r="C743" s="292" t="s">
        <v>15376</v>
      </c>
      <c r="D743" s="292" t="s">
        <v>15377</v>
      </c>
      <c r="E743" s="293">
        <v>42241.690092592595</v>
      </c>
      <c r="F743" s="292" t="s">
        <v>13881</v>
      </c>
      <c r="G743" s="292"/>
      <c r="H743" s="292" t="s">
        <v>13874</v>
      </c>
      <c r="I743" s="292" t="s">
        <v>13875</v>
      </c>
    </row>
    <row r="744" spans="1:9" x14ac:dyDescent="0.3">
      <c r="A744" s="292" t="s">
        <v>15378</v>
      </c>
      <c r="B744" s="292" t="s">
        <v>291</v>
      </c>
      <c r="C744" s="292" t="s">
        <v>15379</v>
      </c>
      <c r="D744" s="292"/>
      <c r="E744" s="293">
        <v>43053.524305555555</v>
      </c>
      <c r="F744" s="292" t="s">
        <v>14073</v>
      </c>
      <c r="G744" s="292"/>
      <c r="H744" s="292" t="s">
        <v>13874</v>
      </c>
      <c r="I744" s="292" t="s">
        <v>13875</v>
      </c>
    </row>
    <row r="745" spans="1:9" x14ac:dyDescent="0.3">
      <c r="A745" s="292" t="s">
        <v>15380</v>
      </c>
      <c r="B745" s="292" t="s">
        <v>291</v>
      </c>
      <c r="C745" s="292" t="s">
        <v>15381</v>
      </c>
      <c r="D745" s="292"/>
      <c r="E745" s="293">
        <v>42768.638888888891</v>
      </c>
      <c r="F745" s="292" t="s">
        <v>13889</v>
      </c>
      <c r="G745" s="292"/>
      <c r="H745" s="292" t="s">
        <v>13874</v>
      </c>
      <c r="I745" s="292" t="s">
        <v>13875</v>
      </c>
    </row>
    <row r="746" spans="1:9" x14ac:dyDescent="0.3">
      <c r="A746" s="292" t="s">
        <v>15382</v>
      </c>
      <c r="B746" s="292" t="s">
        <v>13901</v>
      </c>
      <c r="C746" s="292" t="s">
        <v>14690</v>
      </c>
      <c r="D746" s="292" t="s">
        <v>13870</v>
      </c>
      <c r="E746" s="293">
        <v>42241.690023148149</v>
      </c>
      <c r="F746" s="292" t="s">
        <v>13881</v>
      </c>
      <c r="G746" s="292"/>
      <c r="H746" s="292" t="s">
        <v>13874</v>
      </c>
      <c r="I746" s="292" t="s">
        <v>13875</v>
      </c>
    </row>
    <row r="747" spans="1:9" x14ac:dyDescent="0.3">
      <c r="A747" s="292" t="s">
        <v>15383</v>
      </c>
      <c r="B747" s="292" t="s">
        <v>13901</v>
      </c>
      <c r="C747" s="292" t="s">
        <v>14713</v>
      </c>
      <c r="D747" s="292" t="s">
        <v>13870</v>
      </c>
      <c r="E747" s="293">
        <v>42241.690023148149</v>
      </c>
      <c r="F747" s="292" t="s">
        <v>13881</v>
      </c>
      <c r="G747" s="292"/>
      <c r="H747" s="292" t="s">
        <v>13874</v>
      </c>
      <c r="I747" s="292" t="s">
        <v>13875</v>
      </c>
    </row>
    <row r="748" spans="1:9" x14ac:dyDescent="0.3">
      <c r="A748" s="292" t="s">
        <v>15384</v>
      </c>
      <c r="B748" s="292" t="s">
        <v>13901</v>
      </c>
      <c r="C748" s="292" t="s">
        <v>14686</v>
      </c>
      <c r="D748" s="292" t="s">
        <v>13870</v>
      </c>
      <c r="E748" s="293">
        <v>42241.690023148149</v>
      </c>
      <c r="F748" s="292" t="s">
        <v>13881</v>
      </c>
      <c r="G748" s="292"/>
      <c r="H748" s="292" t="s">
        <v>13874</v>
      </c>
      <c r="I748" s="292" t="s">
        <v>13875</v>
      </c>
    </row>
    <row r="749" spans="1:9" x14ac:dyDescent="0.3">
      <c r="A749" s="292" t="s">
        <v>15385</v>
      </c>
      <c r="B749" s="292" t="s">
        <v>291</v>
      </c>
      <c r="C749" s="292" t="s">
        <v>15386</v>
      </c>
      <c r="D749" s="292" t="s">
        <v>14118</v>
      </c>
      <c r="E749" s="293">
        <v>44951</v>
      </c>
      <c r="F749" s="292" t="s">
        <v>13903</v>
      </c>
      <c r="G749" s="292" t="s">
        <v>15387</v>
      </c>
      <c r="H749" s="292" t="s">
        <v>13874</v>
      </c>
      <c r="I749" s="292" t="s">
        <v>13875</v>
      </c>
    </row>
    <row r="750" spans="1:9" x14ac:dyDescent="0.3">
      <c r="A750" s="292" t="s">
        <v>15385</v>
      </c>
      <c r="B750" s="292" t="s">
        <v>13901</v>
      </c>
      <c r="C750" s="292" t="s">
        <v>14717</v>
      </c>
      <c r="D750" s="292" t="s">
        <v>13870</v>
      </c>
      <c r="E750" s="293">
        <v>42241.690023148149</v>
      </c>
      <c r="F750" s="292" t="s">
        <v>13881</v>
      </c>
      <c r="G750" s="292"/>
      <c r="H750" s="292" t="s">
        <v>13874</v>
      </c>
      <c r="I750" s="292" t="s">
        <v>13875</v>
      </c>
    </row>
    <row r="751" spans="1:9" x14ac:dyDescent="0.3">
      <c r="A751" s="292" t="s">
        <v>15388</v>
      </c>
      <c r="B751" s="292" t="s">
        <v>291</v>
      </c>
      <c r="C751" s="292" t="s">
        <v>15389</v>
      </c>
      <c r="D751" s="292" t="s">
        <v>13870</v>
      </c>
      <c r="E751" s="293">
        <v>42265.484953703701</v>
      </c>
      <c r="F751" s="292" t="s">
        <v>13910</v>
      </c>
      <c r="G751" s="292"/>
      <c r="H751" s="292" t="s">
        <v>13874</v>
      </c>
      <c r="I751" s="292" t="s">
        <v>13875</v>
      </c>
    </row>
    <row r="752" spans="1:9" x14ac:dyDescent="0.3">
      <c r="A752" s="292" t="s">
        <v>15390</v>
      </c>
      <c r="B752" s="292" t="s">
        <v>291</v>
      </c>
      <c r="C752" s="292" t="s">
        <v>15391</v>
      </c>
      <c r="D752" s="292" t="s">
        <v>13870</v>
      </c>
      <c r="E752" s="293">
        <v>42241.690092592595</v>
      </c>
      <c r="F752" s="292" t="s">
        <v>13881</v>
      </c>
      <c r="G752" s="292"/>
      <c r="H752" s="292" t="s">
        <v>13874</v>
      </c>
      <c r="I752" s="292" t="s">
        <v>13875</v>
      </c>
    </row>
    <row r="753" spans="1:9" x14ac:dyDescent="0.3">
      <c r="A753" s="292" t="s">
        <v>15392</v>
      </c>
      <c r="B753" s="292" t="s">
        <v>13901</v>
      </c>
      <c r="C753" s="292" t="s">
        <v>14715</v>
      </c>
      <c r="D753" s="292" t="s">
        <v>13870</v>
      </c>
      <c r="E753" s="293">
        <v>42241.690023148149</v>
      </c>
      <c r="F753" s="292" t="s">
        <v>13881</v>
      </c>
      <c r="G753" s="292"/>
      <c r="H753" s="292" t="s">
        <v>13874</v>
      </c>
      <c r="I753" s="292" t="s">
        <v>13875</v>
      </c>
    </row>
    <row r="754" spans="1:9" x14ac:dyDescent="0.3">
      <c r="A754" s="292" t="s">
        <v>15393</v>
      </c>
      <c r="B754" s="292" t="s">
        <v>291</v>
      </c>
      <c r="C754" s="292" t="s">
        <v>15394</v>
      </c>
      <c r="D754" s="292"/>
      <c r="E754" s="293">
        <v>44036.645833333336</v>
      </c>
      <c r="F754" s="292" t="s">
        <v>13889</v>
      </c>
      <c r="G754" s="292"/>
      <c r="H754" s="292" t="s">
        <v>13874</v>
      </c>
      <c r="I754" s="292" t="s">
        <v>13875</v>
      </c>
    </row>
    <row r="755" spans="1:9" x14ac:dyDescent="0.3">
      <c r="A755" s="292" t="s">
        <v>15395</v>
      </c>
      <c r="B755" s="292" t="s">
        <v>13901</v>
      </c>
      <c r="C755" s="292" t="s">
        <v>15396</v>
      </c>
      <c r="D755" s="292" t="s">
        <v>13870</v>
      </c>
      <c r="E755" s="293">
        <v>42241.690092592595</v>
      </c>
      <c r="F755" s="292" t="s">
        <v>13881</v>
      </c>
      <c r="G755" s="292"/>
      <c r="H755" s="292" t="s">
        <v>13874</v>
      </c>
      <c r="I755" s="292" t="s">
        <v>13875</v>
      </c>
    </row>
    <row r="756" spans="1:9" x14ac:dyDescent="0.3">
      <c r="A756" s="292" t="s">
        <v>15397</v>
      </c>
      <c r="B756" s="292" t="s">
        <v>13901</v>
      </c>
      <c r="C756" s="292" t="s">
        <v>14703</v>
      </c>
      <c r="D756" s="292" t="s">
        <v>13870</v>
      </c>
      <c r="E756" s="293">
        <v>42241.690023148149</v>
      </c>
      <c r="F756" s="292" t="s">
        <v>13881</v>
      </c>
      <c r="G756" s="292"/>
      <c r="H756" s="292" t="s">
        <v>13874</v>
      </c>
      <c r="I756" s="292" t="s">
        <v>13875</v>
      </c>
    </row>
    <row r="757" spans="1:9" x14ac:dyDescent="0.3">
      <c r="A757" s="292" t="s">
        <v>15398</v>
      </c>
      <c r="B757" s="292" t="s">
        <v>291</v>
      </c>
      <c r="C757" s="292" t="s">
        <v>15399</v>
      </c>
      <c r="D757" s="292"/>
      <c r="E757" s="293">
        <v>42940.652777777781</v>
      </c>
      <c r="F757" s="292" t="s">
        <v>13886</v>
      </c>
      <c r="G757" s="292"/>
      <c r="H757" s="292" t="s">
        <v>13874</v>
      </c>
      <c r="I757" s="292" t="s">
        <v>13875</v>
      </c>
    </row>
    <row r="758" spans="1:9" x14ac:dyDescent="0.3">
      <c r="A758" s="292" t="s">
        <v>15400</v>
      </c>
      <c r="B758" s="292" t="s">
        <v>13901</v>
      </c>
      <c r="C758" s="292" t="s">
        <v>14721</v>
      </c>
      <c r="D758" s="292" t="s">
        <v>13870</v>
      </c>
      <c r="E758" s="293">
        <v>42241.690023148149</v>
      </c>
      <c r="F758" s="292" t="s">
        <v>13881</v>
      </c>
      <c r="G758" s="292"/>
      <c r="H758" s="292" t="s">
        <v>13874</v>
      </c>
      <c r="I758" s="292" t="s">
        <v>13875</v>
      </c>
    </row>
    <row r="759" spans="1:9" x14ac:dyDescent="0.3">
      <c r="A759" s="292" t="s">
        <v>15401</v>
      </c>
      <c r="B759" s="292" t="s">
        <v>13901</v>
      </c>
      <c r="C759" s="292" t="s">
        <v>15009</v>
      </c>
      <c r="D759" s="292" t="s">
        <v>13870</v>
      </c>
      <c r="E759" s="293">
        <v>42241.690023148149</v>
      </c>
      <c r="F759" s="292" t="s">
        <v>13881</v>
      </c>
      <c r="G759" s="292"/>
      <c r="H759" s="292" t="s">
        <v>13874</v>
      </c>
      <c r="I759" s="292" t="s">
        <v>13875</v>
      </c>
    </row>
    <row r="760" spans="1:9" x14ac:dyDescent="0.3">
      <c r="A760" s="292" t="s">
        <v>15402</v>
      </c>
      <c r="B760" s="292" t="s">
        <v>13901</v>
      </c>
      <c r="C760" s="292" t="s">
        <v>14741</v>
      </c>
      <c r="D760" s="292" t="s">
        <v>13870</v>
      </c>
      <c r="E760" s="293">
        <v>42241.690023148149</v>
      </c>
      <c r="F760" s="292" t="s">
        <v>13881</v>
      </c>
      <c r="G760" s="292"/>
      <c r="H760" s="292" t="s">
        <v>13874</v>
      </c>
      <c r="I760" s="292" t="s">
        <v>13875</v>
      </c>
    </row>
    <row r="761" spans="1:9" x14ac:dyDescent="0.3">
      <c r="A761" s="292" t="s">
        <v>15403</v>
      </c>
      <c r="B761" s="292" t="s">
        <v>13901</v>
      </c>
      <c r="C761" s="292" t="s">
        <v>14760</v>
      </c>
      <c r="D761" s="292" t="s">
        <v>13870</v>
      </c>
      <c r="E761" s="293">
        <v>42241.690023148149</v>
      </c>
      <c r="F761" s="292" t="s">
        <v>13881</v>
      </c>
      <c r="G761" s="292"/>
      <c r="H761" s="292" t="s">
        <v>13874</v>
      </c>
      <c r="I761" s="292" t="s">
        <v>13875</v>
      </c>
    </row>
    <row r="762" spans="1:9" x14ac:dyDescent="0.3">
      <c r="A762" s="292" t="s">
        <v>15404</v>
      </c>
      <c r="B762" s="292" t="s">
        <v>13901</v>
      </c>
      <c r="C762" s="292" t="s">
        <v>15405</v>
      </c>
      <c r="D762" s="292" t="s">
        <v>13870</v>
      </c>
      <c r="E762" s="293">
        <v>42241.690092592595</v>
      </c>
      <c r="F762" s="292" t="s">
        <v>13881</v>
      </c>
      <c r="G762" s="292"/>
      <c r="H762" s="292" t="s">
        <v>13874</v>
      </c>
      <c r="I762" s="292" t="s">
        <v>13875</v>
      </c>
    </row>
    <row r="763" spans="1:9" x14ac:dyDescent="0.3">
      <c r="A763" s="292" t="s">
        <v>15406</v>
      </c>
      <c r="B763" s="292" t="s">
        <v>291</v>
      </c>
      <c r="C763" s="292" t="s">
        <v>15407</v>
      </c>
      <c r="D763" s="292"/>
      <c r="E763" s="293">
        <v>42975.142361111109</v>
      </c>
      <c r="F763" s="292" t="s">
        <v>13886</v>
      </c>
      <c r="G763" s="292"/>
      <c r="H763" s="292" t="s">
        <v>13874</v>
      </c>
      <c r="I763" s="292" t="s">
        <v>13875</v>
      </c>
    </row>
    <row r="764" spans="1:9" x14ac:dyDescent="0.3">
      <c r="A764" s="292" t="s">
        <v>15408</v>
      </c>
      <c r="B764" s="292" t="s">
        <v>291</v>
      </c>
      <c r="C764" s="292" t="s">
        <v>15409</v>
      </c>
      <c r="D764" s="292"/>
      <c r="E764" s="293">
        <v>43614.430555555555</v>
      </c>
      <c r="F764" s="292" t="s">
        <v>13889</v>
      </c>
      <c r="G764" s="292"/>
      <c r="H764" s="292" t="s">
        <v>13874</v>
      </c>
      <c r="I764" s="292" t="s">
        <v>13875</v>
      </c>
    </row>
    <row r="765" spans="1:9" x14ac:dyDescent="0.3">
      <c r="A765" s="292" t="s">
        <v>15410</v>
      </c>
      <c r="B765" s="292" t="s">
        <v>13901</v>
      </c>
      <c r="C765" s="292" t="s">
        <v>14750</v>
      </c>
      <c r="D765" s="292" t="s">
        <v>13870</v>
      </c>
      <c r="E765" s="293">
        <v>42241.690023148149</v>
      </c>
      <c r="F765" s="292" t="s">
        <v>13881</v>
      </c>
      <c r="G765" s="292"/>
      <c r="H765" s="292" t="s">
        <v>13874</v>
      </c>
      <c r="I765" s="292" t="s">
        <v>13875</v>
      </c>
    </row>
    <row r="766" spans="1:9" x14ac:dyDescent="0.3">
      <c r="A766" s="292" t="s">
        <v>15411</v>
      </c>
      <c r="B766" s="292" t="s">
        <v>13901</v>
      </c>
      <c r="C766" s="292" t="s">
        <v>14810</v>
      </c>
      <c r="D766" s="292" t="s">
        <v>13870</v>
      </c>
      <c r="E766" s="293">
        <v>42241.690034722225</v>
      </c>
      <c r="F766" s="292" t="s">
        <v>13881</v>
      </c>
      <c r="G766" s="292"/>
      <c r="H766" s="292" t="s">
        <v>13874</v>
      </c>
      <c r="I766" s="292" t="s">
        <v>13875</v>
      </c>
    </row>
    <row r="767" spans="1:9" x14ac:dyDescent="0.3">
      <c r="A767" s="292" t="s">
        <v>15412</v>
      </c>
      <c r="B767" s="292" t="s">
        <v>13901</v>
      </c>
      <c r="C767" s="292" t="s">
        <v>14768</v>
      </c>
      <c r="D767" s="292" t="s">
        <v>13870</v>
      </c>
      <c r="E767" s="293">
        <v>42241.690023148149</v>
      </c>
      <c r="F767" s="292" t="s">
        <v>13881</v>
      </c>
      <c r="G767" s="292"/>
      <c r="H767" s="292" t="s">
        <v>13874</v>
      </c>
      <c r="I767" s="292" t="s">
        <v>13875</v>
      </c>
    </row>
    <row r="768" spans="1:9" x14ac:dyDescent="0.3">
      <c r="A768" s="292" t="s">
        <v>15413</v>
      </c>
      <c r="B768" s="292" t="s">
        <v>13901</v>
      </c>
      <c r="C768" s="292" t="s">
        <v>15414</v>
      </c>
      <c r="D768" s="292" t="s">
        <v>13870</v>
      </c>
      <c r="E768" s="293">
        <v>42241.690057870372</v>
      </c>
      <c r="F768" s="292" t="s">
        <v>13881</v>
      </c>
      <c r="G768" s="292"/>
      <c r="H768" s="292" t="s">
        <v>13874</v>
      </c>
      <c r="I768" s="292" t="s">
        <v>13875</v>
      </c>
    </row>
    <row r="769" spans="1:9" x14ac:dyDescent="0.3">
      <c r="A769" s="292" t="s">
        <v>15415</v>
      </c>
      <c r="B769" s="292" t="s">
        <v>291</v>
      </c>
      <c r="C769" s="292" t="s">
        <v>15416</v>
      </c>
      <c r="D769" s="292" t="s">
        <v>13870</v>
      </c>
      <c r="E769" s="293">
        <v>42241.690092592595</v>
      </c>
      <c r="F769" s="292" t="s">
        <v>13881</v>
      </c>
      <c r="G769" s="292"/>
      <c r="H769" s="292" t="s">
        <v>13874</v>
      </c>
      <c r="I769" s="292" t="s">
        <v>13875</v>
      </c>
    </row>
    <row r="770" spans="1:9" x14ac:dyDescent="0.3">
      <c r="A770" s="292" t="s">
        <v>15417</v>
      </c>
      <c r="B770" s="292" t="s">
        <v>291</v>
      </c>
      <c r="C770" s="292" t="s">
        <v>15418</v>
      </c>
      <c r="D770" s="292" t="s">
        <v>13870</v>
      </c>
      <c r="E770" s="293">
        <v>42241.690092592595</v>
      </c>
      <c r="F770" s="292" t="s">
        <v>13881</v>
      </c>
      <c r="G770" s="292"/>
      <c r="H770" s="292" t="s">
        <v>13874</v>
      </c>
      <c r="I770" s="292" t="s">
        <v>13875</v>
      </c>
    </row>
    <row r="771" spans="1:9" x14ac:dyDescent="0.3">
      <c r="A771" s="292" t="s">
        <v>15419</v>
      </c>
      <c r="B771" s="292" t="s">
        <v>291</v>
      </c>
      <c r="C771" s="292" t="s">
        <v>15420</v>
      </c>
      <c r="D771" s="292"/>
      <c r="E771" s="293">
        <v>43439.506944444445</v>
      </c>
      <c r="F771" s="292" t="s">
        <v>13889</v>
      </c>
      <c r="G771" s="292"/>
      <c r="H771" s="292" t="s">
        <v>13874</v>
      </c>
      <c r="I771" s="292" t="s">
        <v>13875</v>
      </c>
    </row>
    <row r="772" spans="1:9" x14ac:dyDescent="0.3">
      <c r="A772" s="292" t="s">
        <v>15421</v>
      </c>
      <c r="B772" s="292" t="s">
        <v>13901</v>
      </c>
      <c r="C772" s="292" t="s">
        <v>14792</v>
      </c>
      <c r="D772" s="292" t="s">
        <v>13870</v>
      </c>
      <c r="E772" s="293">
        <v>42241.690034722225</v>
      </c>
      <c r="F772" s="292" t="s">
        <v>13881</v>
      </c>
      <c r="G772" s="292"/>
      <c r="H772" s="292" t="s">
        <v>13874</v>
      </c>
      <c r="I772" s="292" t="s">
        <v>13875</v>
      </c>
    </row>
    <row r="773" spans="1:9" x14ac:dyDescent="0.3">
      <c r="A773" s="292" t="s">
        <v>15422</v>
      </c>
      <c r="B773" s="292" t="s">
        <v>13901</v>
      </c>
      <c r="C773" s="292" t="s">
        <v>14806</v>
      </c>
      <c r="D773" s="292" t="s">
        <v>13870</v>
      </c>
      <c r="E773" s="293">
        <v>42241.690034722225</v>
      </c>
      <c r="F773" s="292" t="s">
        <v>13881</v>
      </c>
      <c r="G773" s="292"/>
      <c r="H773" s="292" t="s">
        <v>13874</v>
      </c>
      <c r="I773" s="292" t="s">
        <v>13875</v>
      </c>
    </row>
    <row r="774" spans="1:9" x14ac:dyDescent="0.3">
      <c r="A774" s="292" t="s">
        <v>15423</v>
      </c>
      <c r="B774" s="292" t="s">
        <v>13879</v>
      </c>
      <c r="C774" s="292" t="s">
        <v>15424</v>
      </c>
      <c r="D774" s="292" t="s">
        <v>13870</v>
      </c>
      <c r="E774" s="293">
        <v>42716.409722222219</v>
      </c>
      <c r="F774" s="292" t="s">
        <v>13889</v>
      </c>
      <c r="G774" s="292"/>
      <c r="H774" s="292" t="s">
        <v>13874</v>
      </c>
      <c r="I774" s="292" t="s">
        <v>13875</v>
      </c>
    </row>
    <row r="775" spans="1:9" x14ac:dyDescent="0.3">
      <c r="A775" s="292" t="s">
        <v>15425</v>
      </c>
      <c r="B775" s="292" t="s">
        <v>13901</v>
      </c>
      <c r="C775" s="292" t="s">
        <v>14796</v>
      </c>
      <c r="D775" s="292" t="s">
        <v>13870</v>
      </c>
      <c r="E775" s="293">
        <v>42241.690034722225</v>
      </c>
      <c r="F775" s="292" t="s">
        <v>13881</v>
      </c>
      <c r="G775" s="292"/>
      <c r="H775" s="292" t="s">
        <v>13874</v>
      </c>
      <c r="I775" s="292" t="s">
        <v>13875</v>
      </c>
    </row>
    <row r="776" spans="1:9" x14ac:dyDescent="0.3">
      <c r="A776" s="292" t="s">
        <v>15426</v>
      </c>
      <c r="B776" s="292" t="s">
        <v>291</v>
      </c>
      <c r="C776" s="292" t="s">
        <v>15427</v>
      </c>
      <c r="D776" s="292"/>
      <c r="E776" s="293">
        <v>44025.340277777781</v>
      </c>
      <c r="F776" s="292" t="s">
        <v>13889</v>
      </c>
      <c r="G776" s="292"/>
      <c r="H776" s="292" t="s">
        <v>13874</v>
      </c>
      <c r="I776" s="292" t="s">
        <v>13875</v>
      </c>
    </row>
    <row r="777" spans="1:9" x14ac:dyDescent="0.3">
      <c r="A777" s="292" t="s">
        <v>15428</v>
      </c>
      <c r="B777" s="292" t="s">
        <v>291</v>
      </c>
      <c r="C777" s="292" t="s">
        <v>15429</v>
      </c>
      <c r="D777" s="292"/>
      <c r="E777" s="293">
        <v>43438.392361111109</v>
      </c>
      <c r="F777" s="292" t="s">
        <v>13889</v>
      </c>
      <c r="G777" s="292"/>
      <c r="H777" s="292" t="s">
        <v>13874</v>
      </c>
      <c r="I777" s="292" t="s">
        <v>13875</v>
      </c>
    </row>
    <row r="778" spans="1:9" x14ac:dyDescent="0.3">
      <c r="A778" s="292" t="s">
        <v>15430</v>
      </c>
      <c r="B778" s="292" t="s">
        <v>13901</v>
      </c>
      <c r="C778" s="292" t="s">
        <v>14790</v>
      </c>
      <c r="D778" s="292" t="s">
        <v>13870</v>
      </c>
      <c r="E778" s="293">
        <v>42241.690034722225</v>
      </c>
      <c r="F778" s="292" t="s">
        <v>13881</v>
      </c>
      <c r="G778" s="292"/>
      <c r="H778" s="292" t="s">
        <v>13874</v>
      </c>
      <c r="I778" s="292" t="s">
        <v>13875</v>
      </c>
    </row>
    <row r="779" spans="1:9" x14ac:dyDescent="0.3">
      <c r="A779" s="292" t="s">
        <v>15431</v>
      </c>
      <c r="B779" s="292" t="s">
        <v>291</v>
      </c>
      <c r="C779" s="292" t="s">
        <v>15432</v>
      </c>
      <c r="D779" s="292" t="s">
        <v>13870</v>
      </c>
      <c r="E779" s="293">
        <v>42241.690092592595</v>
      </c>
      <c r="F779" s="292" t="s">
        <v>13881</v>
      </c>
      <c r="G779" s="292"/>
      <c r="H779" s="292" t="s">
        <v>13874</v>
      </c>
      <c r="I779" s="292" t="s">
        <v>13875</v>
      </c>
    </row>
    <row r="780" spans="1:9" x14ac:dyDescent="0.3">
      <c r="A780" s="292" t="s">
        <v>15433</v>
      </c>
      <c r="B780" s="292" t="s">
        <v>291</v>
      </c>
      <c r="C780" s="292" t="s">
        <v>15434</v>
      </c>
      <c r="D780" s="292" t="s">
        <v>13870</v>
      </c>
      <c r="E780" s="293">
        <v>42703.393553240741</v>
      </c>
      <c r="F780" s="292" t="s">
        <v>13873</v>
      </c>
      <c r="G780" s="292"/>
      <c r="H780" s="292" t="s">
        <v>13874</v>
      </c>
      <c r="I780" s="292" t="s">
        <v>13875</v>
      </c>
    </row>
    <row r="781" spans="1:9" x14ac:dyDescent="0.3">
      <c r="A781" s="292" t="s">
        <v>15435</v>
      </c>
      <c r="B781" s="292" t="s">
        <v>13901</v>
      </c>
      <c r="C781" s="292" t="s">
        <v>14794</v>
      </c>
      <c r="D781" s="292" t="s">
        <v>13870</v>
      </c>
      <c r="E781" s="293">
        <v>42241.690034722225</v>
      </c>
      <c r="F781" s="292" t="s">
        <v>13881</v>
      </c>
      <c r="G781" s="292"/>
      <c r="H781" s="292" t="s">
        <v>13874</v>
      </c>
      <c r="I781" s="292" t="s">
        <v>13875</v>
      </c>
    </row>
    <row r="782" spans="1:9" x14ac:dyDescent="0.3">
      <c r="A782" s="292" t="s">
        <v>15436</v>
      </c>
      <c r="B782" s="292" t="s">
        <v>13879</v>
      </c>
      <c r="C782" s="292" t="s">
        <v>15437</v>
      </c>
      <c r="D782" s="292" t="s">
        <v>13870</v>
      </c>
      <c r="E782" s="293">
        <v>42241.690104166664</v>
      </c>
      <c r="F782" s="292" t="s">
        <v>13881</v>
      </c>
      <c r="G782" s="292"/>
      <c r="H782" s="292" t="s">
        <v>13874</v>
      </c>
      <c r="I782" s="292" t="s">
        <v>13875</v>
      </c>
    </row>
    <row r="783" spans="1:9" x14ac:dyDescent="0.3">
      <c r="A783" s="292" t="s">
        <v>15438</v>
      </c>
      <c r="B783" s="292" t="s">
        <v>291</v>
      </c>
      <c r="C783" s="292" t="s">
        <v>15439</v>
      </c>
      <c r="D783" s="292" t="s">
        <v>14118</v>
      </c>
      <c r="E783" s="293">
        <v>42986</v>
      </c>
      <c r="F783" s="292" t="s">
        <v>15440</v>
      </c>
      <c r="G783" s="292"/>
      <c r="H783" s="292" t="s">
        <v>13874</v>
      </c>
      <c r="I783" s="292" t="s">
        <v>13875</v>
      </c>
    </row>
    <row r="784" spans="1:9" x14ac:dyDescent="0.3">
      <c r="A784" s="292" t="s">
        <v>15441</v>
      </c>
      <c r="B784" s="292" t="s">
        <v>291</v>
      </c>
      <c r="C784" s="292" t="s">
        <v>15442</v>
      </c>
      <c r="D784" s="292"/>
      <c r="E784" s="293">
        <v>44609.375</v>
      </c>
      <c r="F784" s="292" t="s">
        <v>13946</v>
      </c>
      <c r="G784" s="292"/>
      <c r="H784" s="292" t="s">
        <v>13874</v>
      </c>
      <c r="I784" s="292" t="s">
        <v>13875</v>
      </c>
    </row>
    <row r="785" spans="1:9" x14ac:dyDescent="0.3">
      <c r="A785" s="292" t="s">
        <v>15443</v>
      </c>
      <c r="B785" s="292" t="s">
        <v>291</v>
      </c>
      <c r="C785" s="292" t="s">
        <v>15444</v>
      </c>
      <c r="D785" s="292"/>
      <c r="E785" s="293">
        <v>43683.5625</v>
      </c>
      <c r="F785" s="292" t="s">
        <v>13889</v>
      </c>
      <c r="G785" s="292"/>
      <c r="H785" s="292" t="s">
        <v>13874</v>
      </c>
      <c r="I785" s="292" t="s">
        <v>13875</v>
      </c>
    </row>
    <row r="786" spans="1:9" x14ac:dyDescent="0.3">
      <c r="A786" s="292" t="s">
        <v>15445</v>
      </c>
      <c r="B786" s="292" t="s">
        <v>291</v>
      </c>
      <c r="C786" s="292" t="s">
        <v>15446</v>
      </c>
      <c r="D786" s="292"/>
      <c r="E786" s="293">
        <v>43616</v>
      </c>
      <c r="F786" s="292" t="s">
        <v>13889</v>
      </c>
      <c r="G786" s="292"/>
      <c r="H786" s="292" t="s">
        <v>13874</v>
      </c>
      <c r="I786" s="292" t="s">
        <v>13875</v>
      </c>
    </row>
    <row r="787" spans="1:9" x14ac:dyDescent="0.3">
      <c r="A787" s="292" t="s">
        <v>15447</v>
      </c>
      <c r="B787" s="292" t="s">
        <v>291</v>
      </c>
      <c r="C787" s="292" t="s">
        <v>15448</v>
      </c>
      <c r="D787" s="292" t="s">
        <v>13870</v>
      </c>
      <c r="E787" s="293">
        <v>44168</v>
      </c>
      <c r="F787" s="292" t="s">
        <v>14126</v>
      </c>
      <c r="G787" s="292"/>
      <c r="H787" s="292" t="s">
        <v>13874</v>
      </c>
      <c r="I787" s="292" t="s">
        <v>13875</v>
      </c>
    </row>
    <row r="788" spans="1:9" x14ac:dyDescent="0.3">
      <c r="A788" s="292" t="s">
        <v>15449</v>
      </c>
      <c r="B788" s="292" t="s">
        <v>291</v>
      </c>
      <c r="C788" s="292" t="s">
        <v>15450</v>
      </c>
      <c r="D788" s="292" t="s">
        <v>15451</v>
      </c>
      <c r="E788" s="293">
        <v>45142</v>
      </c>
      <c r="F788" s="292" t="s">
        <v>13903</v>
      </c>
      <c r="G788" s="292" t="s">
        <v>15452</v>
      </c>
      <c r="H788" s="292" t="s">
        <v>13874</v>
      </c>
      <c r="I788" s="292" t="s">
        <v>13875</v>
      </c>
    </row>
    <row r="789" spans="1:9" x14ac:dyDescent="0.3">
      <c r="A789" s="292" t="s">
        <v>15453</v>
      </c>
      <c r="B789" s="292" t="s">
        <v>291</v>
      </c>
      <c r="C789" s="292" t="s">
        <v>15454</v>
      </c>
      <c r="D789" s="292" t="s">
        <v>13870</v>
      </c>
      <c r="E789" s="293">
        <v>42241.690092592595</v>
      </c>
      <c r="F789" s="292" t="s">
        <v>13881</v>
      </c>
      <c r="G789" s="292"/>
      <c r="H789" s="292" t="s">
        <v>13874</v>
      </c>
      <c r="I789" s="292" t="s">
        <v>13875</v>
      </c>
    </row>
    <row r="790" spans="1:9" x14ac:dyDescent="0.3">
      <c r="A790" s="292" t="s">
        <v>15455</v>
      </c>
      <c r="B790" s="292" t="s">
        <v>291</v>
      </c>
      <c r="C790" s="292" t="s">
        <v>15456</v>
      </c>
      <c r="D790" s="292"/>
      <c r="E790" s="293">
        <v>43195.427083333336</v>
      </c>
      <c r="F790" s="292" t="s">
        <v>13886</v>
      </c>
      <c r="G790" s="292"/>
      <c r="H790" s="292" t="s">
        <v>13874</v>
      </c>
      <c r="I790" s="292" t="s">
        <v>13875</v>
      </c>
    </row>
    <row r="791" spans="1:9" x14ac:dyDescent="0.3">
      <c r="A791" s="292" t="s">
        <v>15457</v>
      </c>
      <c r="B791" s="292" t="s">
        <v>13879</v>
      </c>
      <c r="C791" s="292" t="s">
        <v>15458</v>
      </c>
      <c r="D791" s="292" t="s">
        <v>13870</v>
      </c>
      <c r="E791" s="293">
        <v>42241.690104166664</v>
      </c>
      <c r="F791" s="292" t="s">
        <v>13881</v>
      </c>
      <c r="G791" s="292"/>
      <c r="H791" s="292" t="s">
        <v>13874</v>
      </c>
      <c r="I791" s="292" t="s">
        <v>13875</v>
      </c>
    </row>
    <row r="792" spans="1:9" x14ac:dyDescent="0.3">
      <c r="A792" s="292" t="s">
        <v>15459</v>
      </c>
      <c r="B792" s="292" t="s">
        <v>291</v>
      </c>
      <c r="C792" s="292" t="s">
        <v>15460</v>
      </c>
      <c r="D792" s="292" t="s">
        <v>13870</v>
      </c>
      <c r="E792" s="293">
        <v>42241.689965277779</v>
      </c>
      <c r="F792" s="292" t="s">
        <v>13881</v>
      </c>
      <c r="G792" s="292"/>
      <c r="H792" s="292" t="s">
        <v>13874</v>
      </c>
      <c r="I792" s="292" t="s">
        <v>13875</v>
      </c>
    </row>
    <row r="793" spans="1:9" x14ac:dyDescent="0.3">
      <c r="A793" s="292" t="s">
        <v>15461</v>
      </c>
      <c r="B793" s="292" t="s">
        <v>13879</v>
      </c>
      <c r="C793" s="292" t="s">
        <v>15462</v>
      </c>
      <c r="D793" s="292" t="s">
        <v>13870</v>
      </c>
      <c r="E793" s="293">
        <v>42709.663194444445</v>
      </c>
      <c r="F793" s="292" t="s">
        <v>13889</v>
      </c>
      <c r="G793" s="292"/>
      <c r="H793" s="292" t="s">
        <v>13874</v>
      </c>
      <c r="I793" s="292" t="s">
        <v>13875</v>
      </c>
    </row>
    <row r="794" spans="1:9" x14ac:dyDescent="0.3">
      <c r="A794" s="292" t="s">
        <v>15463</v>
      </c>
      <c r="B794" s="292" t="s">
        <v>13879</v>
      </c>
      <c r="C794" s="292" t="s">
        <v>15464</v>
      </c>
      <c r="D794" s="292" t="s">
        <v>14118</v>
      </c>
      <c r="E794" s="293">
        <v>45728.802083333336</v>
      </c>
      <c r="F794" s="292" t="s">
        <v>13903</v>
      </c>
      <c r="G794" s="292" t="s">
        <v>14152</v>
      </c>
      <c r="H794" s="292" t="s">
        <v>13874</v>
      </c>
      <c r="I794" s="292" t="s">
        <v>13875</v>
      </c>
    </row>
    <row r="795" spans="1:9" x14ac:dyDescent="0.3">
      <c r="A795" s="292" t="s">
        <v>15465</v>
      </c>
      <c r="B795" s="292" t="s">
        <v>291</v>
      </c>
      <c r="C795" s="292" t="s">
        <v>15466</v>
      </c>
      <c r="D795" s="292" t="s">
        <v>13870</v>
      </c>
      <c r="E795" s="293">
        <v>42241.690104166664</v>
      </c>
      <c r="F795" s="292" t="s">
        <v>13881</v>
      </c>
      <c r="G795" s="292"/>
      <c r="H795" s="292" t="s">
        <v>13874</v>
      </c>
      <c r="I795" s="292" t="s">
        <v>13875</v>
      </c>
    </row>
    <row r="796" spans="1:9" x14ac:dyDescent="0.3">
      <c r="A796" s="292" t="s">
        <v>15467</v>
      </c>
      <c r="B796" s="292" t="s">
        <v>291</v>
      </c>
      <c r="C796" s="292" t="s">
        <v>15468</v>
      </c>
      <c r="D796" s="292"/>
      <c r="E796" s="293">
        <v>42776.722222222219</v>
      </c>
      <c r="F796" s="292" t="s">
        <v>13889</v>
      </c>
      <c r="G796" s="292"/>
      <c r="H796" s="292" t="s">
        <v>13874</v>
      </c>
      <c r="I796" s="292" t="s">
        <v>13875</v>
      </c>
    </row>
    <row r="797" spans="1:9" x14ac:dyDescent="0.3">
      <c r="A797" s="292" t="s">
        <v>15469</v>
      </c>
      <c r="B797" s="292" t="s">
        <v>13901</v>
      </c>
      <c r="C797" s="292" t="s">
        <v>15470</v>
      </c>
      <c r="D797" s="292"/>
      <c r="E797" s="293"/>
      <c r="F797" s="292"/>
      <c r="G797" s="292"/>
      <c r="H797" s="292" t="s">
        <v>13874</v>
      </c>
      <c r="I797" s="292" t="s">
        <v>13875</v>
      </c>
    </row>
    <row r="798" spans="1:9" x14ac:dyDescent="0.3">
      <c r="A798" s="292" t="s">
        <v>15471</v>
      </c>
      <c r="B798" s="292" t="s">
        <v>291</v>
      </c>
      <c r="C798" s="292" t="s">
        <v>15472</v>
      </c>
      <c r="D798" s="292" t="s">
        <v>13870</v>
      </c>
      <c r="E798" s="293">
        <v>42241.690104166664</v>
      </c>
      <c r="F798" s="292" t="s">
        <v>13881</v>
      </c>
      <c r="G798" s="292"/>
      <c r="H798" s="292" t="s">
        <v>13874</v>
      </c>
      <c r="I798" s="292" t="s">
        <v>13875</v>
      </c>
    </row>
    <row r="799" spans="1:9" x14ac:dyDescent="0.3">
      <c r="A799" s="292" t="s">
        <v>15473</v>
      </c>
      <c r="B799" s="292" t="s">
        <v>291</v>
      </c>
      <c r="C799" s="292" t="s">
        <v>15474</v>
      </c>
      <c r="D799" s="292"/>
      <c r="E799" s="293">
        <v>43656.364583333336</v>
      </c>
      <c r="F799" s="292" t="s">
        <v>15475</v>
      </c>
      <c r="G799" s="292"/>
      <c r="H799" s="292" t="s">
        <v>13874</v>
      </c>
      <c r="I799" s="292" t="s">
        <v>13875</v>
      </c>
    </row>
    <row r="800" spans="1:9" x14ac:dyDescent="0.3">
      <c r="A800" s="292" t="s">
        <v>15476</v>
      </c>
      <c r="B800" s="292" t="s">
        <v>291</v>
      </c>
      <c r="C800" s="292" t="s">
        <v>15477</v>
      </c>
      <c r="D800" s="292"/>
      <c r="E800" s="293">
        <v>42891.645833333336</v>
      </c>
      <c r="F800" s="292" t="s">
        <v>13886</v>
      </c>
      <c r="G800" s="292"/>
      <c r="H800" s="292" t="s">
        <v>13874</v>
      </c>
      <c r="I800" s="292" t="s">
        <v>13875</v>
      </c>
    </row>
    <row r="801" spans="1:9" x14ac:dyDescent="0.3">
      <c r="A801" s="292" t="s">
        <v>15478</v>
      </c>
      <c r="B801" s="292" t="s">
        <v>291</v>
      </c>
      <c r="C801" s="292" t="s">
        <v>15479</v>
      </c>
      <c r="D801" s="292" t="s">
        <v>13870</v>
      </c>
      <c r="E801" s="293">
        <v>42479.656493055554</v>
      </c>
      <c r="F801" s="292" t="s">
        <v>13910</v>
      </c>
      <c r="G801" s="292"/>
      <c r="H801" s="292" t="s">
        <v>13874</v>
      </c>
      <c r="I801" s="292" t="s">
        <v>13875</v>
      </c>
    </row>
    <row r="802" spans="1:9" x14ac:dyDescent="0.3">
      <c r="A802" s="292" t="s">
        <v>15480</v>
      </c>
      <c r="B802" s="292" t="s">
        <v>291</v>
      </c>
      <c r="C802" s="292" t="s">
        <v>15481</v>
      </c>
      <c r="D802" s="292" t="s">
        <v>14473</v>
      </c>
      <c r="E802" s="293">
        <v>42663.41369212963</v>
      </c>
      <c r="F802" s="292" t="s">
        <v>14139</v>
      </c>
      <c r="G802" s="292"/>
      <c r="H802" s="292" t="s">
        <v>13874</v>
      </c>
      <c r="I802" s="292" t="s">
        <v>13875</v>
      </c>
    </row>
    <row r="803" spans="1:9" x14ac:dyDescent="0.3">
      <c r="A803" s="292" t="s">
        <v>15482</v>
      </c>
      <c r="B803" s="292" t="s">
        <v>13901</v>
      </c>
      <c r="C803" s="292" t="s">
        <v>14814</v>
      </c>
      <c r="D803" s="292" t="s">
        <v>13870</v>
      </c>
      <c r="E803" s="293">
        <v>42241.690034722225</v>
      </c>
      <c r="F803" s="292" t="s">
        <v>13881</v>
      </c>
      <c r="G803" s="292"/>
      <c r="H803" s="292" t="s">
        <v>13874</v>
      </c>
      <c r="I803" s="292" t="s">
        <v>13875</v>
      </c>
    </row>
    <row r="804" spans="1:9" x14ac:dyDescent="0.3">
      <c r="A804" s="292" t="s">
        <v>15483</v>
      </c>
      <c r="B804" s="292" t="s">
        <v>14778</v>
      </c>
      <c r="C804" s="292" t="s">
        <v>15484</v>
      </c>
      <c r="D804" s="292" t="s">
        <v>14118</v>
      </c>
      <c r="E804" s="293">
        <v>45664</v>
      </c>
      <c r="F804" s="292" t="s">
        <v>13903</v>
      </c>
      <c r="G804" s="292" t="s">
        <v>14152</v>
      </c>
      <c r="H804" s="292" t="s">
        <v>13874</v>
      </c>
      <c r="I804" s="292" t="s">
        <v>13875</v>
      </c>
    </row>
    <row r="805" spans="1:9" x14ac:dyDescent="0.3">
      <c r="A805" s="292" t="s">
        <v>15485</v>
      </c>
      <c r="B805" s="292" t="s">
        <v>291</v>
      </c>
      <c r="C805" s="292" t="s">
        <v>15486</v>
      </c>
      <c r="D805" s="292"/>
      <c r="E805" s="293">
        <v>42741.020833333336</v>
      </c>
      <c r="F805" s="292" t="s">
        <v>13889</v>
      </c>
      <c r="G805" s="292"/>
      <c r="H805" s="292" t="s">
        <v>13874</v>
      </c>
      <c r="I805" s="292" t="s">
        <v>13875</v>
      </c>
    </row>
    <row r="806" spans="1:9" x14ac:dyDescent="0.3">
      <c r="A806" s="292" t="s">
        <v>15487</v>
      </c>
      <c r="B806" s="292" t="s">
        <v>291</v>
      </c>
      <c r="C806" s="292" t="s">
        <v>15488</v>
      </c>
      <c r="D806" s="292"/>
      <c r="E806" s="293">
        <v>43200.489583333336</v>
      </c>
      <c r="F806" s="292" t="s">
        <v>13886</v>
      </c>
      <c r="G806" s="292"/>
      <c r="H806" s="292" t="s">
        <v>13874</v>
      </c>
      <c r="I806" s="292" t="s">
        <v>13875</v>
      </c>
    </row>
    <row r="807" spans="1:9" x14ac:dyDescent="0.3">
      <c r="A807" s="292" t="s">
        <v>15489</v>
      </c>
      <c r="B807" s="292" t="s">
        <v>291</v>
      </c>
      <c r="C807" s="292" t="s">
        <v>15490</v>
      </c>
      <c r="D807" s="292"/>
      <c r="E807" s="293">
        <v>42776.722222222219</v>
      </c>
      <c r="F807" s="292" t="s">
        <v>13889</v>
      </c>
      <c r="G807" s="292"/>
      <c r="H807" s="292" t="s">
        <v>13874</v>
      </c>
      <c r="I807" s="292" t="s">
        <v>13875</v>
      </c>
    </row>
    <row r="808" spans="1:9" x14ac:dyDescent="0.3">
      <c r="A808" s="292" t="s">
        <v>15491</v>
      </c>
      <c r="B808" s="292" t="s">
        <v>291</v>
      </c>
      <c r="C808" s="292" t="s">
        <v>15492</v>
      </c>
      <c r="D808" s="292"/>
      <c r="E808" s="293">
        <v>42825.621527777781</v>
      </c>
      <c r="F808" s="292" t="s">
        <v>13889</v>
      </c>
      <c r="G808" s="292"/>
      <c r="H808" s="292" t="s">
        <v>13874</v>
      </c>
      <c r="I808" s="292" t="s">
        <v>13875</v>
      </c>
    </row>
    <row r="809" spans="1:9" x14ac:dyDescent="0.3">
      <c r="A809" s="292" t="s">
        <v>15493</v>
      </c>
      <c r="B809" s="292" t="s">
        <v>13879</v>
      </c>
      <c r="C809" s="292" t="s">
        <v>15494</v>
      </c>
      <c r="D809" s="292" t="s">
        <v>13870</v>
      </c>
      <c r="E809" s="293">
        <v>42241.690104166664</v>
      </c>
      <c r="F809" s="292" t="s">
        <v>13881</v>
      </c>
      <c r="G809" s="292"/>
      <c r="H809" s="292" t="s">
        <v>13874</v>
      </c>
      <c r="I809" s="292" t="s">
        <v>13875</v>
      </c>
    </row>
    <row r="810" spans="1:9" x14ac:dyDescent="0.3">
      <c r="A810" s="292" t="s">
        <v>15495</v>
      </c>
      <c r="B810" s="292" t="s">
        <v>291</v>
      </c>
      <c r="C810" s="292" t="s">
        <v>15496</v>
      </c>
      <c r="D810" s="292"/>
      <c r="E810" s="293">
        <v>43287.395833333336</v>
      </c>
      <c r="F810" s="292" t="s">
        <v>13889</v>
      </c>
      <c r="G810" s="292"/>
      <c r="H810" s="292" t="s">
        <v>13874</v>
      </c>
      <c r="I810" s="292" t="s">
        <v>13875</v>
      </c>
    </row>
    <row r="811" spans="1:9" x14ac:dyDescent="0.3">
      <c r="A811" s="292" t="s">
        <v>15497</v>
      </c>
      <c r="B811" s="292" t="s">
        <v>13901</v>
      </c>
      <c r="C811" s="292" t="s">
        <v>15498</v>
      </c>
      <c r="D811" s="292"/>
      <c r="E811" s="293"/>
      <c r="F811" s="292"/>
      <c r="G811" s="292"/>
      <c r="H811" s="292" t="s">
        <v>13874</v>
      </c>
      <c r="I811" s="292" t="s">
        <v>13875</v>
      </c>
    </row>
    <row r="812" spans="1:9" x14ac:dyDescent="0.3">
      <c r="A812" s="292" t="s">
        <v>15499</v>
      </c>
      <c r="B812" s="292" t="s">
        <v>291</v>
      </c>
      <c r="C812" s="292" t="s">
        <v>15500</v>
      </c>
      <c r="D812" s="292" t="s">
        <v>13870</v>
      </c>
      <c r="E812" s="293">
        <v>42241.690104166664</v>
      </c>
      <c r="F812" s="292" t="s">
        <v>13881</v>
      </c>
      <c r="G812" s="292"/>
      <c r="H812" s="292" t="s">
        <v>13874</v>
      </c>
      <c r="I812" s="292" t="s">
        <v>13875</v>
      </c>
    </row>
    <row r="813" spans="1:9" x14ac:dyDescent="0.3">
      <c r="A813" s="292" t="s">
        <v>15501</v>
      </c>
      <c r="B813" s="292" t="s">
        <v>291</v>
      </c>
      <c r="C813" s="292" t="s">
        <v>15502</v>
      </c>
      <c r="D813" s="292" t="s">
        <v>13870</v>
      </c>
      <c r="E813" s="293">
        <v>42241.690104166664</v>
      </c>
      <c r="F813" s="292" t="s">
        <v>13881</v>
      </c>
      <c r="G813" s="292"/>
      <c r="H813" s="292" t="s">
        <v>13874</v>
      </c>
      <c r="I813" s="292" t="s">
        <v>13875</v>
      </c>
    </row>
    <row r="814" spans="1:9" x14ac:dyDescent="0.3">
      <c r="A814" s="292" t="s">
        <v>15503</v>
      </c>
      <c r="B814" s="292" t="s">
        <v>291</v>
      </c>
      <c r="C814" s="292" t="s">
        <v>15504</v>
      </c>
      <c r="D814" s="292" t="s">
        <v>13870</v>
      </c>
      <c r="E814" s="293">
        <v>42241.690104166664</v>
      </c>
      <c r="F814" s="292" t="s">
        <v>13881</v>
      </c>
      <c r="G814" s="292"/>
      <c r="H814" s="292" t="s">
        <v>13874</v>
      </c>
      <c r="I814" s="292" t="s">
        <v>13875</v>
      </c>
    </row>
    <row r="815" spans="1:9" x14ac:dyDescent="0.3">
      <c r="A815" s="292" t="s">
        <v>15505</v>
      </c>
      <c r="B815" s="292" t="s">
        <v>291</v>
      </c>
      <c r="C815" s="292" t="s">
        <v>15506</v>
      </c>
      <c r="D815" s="292" t="s">
        <v>13870</v>
      </c>
      <c r="E815" s="293">
        <v>42241.690104166664</v>
      </c>
      <c r="F815" s="292" t="s">
        <v>13881</v>
      </c>
      <c r="G815" s="292"/>
      <c r="H815" s="292" t="s">
        <v>13874</v>
      </c>
      <c r="I815" s="292" t="s">
        <v>13875</v>
      </c>
    </row>
    <row r="816" spans="1:9" x14ac:dyDescent="0.3">
      <c r="A816" s="292" t="s">
        <v>15507</v>
      </c>
      <c r="B816" s="292" t="s">
        <v>291</v>
      </c>
      <c r="C816" s="292" t="s">
        <v>15508</v>
      </c>
      <c r="D816" s="292" t="s">
        <v>13870</v>
      </c>
      <c r="E816" s="293">
        <v>42241.690104166664</v>
      </c>
      <c r="F816" s="292" t="s">
        <v>13881</v>
      </c>
      <c r="G816" s="292"/>
      <c r="H816" s="292" t="s">
        <v>13874</v>
      </c>
      <c r="I816" s="292" t="s">
        <v>13875</v>
      </c>
    </row>
    <row r="817" spans="1:9" x14ac:dyDescent="0.3">
      <c r="A817" s="292" t="s">
        <v>15509</v>
      </c>
      <c r="B817" s="292" t="s">
        <v>291</v>
      </c>
      <c r="C817" s="292" t="s">
        <v>15510</v>
      </c>
      <c r="D817" s="292"/>
      <c r="E817" s="293">
        <v>44613</v>
      </c>
      <c r="F817" s="292" t="s">
        <v>13946</v>
      </c>
      <c r="G817" s="292"/>
      <c r="H817" s="292" t="s">
        <v>13874</v>
      </c>
      <c r="I817" s="292" t="s">
        <v>13875</v>
      </c>
    </row>
    <row r="818" spans="1:9" x14ac:dyDescent="0.3">
      <c r="A818" s="292" t="s">
        <v>15511</v>
      </c>
      <c r="B818" s="292" t="s">
        <v>291</v>
      </c>
      <c r="C818" s="292" t="s">
        <v>15512</v>
      </c>
      <c r="D818" s="292"/>
      <c r="E818" s="293">
        <v>43521.354166666664</v>
      </c>
      <c r="F818" s="292" t="s">
        <v>13889</v>
      </c>
      <c r="G818" s="292"/>
      <c r="H818" s="292" t="s">
        <v>13874</v>
      </c>
      <c r="I818" s="292" t="s">
        <v>13875</v>
      </c>
    </row>
    <row r="819" spans="1:9" x14ac:dyDescent="0.3">
      <c r="A819" s="292" t="s">
        <v>15513</v>
      </c>
      <c r="B819" s="292" t="s">
        <v>291</v>
      </c>
      <c r="C819" s="292" t="s">
        <v>15514</v>
      </c>
      <c r="D819" s="292"/>
      <c r="E819" s="293">
        <v>43521.354166666664</v>
      </c>
      <c r="F819" s="292" t="s">
        <v>13889</v>
      </c>
      <c r="G819" s="292"/>
      <c r="H819" s="292" t="s">
        <v>13874</v>
      </c>
      <c r="I819" s="292" t="s">
        <v>13875</v>
      </c>
    </row>
    <row r="820" spans="1:9" x14ac:dyDescent="0.3">
      <c r="A820" s="292" t="s">
        <v>15515</v>
      </c>
      <c r="B820" s="292" t="s">
        <v>291</v>
      </c>
      <c r="C820" s="292" t="s">
        <v>15516</v>
      </c>
      <c r="D820" s="292"/>
      <c r="E820" s="293">
        <v>43521.354166666664</v>
      </c>
      <c r="F820" s="292" t="s">
        <v>13889</v>
      </c>
      <c r="G820" s="292"/>
      <c r="H820" s="292" t="s">
        <v>13874</v>
      </c>
      <c r="I820" s="292" t="s">
        <v>13875</v>
      </c>
    </row>
    <row r="821" spans="1:9" x14ac:dyDescent="0.3">
      <c r="A821" s="292" t="s">
        <v>15517</v>
      </c>
      <c r="B821" s="292" t="s">
        <v>291</v>
      </c>
      <c r="C821" s="292" t="s">
        <v>15518</v>
      </c>
      <c r="D821" s="292"/>
      <c r="E821" s="293">
        <v>43319.628472222219</v>
      </c>
      <c r="F821" s="292" t="s">
        <v>13889</v>
      </c>
      <c r="G821" s="292"/>
      <c r="H821" s="292" t="s">
        <v>13874</v>
      </c>
      <c r="I821" s="292" t="s">
        <v>13875</v>
      </c>
    </row>
    <row r="822" spans="1:9" x14ac:dyDescent="0.3">
      <c r="A822" s="292" t="s">
        <v>15519</v>
      </c>
      <c r="B822" s="292" t="s">
        <v>13879</v>
      </c>
      <c r="C822" s="292" t="s">
        <v>15520</v>
      </c>
      <c r="D822" s="292" t="s">
        <v>13870</v>
      </c>
      <c r="E822" s="293">
        <v>42241.690104166664</v>
      </c>
      <c r="F822" s="292" t="s">
        <v>13881</v>
      </c>
      <c r="G822" s="292"/>
      <c r="H822" s="292" t="s">
        <v>13874</v>
      </c>
      <c r="I822" s="292" t="s">
        <v>13875</v>
      </c>
    </row>
    <row r="823" spans="1:9" x14ac:dyDescent="0.3">
      <c r="A823" s="292" t="s">
        <v>15521</v>
      </c>
      <c r="B823" s="292" t="s">
        <v>291</v>
      </c>
      <c r="C823" s="292" t="s">
        <v>15522</v>
      </c>
      <c r="D823" s="292"/>
      <c r="E823" s="293">
        <v>43056.503472222219</v>
      </c>
      <c r="F823" s="292" t="s">
        <v>13886</v>
      </c>
      <c r="G823" s="292"/>
      <c r="H823" s="292" t="s">
        <v>13874</v>
      </c>
      <c r="I823" s="292" t="s">
        <v>13875</v>
      </c>
    </row>
    <row r="824" spans="1:9" x14ac:dyDescent="0.3">
      <c r="A824" s="292" t="s">
        <v>15523</v>
      </c>
      <c r="B824" s="292" t="s">
        <v>13901</v>
      </c>
      <c r="C824" s="292" t="s">
        <v>15524</v>
      </c>
      <c r="D824" s="292"/>
      <c r="E824" s="293"/>
      <c r="F824" s="292"/>
      <c r="G824" s="292"/>
      <c r="H824" s="292" t="s">
        <v>13874</v>
      </c>
      <c r="I824" s="292" t="s">
        <v>13875</v>
      </c>
    </row>
    <row r="825" spans="1:9" x14ac:dyDescent="0.3">
      <c r="A825" s="292" t="s">
        <v>15525</v>
      </c>
      <c r="B825" s="292" t="s">
        <v>13901</v>
      </c>
      <c r="C825" s="292" t="s">
        <v>15526</v>
      </c>
      <c r="D825" s="292" t="s">
        <v>13870</v>
      </c>
      <c r="E825" s="293">
        <v>42241.690104166664</v>
      </c>
      <c r="F825" s="292" t="s">
        <v>13881</v>
      </c>
      <c r="G825" s="292"/>
      <c r="H825" s="292" t="s">
        <v>13874</v>
      </c>
      <c r="I825" s="292" t="s">
        <v>13875</v>
      </c>
    </row>
    <row r="826" spans="1:9" x14ac:dyDescent="0.3">
      <c r="A826" s="292" t="s">
        <v>15527</v>
      </c>
      <c r="B826" s="292" t="s">
        <v>291</v>
      </c>
      <c r="C826" s="292" t="s">
        <v>15528</v>
      </c>
      <c r="D826" s="292"/>
      <c r="E826" s="293">
        <v>43599.666666666664</v>
      </c>
      <c r="F826" s="292" t="s">
        <v>13889</v>
      </c>
      <c r="G826" s="292"/>
      <c r="H826" s="292" t="s">
        <v>13874</v>
      </c>
      <c r="I826" s="292" t="s">
        <v>13875</v>
      </c>
    </row>
    <row r="827" spans="1:9" x14ac:dyDescent="0.3">
      <c r="A827" s="292" t="s">
        <v>15529</v>
      </c>
      <c r="B827" s="292" t="s">
        <v>291</v>
      </c>
      <c r="C827" s="292" t="s">
        <v>15530</v>
      </c>
      <c r="D827" s="292"/>
      <c r="E827" s="293">
        <v>43504.6875</v>
      </c>
      <c r="F827" s="292" t="s">
        <v>13889</v>
      </c>
      <c r="G827" s="292"/>
      <c r="H827" s="292" t="s">
        <v>13874</v>
      </c>
      <c r="I827" s="292" t="s">
        <v>13875</v>
      </c>
    </row>
    <row r="828" spans="1:9" x14ac:dyDescent="0.3">
      <c r="A828" s="292" t="s">
        <v>15531</v>
      </c>
      <c r="B828" s="292" t="s">
        <v>13901</v>
      </c>
      <c r="C828" s="292" t="s">
        <v>15532</v>
      </c>
      <c r="D828" s="292" t="s">
        <v>13870</v>
      </c>
      <c r="E828" s="293">
        <v>42241.690104166664</v>
      </c>
      <c r="F828" s="292" t="s">
        <v>13881</v>
      </c>
      <c r="G828" s="292"/>
      <c r="H828" s="292" t="s">
        <v>13874</v>
      </c>
      <c r="I828" s="292" t="s">
        <v>13875</v>
      </c>
    </row>
    <row r="829" spans="1:9" x14ac:dyDescent="0.3">
      <c r="A829" s="292" t="s">
        <v>15533</v>
      </c>
      <c r="B829" s="292" t="s">
        <v>291</v>
      </c>
      <c r="C829" s="292" t="s">
        <v>15534</v>
      </c>
      <c r="D829" s="292"/>
      <c r="E829" s="293"/>
      <c r="F829" s="292"/>
      <c r="G829" s="292"/>
      <c r="H829" s="292" t="s">
        <v>13874</v>
      </c>
      <c r="I829" s="292" t="s">
        <v>13875</v>
      </c>
    </row>
    <row r="830" spans="1:9" x14ac:dyDescent="0.3">
      <c r="A830" s="292" t="s">
        <v>15535</v>
      </c>
      <c r="B830" s="292" t="s">
        <v>13901</v>
      </c>
      <c r="C830" s="292" t="s">
        <v>15536</v>
      </c>
      <c r="D830" s="292" t="s">
        <v>15537</v>
      </c>
      <c r="E830" s="293">
        <v>42241.690104166664</v>
      </c>
      <c r="F830" s="292" t="s">
        <v>13881</v>
      </c>
      <c r="G830" s="292"/>
      <c r="H830" s="292" t="s">
        <v>13874</v>
      </c>
      <c r="I830" s="292" t="s">
        <v>13875</v>
      </c>
    </row>
    <row r="831" spans="1:9" x14ac:dyDescent="0.3">
      <c r="A831" s="292" t="s">
        <v>15538</v>
      </c>
      <c r="B831" s="292" t="s">
        <v>13901</v>
      </c>
      <c r="C831" s="292" t="s">
        <v>15539</v>
      </c>
      <c r="D831" s="292" t="s">
        <v>15540</v>
      </c>
      <c r="E831" s="293">
        <v>42241.690104166664</v>
      </c>
      <c r="F831" s="292" t="s">
        <v>13881</v>
      </c>
      <c r="G831" s="292"/>
      <c r="H831" s="292" t="s">
        <v>13874</v>
      </c>
      <c r="I831" s="292" t="s">
        <v>13875</v>
      </c>
    </row>
    <row r="832" spans="1:9" x14ac:dyDescent="0.3">
      <c r="A832" s="292" t="s">
        <v>15541</v>
      </c>
      <c r="B832" s="292" t="s">
        <v>291</v>
      </c>
      <c r="C832" s="292" t="s">
        <v>15542</v>
      </c>
      <c r="D832" s="292" t="s">
        <v>13870</v>
      </c>
      <c r="E832" s="293">
        <v>42241.690115740741</v>
      </c>
      <c r="F832" s="292" t="s">
        <v>13881</v>
      </c>
      <c r="G832" s="292"/>
      <c r="H832" s="292" t="s">
        <v>13874</v>
      </c>
      <c r="I832" s="292" t="s">
        <v>13875</v>
      </c>
    </row>
    <row r="833" spans="1:9" x14ac:dyDescent="0.3">
      <c r="A833" s="292" t="s">
        <v>15543</v>
      </c>
      <c r="B833" s="292" t="s">
        <v>291</v>
      </c>
      <c r="C833" s="292" t="s">
        <v>15544</v>
      </c>
      <c r="D833" s="292"/>
      <c r="E833" s="293">
        <v>42863.472222222219</v>
      </c>
      <c r="F833" s="292" t="s">
        <v>13886</v>
      </c>
      <c r="G833" s="292"/>
      <c r="H833" s="292" t="s">
        <v>13874</v>
      </c>
      <c r="I833" s="292" t="s">
        <v>13875</v>
      </c>
    </row>
    <row r="834" spans="1:9" x14ac:dyDescent="0.3">
      <c r="A834" s="292" t="s">
        <v>15545</v>
      </c>
      <c r="B834" s="292" t="s">
        <v>13879</v>
      </c>
      <c r="C834" s="292" t="s">
        <v>15546</v>
      </c>
      <c r="D834" s="292" t="s">
        <v>13870</v>
      </c>
      <c r="E834" s="293">
        <v>42241.690104166664</v>
      </c>
      <c r="F834" s="292" t="s">
        <v>13881</v>
      </c>
      <c r="G834" s="292"/>
      <c r="H834" s="292" t="s">
        <v>13874</v>
      </c>
      <c r="I834" s="292" t="s">
        <v>13875</v>
      </c>
    </row>
    <row r="835" spans="1:9" x14ac:dyDescent="0.3">
      <c r="A835" s="292" t="s">
        <v>15547</v>
      </c>
      <c r="B835" s="292" t="s">
        <v>291</v>
      </c>
      <c r="C835" s="292" t="s">
        <v>15548</v>
      </c>
      <c r="D835" s="292"/>
      <c r="E835" s="293">
        <v>43283.541666666664</v>
      </c>
      <c r="F835" s="292" t="s">
        <v>15549</v>
      </c>
      <c r="G835" s="292"/>
      <c r="H835" s="292" t="s">
        <v>13874</v>
      </c>
      <c r="I835" s="292" t="s">
        <v>13875</v>
      </c>
    </row>
    <row r="836" spans="1:9" x14ac:dyDescent="0.3">
      <c r="A836" s="292" t="s">
        <v>15550</v>
      </c>
      <c r="B836" s="292" t="s">
        <v>291</v>
      </c>
      <c r="C836" s="292" t="s">
        <v>15551</v>
      </c>
      <c r="D836" s="292"/>
      <c r="E836" s="293">
        <v>43056.361111111109</v>
      </c>
      <c r="F836" s="292" t="s">
        <v>13886</v>
      </c>
      <c r="G836" s="292"/>
      <c r="H836" s="292" t="s">
        <v>13874</v>
      </c>
      <c r="I836" s="292" t="s">
        <v>13875</v>
      </c>
    </row>
    <row r="837" spans="1:9" x14ac:dyDescent="0.3">
      <c r="A837" s="292" t="s">
        <v>15552</v>
      </c>
      <c r="B837" s="292" t="s">
        <v>291</v>
      </c>
      <c r="C837" s="292" t="s">
        <v>15553</v>
      </c>
      <c r="D837" s="292" t="s">
        <v>13870</v>
      </c>
      <c r="E837" s="293">
        <v>44550.46875</v>
      </c>
      <c r="F837" s="292" t="s">
        <v>13903</v>
      </c>
      <c r="G837" s="292"/>
      <c r="H837" s="292" t="s">
        <v>13874</v>
      </c>
      <c r="I837" s="292" t="s">
        <v>13875</v>
      </c>
    </row>
    <row r="838" spans="1:9" x14ac:dyDescent="0.3">
      <c r="A838" s="292" t="s">
        <v>15554</v>
      </c>
      <c r="B838" s="292" t="s">
        <v>13901</v>
      </c>
      <c r="C838" s="292" t="s">
        <v>15555</v>
      </c>
      <c r="D838" s="292" t="s">
        <v>13870</v>
      </c>
      <c r="E838" s="293">
        <v>42373.508206018516</v>
      </c>
      <c r="F838" s="292" t="s">
        <v>13873</v>
      </c>
      <c r="G838" s="292"/>
      <c r="H838" s="292" t="s">
        <v>13874</v>
      </c>
      <c r="I838" s="292" t="s">
        <v>13875</v>
      </c>
    </row>
    <row r="839" spans="1:9" x14ac:dyDescent="0.3">
      <c r="A839" s="292" t="s">
        <v>15556</v>
      </c>
      <c r="B839" s="292" t="s">
        <v>13879</v>
      </c>
      <c r="C839" s="292" t="s">
        <v>15557</v>
      </c>
      <c r="D839" s="292" t="s">
        <v>13870</v>
      </c>
      <c r="E839" s="293">
        <v>42241.690104166664</v>
      </c>
      <c r="F839" s="292" t="s">
        <v>13881</v>
      </c>
      <c r="G839" s="292"/>
      <c r="H839" s="292" t="s">
        <v>13874</v>
      </c>
      <c r="I839" s="292" t="s">
        <v>13875</v>
      </c>
    </row>
    <row r="840" spans="1:9" x14ac:dyDescent="0.3">
      <c r="A840" s="292" t="s">
        <v>15558</v>
      </c>
      <c r="B840" s="292" t="s">
        <v>291</v>
      </c>
      <c r="C840" s="292" t="s">
        <v>15559</v>
      </c>
      <c r="D840" s="292" t="s">
        <v>13870</v>
      </c>
      <c r="E840" s="293">
        <v>42453.478148148148</v>
      </c>
      <c r="F840" s="292" t="s">
        <v>13873</v>
      </c>
      <c r="G840" s="292"/>
      <c r="H840" s="292" t="s">
        <v>13874</v>
      </c>
      <c r="I840" s="292" t="s">
        <v>13875</v>
      </c>
    </row>
    <row r="841" spans="1:9" x14ac:dyDescent="0.3">
      <c r="A841" s="292" t="s">
        <v>15560</v>
      </c>
      <c r="B841" s="292" t="s">
        <v>291</v>
      </c>
      <c r="C841" s="292" t="s">
        <v>15561</v>
      </c>
      <c r="D841" s="292"/>
      <c r="E841" s="293">
        <v>42888.559027777781</v>
      </c>
      <c r="F841" s="292" t="s">
        <v>13886</v>
      </c>
      <c r="G841" s="292"/>
      <c r="H841" s="292" t="s">
        <v>13874</v>
      </c>
      <c r="I841" s="292" t="s">
        <v>13875</v>
      </c>
    </row>
    <row r="842" spans="1:9" x14ac:dyDescent="0.3">
      <c r="A842" s="292" t="s">
        <v>15562</v>
      </c>
      <c r="B842" s="292" t="s">
        <v>13901</v>
      </c>
      <c r="C842" s="292" t="s">
        <v>15563</v>
      </c>
      <c r="D842" s="292" t="s">
        <v>13870</v>
      </c>
      <c r="E842" s="293">
        <v>42241.690104166664</v>
      </c>
      <c r="F842" s="292" t="s">
        <v>13881</v>
      </c>
      <c r="G842" s="292"/>
      <c r="H842" s="292" t="s">
        <v>13874</v>
      </c>
      <c r="I842" s="292" t="s">
        <v>13875</v>
      </c>
    </row>
    <row r="843" spans="1:9" x14ac:dyDescent="0.3">
      <c r="A843" s="292" t="s">
        <v>15564</v>
      </c>
      <c r="B843" s="292" t="s">
        <v>13901</v>
      </c>
      <c r="C843" s="292" t="s">
        <v>15565</v>
      </c>
      <c r="D843" s="292" t="s">
        <v>13870</v>
      </c>
      <c r="E843" s="293">
        <v>42241.690057870372</v>
      </c>
      <c r="F843" s="292" t="s">
        <v>13881</v>
      </c>
      <c r="G843" s="292"/>
      <c r="H843" s="292" t="s">
        <v>13874</v>
      </c>
      <c r="I843" s="292" t="s">
        <v>13875</v>
      </c>
    </row>
    <row r="844" spans="1:9" x14ac:dyDescent="0.3">
      <c r="A844" s="292" t="s">
        <v>15566</v>
      </c>
      <c r="B844" s="292" t="s">
        <v>291</v>
      </c>
      <c r="C844" s="292" t="s">
        <v>15567</v>
      </c>
      <c r="D844" s="292" t="s">
        <v>13870</v>
      </c>
      <c r="E844" s="293">
        <v>42241.690115740741</v>
      </c>
      <c r="F844" s="292" t="s">
        <v>13881</v>
      </c>
      <c r="G844" s="292"/>
      <c r="H844" s="292" t="s">
        <v>13874</v>
      </c>
      <c r="I844" s="292" t="s">
        <v>13875</v>
      </c>
    </row>
    <row r="845" spans="1:9" x14ac:dyDescent="0.3">
      <c r="A845" s="292" t="s">
        <v>15568</v>
      </c>
      <c r="B845" s="292" t="s">
        <v>291</v>
      </c>
      <c r="C845" s="292" t="s">
        <v>15569</v>
      </c>
      <c r="D845" s="292" t="s">
        <v>13870</v>
      </c>
      <c r="E845" s="293">
        <v>42241.690115740741</v>
      </c>
      <c r="F845" s="292" t="s">
        <v>13881</v>
      </c>
      <c r="G845" s="292"/>
      <c r="H845" s="292" t="s">
        <v>13874</v>
      </c>
      <c r="I845" s="292" t="s">
        <v>13875</v>
      </c>
    </row>
    <row r="846" spans="1:9" x14ac:dyDescent="0.3">
      <c r="A846" s="292" t="s">
        <v>15570</v>
      </c>
      <c r="B846" s="292" t="s">
        <v>291</v>
      </c>
      <c r="C846" s="292" t="s">
        <v>15571</v>
      </c>
      <c r="D846" s="292"/>
      <c r="E846" s="293">
        <v>43055.427083333336</v>
      </c>
      <c r="F846" s="292" t="s">
        <v>13886</v>
      </c>
      <c r="G846" s="292"/>
      <c r="H846" s="292" t="s">
        <v>13874</v>
      </c>
      <c r="I846" s="292" t="s">
        <v>13875</v>
      </c>
    </row>
    <row r="847" spans="1:9" x14ac:dyDescent="0.3">
      <c r="A847" s="292" t="s">
        <v>15572</v>
      </c>
      <c r="B847" s="292" t="s">
        <v>291</v>
      </c>
      <c r="C847" s="292" t="s">
        <v>15573</v>
      </c>
      <c r="D847" s="292" t="s">
        <v>13870</v>
      </c>
      <c r="E847" s="293">
        <v>42703.556620370371</v>
      </c>
      <c r="F847" s="292" t="s">
        <v>14139</v>
      </c>
      <c r="G847" s="292"/>
      <c r="H847" s="292" t="s">
        <v>13874</v>
      </c>
      <c r="I847" s="292" t="s">
        <v>13875</v>
      </c>
    </row>
    <row r="848" spans="1:9" x14ac:dyDescent="0.3">
      <c r="A848" s="292" t="s">
        <v>15574</v>
      </c>
      <c r="B848" s="292" t="s">
        <v>13901</v>
      </c>
      <c r="C848" s="292" t="s">
        <v>15575</v>
      </c>
      <c r="D848" s="292"/>
      <c r="E848" s="293">
        <v>45413</v>
      </c>
      <c r="F848" s="292" t="s">
        <v>13903</v>
      </c>
      <c r="G848" s="292" t="s">
        <v>15576</v>
      </c>
      <c r="H848" s="292" t="s">
        <v>13874</v>
      </c>
      <c r="I848" s="292" t="s">
        <v>13875</v>
      </c>
    </row>
    <row r="849" spans="1:9" x14ac:dyDescent="0.3">
      <c r="A849" s="292" t="s">
        <v>15577</v>
      </c>
      <c r="B849" s="292" t="s">
        <v>291</v>
      </c>
      <c r="C849" s="292" t="s">
        <v>15578</v>
      </c>
      <c r="D849" s="292" t="s">
        <v>13870</v>
      </c>
      <c r="E849" s="293">
        <v>42703.334594907406</v>
      </c>
      <c r="F849" s="292" t="s">
        <v>14139</v>
      </c>
      <c r="G849" s="292"/>
      <c r="H849" s="292" t="s">
        <v>13874</v>
      </c>
      <c r="I849" s="292" t="s">
        <v>13875</v>
      </c>
    </row>
    <row r="850" spans="1:9" x14ac:dyDescent="0.3">
      <c r="A850" s="292" t="s">
        <v>15579</v>
      </c>
      <c r="B850" s="292" t="s">
        <v>291</v>
      </c>
      <c r="C850" s="292" t="s">
        <v>15580</v>
      </c>
      <c r="D850" s="292" t="s">
        <v>13870</v>
      </c>
      <c r="E850" s="293">
        <v>42241.690115740741</v>
      </c>
      <c r="F850" s="292" t="s">
        <v>13881</v>
      </c>
      <c r="G850" s="292"/>
      <c r="H850" s="292" t="s">
        <v>13874</v>
      </c>
      <c r="I850" s="292" t="s">
        <v>13875</v>
      </c>
    </row>
    <row r="851" spans="1:9" x14ac:dyDescent="0.3">
      <c r="A851" s="292" t="s">
        <v>15581</v>
      </c>
      <c r="B851" s="292" t="s">
        <v>291</v>
      </c>
      <c r="C851" s="292" t="s">
        <v>15582</v>
      </c>
      <c r="D851" s="292"/>
      <c r="E851" s="293">
        <v>43132.329861111109</v>
      </c>
      <c r="F851" s="292" t="s">
        <v>13886</v>
      </c>
      <c r="G851" s="292"/>
      <c r="H851" s="292" t="s">
        <v>13874</v>
      </c>
      <c r="I851" s="292" t="s">
        <v>13875</v>
      </c>
    </row>
    <row r="852" spans="1:9" x14ac:dyDescent="0.3">
      <c r="A852" s="292" t="s">
        <v>15583</v>
      </c>
      <c r="B852" s="292" t="s">
        <v>291</v>
      </c>
      <c r="C852" s="292" t="s">
        <v>15584</v>
      </c>
      <c r="D852" s="292"/>
      <c r="E852" s="293">
        <v>43132.329861111109</v>
      </c>
      <c r="F852" s="292" t="s">
        <v>13886</v>
      </c>
      <c r="G852" s="292"/>
      <c r="H852" s="292" t="s">
        <v>13874</v>
      </c>
      <c r="I852" s="292" t="s">
        <v>13875</v>
      </c>
    </row>
    <row r="853" spans="1:9" x14ac:dyDescent="0.3">
      <c r="A853" s="292" t="s">
        <v>15585</v>
      </c>
      <c r="B853" s="292" t="s">
        <v>291</v>
      </c>
      <c r="C853" s="292" t="s">
        <v>15586</v>
      </c>
      <c r="D853" s="292" t="s">
        <v>13870</v>
      </c>
      <c r="E853" s="293">
        <v>42241.690115740741</v>
      </c>
      <c r="F853" s="292" t="s">
        <v>13881</v>
      </c>
      <c r="G853" s="292"/>
      <c r="H853" s="292" t="s">
        <v>13874</v>
      </c>
      <c r="I853" s="292" t="s">
        <v>13875</v>
      </c>
    </row>
    <row r="854" spans="1:9" x14ac:dyDescent="0.3">
      <c r="A854" s="292" t="s">
        <v>15587</v>
      </c>
      <c r="B854" s="292" t="s">
        <v>291</v>
      </c>
      <c r="C854" s="292" t="s">
        <v>15588</v>
      </c>
      <c r="D854" s="292" t="s">
        <v>13870</v>
      </c>
      <c r="E854" s="293">
        <v>42241.690115740741</v>
      </c>
      <c r="F854" s="292" t="s">
        <v>13881</v>
      </c>
      <c r="G854" s="292"/>
      <c r="H854" s="292" t="s">
        <v>13874</v>
      </c>
      <c r="I854" s="292" t="s">
        <v>13875</v>
      </c>
    </row>
    <row r="855" spans="1:9" x14ac:dyDescent="0.3">
      <c r="A855" s="292" t="s">
        <v>15589</v>
      </c>
      <c r="B855" s="292" t="s">
        <v>291</v>
      </c>
      <c r="C855" s="292" t="s">
        <v>15590</v>
      </c>
      <c r="D855" s="292" t="s">
        <v>13870</v>
      </c>
      <c r="E855" s="293">
        <v>42241.690115740741</v>
      </c>
      <c r="F855" s="292" t="s">
        <v>13881</v>
      </c>
      <c r="G855" s="292"/>
      <c r="H855" s="292" t="s">
        <v>13874</v>
      </c>
      <c r="I855" s="292" t="s">
        <v>13875</v>
      </c>
    </row>
    <row r="856" spans="1:9" x14ac:dyDescent="0.3">
      <c r="A856" s="292" t="s">
        <v>15591</v>
      </c>
      <c r="B856" s="292" t="s">
        <v>13879</v>
      </c>
      <c r="C856" s="292" t="s">
        <v>15592</v>
      </c>
      <c r="D856" s="292"/>
      <c r="E856" s="293">
        <v>45393</v>
      </c>
      <c r="F856" s="292" t="s">
        <v>13903</v>
      </c>
      <c r="G856" s="292" t="s">
        <v>15593</v>
      </c>
      <c r="H856" s="292" t="s">
        <v>13874</v>
      </c>
      <c r="I856" s="292" t="s">
        <v>13875</v>
      </c>
    </row>
    <row r="857" spans="1:9" x14ac:dyDescent="0.3">
      <c r="A857" s="292" t="s">
        <v>15594</v>
      </c>
      <c r="B857" s="292" t="s">
        <v>291</v>
      </c>
      <c r="C857" s="292" t="s">
        <v>15595</v>
      </c>
      <c r="D857" s="292"/>
      <c r="E857" s="293">
        <v>42933.631944444445</v>
      </c>
      <c r="F857" s="292" t="s">
        <v>13886</v>
      </c>
      <c r="G857" s="292"/>
      <c r="H857" s="292" t="s">
        <v>13874</v>
      </c>
      <c r="I857" s="292" t="s">
        <v>13875</v>
      </c>
    </row>
    <row r="858" spans="1:9" x14ac:dyDescent="0.3">
      <c r="A858" s="292" t="s">
        <v>15596</v>
      </c>
      <c r="B858" s="292" t="s">
        <v>291</v>
      </c>
      <c r="C858" s="292" t="s">
        <v>15597</v>
      </c>
      <c r="D858" s="292" t="s">
        <v>14118</v>
      </c>
      <c r="E858" s="293">
        <v>44669.555555555555</v>
      </c>
      <c r="F858" s="292" t="s">
        <v>13903</v>
      </c>
      <c r="G858" s="292"/>
      <c r="H858" s="292" t="s">
        <v>13874</v>
      </c>
      <c r="I858" s="292" t="s">
        <v>13875</v>
      </c>
    </row>
    <row r="859" spans="1:9" x14ac:dyDescent="0.3">
      <c r="A859" s="292" t="s">
        <v>15598</v>
      </c>
      <c r="B859" s="292" t="s">
        <v>291</v>
      </c>
      <c r="C859" s="292" t="s">
        <v>15599</v>
      </c>
      <c r="D859" s="292"/>
      <c r="E859" s="293">
        <v>44613</v>
      </c>
      <c r="F859" s="292" t="s">
        <v>13946</v>
      </c>
      <c r="G859" s="292"/>
      <c r="H859" s="292" t="s">
        <v>13874</v>
      </c>
      <c r="I859" s="292" t="s">
        <v>13875</v>
      </c>
    </row>
    <row r="860" spans="1:9" x14ac:dyDescent="0.3">
      <c r="A860" s="292"/>
      <c r="B860" s="292" t="s">
        <v>291</v>
      </c>
      <c r="C860" s="292" t="s">
        <v>14019</v>
      </c>
      <c r="D860" s="292" t="s">
        <v>15600</v>
      </c>
      <c r="E860" s="293">
        <v>43608.434027777781</v>
      </c>
      <c r="F860" s="292" t="s">
        <v>13889</v>
      </c>
      <c r="G860" s="292"/>
      <c r="H860" s="292" t="s">
        <v>13874</v>
      </c>
      <c r="I860" s="292" t="s">
        <v>13875</v>
      </c>
    </row>
    <row r="861" spans="1:9" x14ac:dyDescent="0.3">
      <c r="A861" s="292"/>
      <c r="B861" s="292" t="s">
        <v>291</v>
      </c>
      <c r="C861" s="292" t="s">
        <v>15601</v>
      </c>
      <c r="D861" s="292" t="s">
        <v>14382</v>
      </c>
      <c r="E861" s="293">
        <v>42479.459803240738</v>
      </c>
      <c r="F861" s="292" t="s">
        <v>13910</v>
      </c>
      <c r="G861" s="292"/>
      <c r="H861" s="292" t="s">
        <v>13874</v>
      </c>
      <c r="I861" s="292" t="s">
        <v>13875</v>
      </c>
    </row>
    <row r="862" spans="1:9" x14ac:dyDescent="0.3">
      <c r="A862" s="292"/>
      <c r="B862" s="292" t="s">
        <v>291</v>
      </c>
      <c r="C862" s="292" t="s">
        <v>15602</v>
      </c>
      <c r="D862" s="292" t="s">
        <v>15603</v>
      </c>
      <c r="E862" s="293">
        <v>42821.173611111109</v>
      </c>
      <c r="F862" s="292" t="s">
        <v>13889</v>
      </c>
      <c r="G862" s="292"/>
      <c r="H862" s="292" t="s">
        <v>13874</v>
      </c>
      <c r="I862" s="292" t="s">
        <v>13875</v>
      </c>
    </row>
    <row r="863" spans="1:9" x14ac:dyDescent="0.3">
      <c r="A863" s="292"/>
      <c r="B863" s="292" t="s">
        <v>291</v>
      </c>
      <c r="C863" s="292" t="s">
        <v>14746</v>
      </c>
      <c r="D863" s="292" t="s">
        <v>15604</v>
      </c>
      <c r="E863" s="293">
        <v>43537.527777777781</v>
      </c>
      <c r="F863" s="292" t="s">
        <v>13899</v>
      </c>
      <c r="G863" s="292"/>
      <c r="H863" s="292" t="s">
        <v>13874</v>
      </c>
      <c r="I863" s="292" t="s">
        <v>13875</v>
      </c>
    </row>
  </sheetData>
  <phoneticPr fontId="20" type="noConversion"/>
  <conditionalFormatting sqref="A1:A1048576">
    <cfRule type="duplicateValues" dxfId="25" priority="2"/>
  </conditionalFormatting>
  <conditionalFormatting sqref="C1:C1048576">
    <cfRule type="duplicateValues" dxfId="24" priority="3"/>
  </conditionalFormatting>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9AE8-FD69-4CD7-8723-55B1319E2B7D}">
  <sheetPr codeName="TransitionManagerSheet"/>
  <dimension ref="A2:B3"/>
  <sheetViews>
    <sheetView workbookViewId="0">
      <selection activeCell="B3" sqref="B3"/>
    </sheetView>
  </sheetViews>
  <sheetFormatPr defaultColWidth="8" defaultRowHeight="18" customHeight="1" x14ac:dyDescent="0.3"/>
  <cols>
    <col min="1" max="1" width="27" style="75" customWidth="1"/>
    <col min="2" max="2" width="45.19921875" style="75" customWidth="1"/>
    <col min="3" max="16384" width="8" style="75"/>
  </cols>
  <sheetData>
    <row r="2" spans="1:2" ht="18" customHeight="1" x14ac:dyDescent="0.3">
      <c r="A2" s="74" t="s">
        <v>15605</v>
      </c>
      <c r="B2" s="119" t="s">
        <v>15606</v>
      </c>
    </row>
    <row r="3" spans="1:2" ht="18" customHeight="1" x14ac:dyDescent="0.3">
      <c r="A3" s="74" t="s">
        <v>15607</v>
      </c>
      <c r="B3" s="75" t="s">
        <v>15608</v>
      </c>
    </row>
  </sheetData>
  <hyperlinks>
    <hyperlink ref="B2" r:id="rId1" xr:uid="{F10D7A13-12D2-4BE6-8A23-DC64BEE21CAF}"/>
  </hyperlinks>
  <pageMargins left="0.7" right="0.7" top="0.75" bottom="0.75" header="0.3" footer="0.3"/>
  <pageSetup orientation="portrait" horizontalDpi="90" verticalDpi="90"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8EF06-9887-4721-8DCC-C12445CAFA7B}">
  <sheetPr codeName="WorkbookLists"/>
  <dimension ref="A1:D6"/>
  <sheetViews>
    <sheetView workbookViewId="0">
      <selection activeCell="H21" sqref="H21"/>
    </sheetView>
  </sheetViews>
  <sheetFormatPr defaultColWidth="8.69921875" defaultRowHeight="15.6" x14ac:dyDescent="0.3"/>
  <cols>
    <col min="1" max="1" width="21.69921875" customWidth="1"/>
    <col min="2" max="2" width="10.69921875" customWidth="1"/>
    <col min="3" max="3" width="18" bestFit="1" customWidth="1"/>
    <col min="4" max="4" width="19.5" customWidth="1"/>
  </cols>
  <sheetData>
    <row r="1" spans="1:4" x14ac:dyDescent="0.3">
      <c r="A1" t="s">
        <v>15609</v>
      </c>
      <c r="B1" t="s">
        <v>15610</v>
      </c>
      <c r="C1" t="s">
        <v>15611</v>
      </c>
      <c r="D1" t="s">
        <v>15612</v>
      </c>
    </row>
    <row r="2" spans="1:4" x14ac:dyDescent="0.3">
      <c r="A2" t="s">
        <v>13729</v>
      </c>
      <c r="B2">
        <v>10937</v>
      </c>
      <c r="C2">
        <v>1350</v>
      </c>
      <c r="D2">
        <v>1349</v>
      </c>
    </row>
    <row r="3" spans="1:4" x14ac:dyDescent="0.3">
      <c r="A3" t="s">
        <v>3</v>
      </c>
      <c r="B3">
        <v>8620</v>
      </c>
      <c r="C3">
        <v>447</v>
      </c>
      <c r="D3">
        <v>446</v>
      </c>
    </row>
    <row r="4" spans="1:4" x14ac:dyDescent="0.3">
      <c r="A4" t="s">
        <v>15613</v>
      </c>
      <c r="B4">
        <v>29885</v>
      </c>
      <c r="C4">
        <v>1603</v>
      </c>
      <c r="D4">
        <v>1602</v>
      </c>
    </row>
    <row r="5" spans="1:4" x14ac:dyDescent="0.3">
      <c r="A5" t="s">
        <v>15614</v>
      </c>
      <c r="B5">
        <v>5691</v>
      </c>
      <c r="C5">
        <v>319</v>
      </c>
      <c r="D5">
        <v>320</v>
      </c>
    </row>
    <row r="6" spans="1:4" x14ac:dyDescent="0.3">
      <c r="A6" t="s">
        <v>13777</v>
      </c>
      <c r="B6">
        <v>10939</v>
      </c>
      <c r="C6">
        <v>1352</v>
      </c>
      <c r="D6">
        <v>1351</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1EA35-C012-4ADA-AB55-977BE2E8004B}">
  <sheetPr codeName="Sheet9"/>
  <dimension ref="A2:H46"/>
  <sheetViews>
    <sheetView workbookViewId="0">
      <pane ySplit="4" topLeftCell="A14" activePane="bottomLeft" state="frozen"/>
      <selection pane="bottomLeft" activeCell="E19" sqref="E19"/>
    </sheetView>
  </sheetViews>
  <sheetFormatPr defaultColWidth="9" defaultRowHeight="14.4" x14ac:dyDescent="0.3"/>
  <cols>
    <col min="1" max="1" width="30" style="91" customWidth="1"/>
    <col min="2" max="2" width="22.59765625" style="91" customWidth="1"/>
    <col min="3" max="3" width="17.19921875" style="91" customWidth="1"/>
    <col min="4" max="4" width="23.69921875" style="91" customWidth="1"/>
    <col min="5" max="5" width="29.69921875" style="91" customWidth="1"/>
    <col min="6" max="6" width="12.19921875" style="91" customWidth="1"/>
    <col min="7" max="7" width="13.09765625" style="91" customWidth="1"/>
    <col min="8" max="8" width="16.5" style="91" customWidth="1"/>
    <col min="9" max="9" width="9" style="91"/>
    <col min="10" max="10" width="9.59765625" style="91" bestFit="1" customWidth="1"/>
    <col min="11" max="16384" width="9" style="91"/>
  </cols>
  <sheetData>
    <row r="2" spans="1:8" ht="15.6" x14ac:dyDescent="0.3">
      <c r="B2" s="191" t="s">
        <v>15615</v>
      </c>
      <c r="C2" s="229"/>
    </row>
    <row r="3" spans="1:8" x14ac:dyDescent="0.3">
      <c r="A3" s="232"/>
      <c r="B3" s="232" t="str" cm="1">
        <f t="array" aca="1" ref="B3" ca="1">IFERROR(_xlfn.LET(_xlpm.indx,SUMPRODUCT((INET_ATON(C2) &gt; TargetF5Devices[FirstIP]) * (INET_ATON(C2) &lt; TargetF5Devices[LastIP]) * ROW(TargetF5Devices[F5 Device]))-5,INDIRECT(ADDRESS(5 + _xlpm.indx,2)):INDIRECT(ADDRESS(5 + _xlpm.indx,5))),"")</f>
        <v/>
      </c>
      <c r="C3" s="232"/>
      <c r="D3" s="232"/>
      <c r="E3" s="232"/>
    </row>
    <row r="4" spans="1:8" ht="18" customHeight="1" x14ac:dyDescent="0.3">
      <c r="A4" s="258" t="s">
        <v>15616</v>
      </c>
      <c r="B4" s="258" t="s">
        <v>15617</v>
      </c>
      <c r="C4" s="258" t="s">
        <v>15618</v>
      </c>
      <c r="D4" s="258" t="s">
        <v>15619</v>
      </c>
      <c r="E4" s="258" t="s">
        <v>15620</v>
      </c>
      <c r="F4" s="258" t="s">
        <v>15621</v>
      </c>
      <c r="G4" s="258" t="s">
        <v>15622</v>
      </c>
      <c r="H4" s="258" t="s">
        <v>15623</v>
      </c>
    </row>
    <row r="5" spans="1:8" x14ac:dyDescent="0.3">
      <c r="A5" s="91" t="s">
        <v>15624</v>
      </c>
      <c r="B5" s="91" t="s">
        <v>15625</v>
      </c>
      <c r="C5" s="91" t="s">
        <v>15626</v>
      </c>
      <c r="D5" s="91" t="s">
        <v>15627</v>
      </c>
      <c r="E5" s="91" t="s">
        <v>15628</v>
      </c>
      <c r="F5" s="91">
        <v>177897472</v>
      </c>
      <c r="G5" s="91">
        <v>177905663</v>
      </c>
      <c r="H5" s="93">
        <v>45544.756631944445</v>
      </c>
    </row>
    <row r="6" spans="1:8" x14ac:dyDescent="0.3">
      <c r="A6" s="91" t="s">
        <v>15624</v>
      </c>
      <c r="B6" s="91" t="s">
        <v>15629</v>
      </c>
      <c r="C6" s="91" t="s">
        <v>15630</v>
      </c>
      <c r="D6" s="91" t="s">
        <v>15631</v>
      </c>
      <c r="E6" s="91" t="s">
        <v>15632</v>
      </c>
      <c r="F6" s="91">
        <v>177905664</v>
      </c>
      <c r="G6" s="91">
        <v>177913855</v>
      </c>
      <c r="H6" s="93">
        <v>44634.655624999999</v>
      </c>
    </row>
    <row r="7" spans="1:8" x14ac:dyDescent="0.3">
      <c r="A7" s="91" t="s">
        <v>15633</v>
      </c>
      <c r="B7" s="91" t="s">
        <v>15625</v>
      </c>
      <c r="C7" s="91" t="s">
        <v>15634</v>
      </c>
      <c r="D7" s="91" t="s">
        <v>15635</v>
      </c>
      <c r="E7" s="91" t="s">
        <v>15636</v>
      </c>
      <c r="F7" s="91">
        <v>177963008</v>
      </c>
      <c r="G7" s="91">
        <v>177971199</v>
      </c>
      <c r="H7" s="93">
        <v>44634.655624999999</v>
      </c>
    </row>
    <row r="8" spans="1:8" x14ac:dyDescent="0.3">
      <c r="A8" s="91" t="s">
        <v>15633</v>
      </c>
      <c r="B8" s="91" t="s">
        <v>15629</v>
      </c>
      <c r="C8" s="91" t="s">
        <v>15637</v>
      </c>
      <c r="D8" s="91" t="s">
        <v>15638</v>
      </c>
      <c r="E8" s="91" t="s">
        <v>15639</v>
      </c>
      <c r="F8" s="91">
        <v>177971200</v>
      </c>
      <c r="G8" s="91">
        <v>177979391</v>
      </c>
      <c r="H8" s="93">
        <v>44634.655624999999</v>
      </c>
    </row>
    <row r="9" spans="1:8" x14ac:dyDescent="0.3">
      <c r="A9" s="91" t="s">
        <v>15633</v>
      </c>
      <c r="B9" s="91" t="s">
        <v>15640</v>
      </c>
      <c r="C9" s="91" t="s">
        <v>2015</v>
      </c>
      <c r="D9" s="91" t="s">
        <v>15641</v>
      </c>
      <c r="E9" s="91" t="s">
        <v>15642</v>
      </c>
      <c r="F9" s="91">
        <v>177963136</v>
      </c>
      <c r="G9" s="91">
        <v>177963199</v>
      </c>
      <c r="H9" s="93">
        <v>44634.655624999999</v>
      </c>
    </row>
    <row r="10" spans="1:8" x14ac:dyDescent="0.3">
      <c r="A10" s="91" t="s">
        <v>15643</v>
      </c>
      <c r="B10" s="91" t="s">
        <v>15625</v>
      </c>
      <c r="C10" s="91" t="s">
        <v>15644</v>
      </c>
      <c r="D10" s="91" t="s">
        <v>15645</v>
      </c>
      <c r="E10" s="91" t="s">
        <v>15646</v>
      </c>
      <c r="F10" s="91">
        <v>177733632</v>
      </c>
      <c r="G10" s="91">
        <v>177766399</v>
      </c>
      <c r="H10" s="93">
        <v>44634.655624999999</v>
      </c>
    </row>
    <row r="11" spans="1:8" x14ac:dyDescent="0.3">
      <c r="A11" s="91" t="s">
        <v>15625</v>
      </c>
      <c r="B11" s="91" t="s">
        <v>15625</v>
      </c>
      <c r="C11" s="91" t="s">
        <v>15647</v>
      </c>
      <c r="D11" s="91" t="s">
        <v>15648</v>
      </c>
      <c r="E11" s="91" t="s">
        <v>15649</v>
      </c>
      <c r="F11" s="91">
        <v>177766400</v>
      </c>
      <c r="G11" s="91">
        <v>177799167</v>
      </c>
      <c r="H11" s="93">
        <v>44634.655624999999</v>
      </c>
    </row>
    <row r="12" spans="1:8" x14ac:dyDescent="0.3">
      <c r="A12" s="91" t="s">
        <v>15650</v>
      </c>
      <c r="B12" s="91" t="s">
        <v>15625</v>
      </c>
      <c r="C12" s="91" t="s">
        <v>15651</v>
      </c>
      <c r="D12" s="91" t="s">
        <v>15652</v>
      </c>
      <c r="E12" s="91" t="s">
        <v>15653</v>
      </c>
      <c r="F12" s="91">
        <v>169263104</v>
      </c>
      <c r="G12" s="91">
        <v>169271295</v>
      </c>
      <c r="H12" s="93">
        <v>45162.735810185186</v>
      </c>
    </row>
    <row r="13" spans="1:8" x14ac:dyDescent="0.3">
      <c r="A13" s="91" t="s">
        <v>15654</v>
      </c>
      <c r="B13" s="91" t="s">
        <v>15625</v>
      </c>
      <c r="C13" s="91" t="s">
        <v>15655</v>
      </c>
      <c r="D13" s="91" t="s">
        <v>15656</v>
      </c>
      <c r="E13" s="91" t="s">
        <v>15657</v>
      </c>
      <c r="F13" s="91">
        <v>169230336</v>
      </c>
      <c r="G13" s="91">
        <v>169238527</v>
      </c>
      <c r="H13" s="93">
        <v>45162.683749999997</v>
      </c>
    </row>
    <row r="14" spans="1:8" x14ac:dyDescent="0.3">
      <c r="A14" s="91" t="s">
        <v>15658</v>
      </c>
      <c r="B14" s="91" t="s">
        <v>15659</v>
      </c>
      <c r="C14" s="91" t="s">
        <v>15660</v>
      </c>
      <c r="D14" s="91" t="s">
        <v>15661</v>
      </c>
      <c r="E14" s="91" t="s">
        <v>15662</v>
      </c>
      <c r="F14" s="91">
        <v>169394176</v>
      </c>
      <c r="G14" s="91">
        <v>169402367</v>
      </c>
      <c r="H14" s="93">
        <v>45323.505011574074</v>
      </c>
    </row>
    <row r="15" spans="1:8" x14ac:dyDescent="0.3">
      <c r="A15" s="91" t="s">
        <v>15663</v>
      </c>
      <c r="B15" s="91" t="s">
        <v>15659</v>
      </c>
      <c r="C15" s="91" t="s">
        <v>15664</v>
      </c>
      <c r="D15" s="91" t="s">
        <v>15665</v>
      </c>
      <c r="E15" s="91" t="s">
        <v>15666</v>
      </c>
      <c r="F15" s="91">
        <v>169361408</v>
      </c>
      <c r="G15" s="91">
        <v>169369599</v>
      </c>
    </row>
    <row r="16" spans="1:8" x14ac:dyDescent="0.3">
      <c r="A16" s="91" t="s">
        <v>15667</v>
      </c>
      <c r="B16" s="91" t="s">
        <v>15659</v>
      </c>
      <c r="C16" s="91" t="s">
        <v>15668</v>
      </c>
      <c r="D16" s="91" t="s">
        <v>15669</v>
      </c>
      <c r="E16" s="91" t="s">
        <v>15670</v>
      </c>
      <c r="F16" s="91">
        <v>178028544</v>
      </c>
      <c r="G16" s="91">
        <v>178032639</v>
      </c>
    </row>
    <row r="17" spans="1:8" x14ac:dyDescent="0.3">
      <c r="A17" s="91" t="s">
        <v>15667</v>
      </c>
      <c r="B17" s="91" t="s">
        <v>15671</v>
      </c>
      <c r="C17" s="91" t="s">
        <v>15672</v>
      </c>
      <c r="D17" s="91" t="s">
        <v>15673</v>
      </c>
      <c r="E17" s="91" t="s">
        <v>15674</v>
      </c>
      <c r="F17" s="91">
        <v>178036736</v>
      </c>
      <c r="G17" s="91">
        <v>178040831</v>
      </c>
    </row>
    <row r="18" spans="1:8" x14ac:dyDescent="0.3">
      <c r="A18" s="91" t="s">
        <v>15675</v>
      </c>
      <c r="B18" s="91" t="s">
        <v>15659</v>
      </c>
      <c r="C18" s="91" t="s">
        <v>15676</v>
      </c>
      <c r="D18" s="91" t="s">
        <v>15677</v>
      </c>
      <c r="E18" s="91" t="s">
        <v>15678</v>
      </c>
      <c r="F18" s="91">
        <v>178094080</v>
      </c>
      <c r="G18" s="91">
        <v>178098175</v>
      </c>
    </row>
    <row r="19" spans="1:8" x14ac:dyDescent="0.3">
      <c r="A19" s="91" t="s">
        <v>15675</v>
      </c>
      <c r="B19" s="91" t="s">
        <v>15671</v>
      </c>
      <c r="C19" s="91" t="s">
        <v>15679</v>
      </c>
      <c r="D19" s="91" t="s">
        <v>15680</v>
      </c>
      <c r="E19" s="91" t="s">
        <v>15681</v>
      </c>
      <c r="F19" s="91">
        <v>178102272</v>
      </c>
      <c r="G19" s="91">
        <v>178106367</v>
      </c>
    </row>
    <row r="20" spans="1:8" x14ac:dyDescent="0.3">
      <c r="A20" s="91" t="s">
        <v>15675</v>
      </c>
      <c r="B20" s="91" t="s">
        <v>15640</v>
      </c>
      <c r="C20" s="91" t="s">
        <v>2536</v>
      </c>
      <c r="D20" s="91" t="s">
        <v>15682</v>
      </c>
      <c r="E20" s="91" t="s">
        <v>15683</v>
      </c>
      <c r="F20" s="91">
        <v>178094848</v>
      </c>
      <c r="G20" s="91">
        <v>178094911</v>
      </c>
    </row>
    <row r="21" spans="1:8" x14ac:dyDescent="0.3">
      <c r="A21" s="91" t="s">
        <v>15684</v>
      </c>
      <c r="B21" s="91" t="s">
        <v>15659</v>
      </c>
      <c r="C21" s="91" t="s">
        <v>1821</v>
      </c>
      <c r="D21" s="91" t="s">
        <v>15685</v>
      </c>
      <c r="E21" s="91" t="s">
        <v>15686</v>
      </c>
      <c r="F21" s="91">
        <v>177901312</v>
      </c>
      <c r="G21" s="91">
        <v>177901567</v>
      </c>
    </row>
    <row r="22" spans="1:8" x14ac:dyDescent="0.3">
      <c r="A22" s="91" t="s">
        <v>15687</v>
      </c>
      <c r="B22" s="91" t="s">
        <v>15659</v>
      </c>
      <c r="C22" s="91" t="s">
        <v>2110</v>
      </c>
      <c r="D22" s="91" t="s">
        <v>15688</v>
      </c>
      <c r="E22" s="91" t="s">
        <v>15689</v>
      </c>
      <c r="F22" s="91">
        <v>177966848</v>
      </c>
      <c r="G22" s="91">
        <v>177967103</v>
      </c>
    </row>
    <row r="23" spans="1:8" x14ac:dyDescent="0.3">
      <c r="A23" s="91" t="s">
        <v>15690</v>
      </c>
      <c r="B23" s="91" t="s">
        <v>15671</v>
      </c>
      <c r="C23" s="91" t="s">
        <v>2176</v>
      </c>
      <c r="D23" s="91" t="s">
        <v>15691</v>
      </c>
      <c r="E23" s="91" t="s">
        <v>15692</v>
      </c>
      <c r="F23" s="91">
        <v>177975040</v>
      </c>
      <c r="G23" s="91">
        <v>177975295</v>
      </c>
    </row>
    <row r="24" spans="1:8" x14ac:dyDescent="0.3">
      <c r="A24" s="91" t="s">
        <v>15650</v>
      </c>
      <c r="B24" s="91" t="s">
        <v>15659</v>
      </c>
      <c r="C24" s="91" t="s">
        <v>1246</v>
      </c>
      <c r="D24" s="91" t="s">
        <v>15693</v>
      </c>
      <c r="E24" s="91" t="s">
        <v>15694</v>
      </c>
      <c r="F24" s="91">
        <v>177487872</v>
      </c>
      <c r="G24" s="91">
        <v>177487935</v>
      </c>
    </row>
    <row r="25" spans="1:8" x14ac:dyDescent="0.3">
      <c r="A25" s="91" t="s">
        <v>15650</v>
      </c>
      <c r="B25" s="91" t="s">
        <v>15659</v>
      </c>
      <c r="C25" s="91" t="s">
        <v>1252</v>
      </c>
      <c r="D25" s="91" t="s">
        <v>15695</v>
      </c>
      <c r="E25" s="291" t="s">
        <v>15694</v>
      </c>
      <c r="F25" s="91">
        <v>177487936</v>
      </c>
      <c r="G25" s="91">
        <v>177487999</v>
      </c>
      <c r="H25" s="93">
        <v>45544.757037037038</v>
      </c>
    </row>
    <row r="26" spans="1:8" x14ac:dyDescent="0.3">
      <c r="A26" s="91" t="s">
        <v>15650</v>
      </c>
      <c r="B26" s="91" t="s">
        <v>15659</v>
      </c>
      <c r="C26" s="91" t="s">
        <v>1248</v>
      </c>
      <c r="D26" s="91" t="s">
        <v>15696</v>
      </c>
      <c r="E26" s="91" t="s">
        <v>15694</v>
      </c>
      <c r="F26" s="91">
        <v>177488000</v>
      </c>
      <c r="G26" s="91">
        <v>177488063</v>
      </c>
    </row>
    <row r="27" spans="1:8" x14ac:dyDescent="0.3">
      <c r="A27" s="91" t="s">
        <v>15650</v>
      </c>
      <c r="B27" s="91" t="s">
        <v>15659</v>
      </c>
      <c r="C27" s="91" t="s">
        <v>1250</v>
      </c>
      <c r="D27" s="91" t="s">
        <v>15697</v>
      </c>
      <c r="E27" s="91" t="s">
        <v>15694</v>
      </c>
      <c r="F27" s="91">
        <v>177488064</v>
      </c>
      <c r="G27" s="91">
        <v>177488127</v>
      </c>
    </row>
    <row r="28" spans="1:8" x14ac:dyDescent="0.3">
      <c r="A28" s="91" t="s">
        <v>15650</v>
      </c>
      <c r="B28" s="91" t="s">
        <v>15659</v>
      </c>
      <c r="C28" s="91" t="s">
        <v>1254</v>
      </c>
      <c r="D28" s="91" t="s">
        <v>15698</v>
      </c>
      <c r="E28" s="91" t="s">
        <v>15694</v>
      </c>
      <c r="F28" s="91">
        <v>177488128</v>
      </c>
      <c r="G28" s="91">
        <v>177488191</v>
      </c>
    </row>
    <row r="29" spans="1:8" x14ac:dyDescent="0.3">
      <c r="A29" s="91" t="s">
        <v>15650</v>
      </c>
      <c r="B29" s="91" t="s">
        <v>15659</v>
      </c>
      <c r="C29" s="91" t="s">
        <v>1260</v>
      </c>
      <c r="D29" s="91" t="s">
        <v>15699</v>
      </c>
      <c r="E29" s="91" t="s">
        <v>15694</v>
      </c>
      <c r="F29" s="91">
        <v>177488192</v>
      </c>
      <c r="G29" s="91">
        <v>177488255</v>
      </c>
    </row>
    <row r="30" spans="1:8" x14ac:dyDescent="0.3">
      <c r="A30" s="91" t="s">
        <v>15650</v>
      </c>
      <c r="B30" s="91" t="s">
        <v>15659</v>
      </c>
      <c r="C30" s="91" t="s">
        <v>1256</v>
      </c>
      <c r="D30" s="91" t="s">
        <v>15700</v>
      </c>
      <c r="E30" s="91" t="s">
        <v>15694</v>
      </c>
      <c r="F30" s="91">
        <v>177488256</v>
      </c>
      <c r="G30" s="91">
        <v>177488319</v>
      </c>
    </row>
    <row r="31" spans="1:8" x14ac:dyDescent="0.3">
      <c r="A31" s="91" t="s">
        <v>15650</v>
      </c>
      <c r="B31" s="91" t="s">
        <v>15659</v>
      </c>
      <c r="C31" s="91" t="s">
        <v>1258</v>
      </c>
      <c r="D31" s="91" t="s">
        <v>15701</v>
      </c>
      <c r="E31" s="91" t="s">
        <v>15694</v>
      </c>
      <c r="F31" s="91">
        <v>177488320</v>
      </c>
      <c r="G31" s="91">
        <v>177488383</v>
      </c>
    </row>
    <row r="32" spans="1:8" x14ac:dyDescent="0.3">
      <c r="A32" s="91" t="s">
        <v>15650</v>
      </c>
      <c r="B32" s="91" t="s">
        <v>15659</v>
      </c>
      <c r="C32" s="91" t="s">
        <v>1262</v>
      </c>
      <c r="D32" s="91" t="s">
        <v>15702</v>
      </c>
      <c r="E32" s="91" t="s">
        <v>15694</v>
      </c>
      <c r="F32" s="91">
        <v>177488384</v>
      </c>
      <c r="G32" s="91">
        <v>177488447</v>
      </c>
    </row>
    <row r="33" spans="1:8" x14ac:dyDescent="0.3">
      <c r="A33" s="91" t="s">
        <v>15650</v>
      </c>
      <c r="B33" s="91" t="s">
        <v>15659</v>
      </c>
      <c r="C33" s="91" t="s">
        <v>1266</v>
      </c>
      <c r="D33" s="91" t="s">
        <v>15703</v>
      </c>
      <c r="E33" s="91" t="s">
        <v>15694</v>
      </c>
      <c r="F33" s="91">
        <v>177488448</v>
      </c>
      <c r="G33" s="91">
        <v>177488511</v>
      </c>
    </row>
    <row r="34" spans="1:8" x14ac:dyDescent="0.3">
      <c r="A34" s="91" t="s">
        <v>15650</v>
      </c>
      <c r="B34" s="91" t="s">
        <v>15659</v>
      </c>
      <c r="C34" s="91" t="s">
        <v>1264</v>
      </c>
      <c r="D34" s="91" t="s">
        <v>15704</v>
      </c>
      <c r="E34" s="91" t="s">
        <v>15694</v>
      </c>
      <c r="F34" s="91">
        <v>177488512</v>
      </c>
      <c r="G34" s="91">
        <v>177488575</v>
      </c>
    </row>
    <row r="35" spans="1:8" x14ac:dyDescent="0.3">
      <c r="A35" s="91" t="s">
        <v>15705</v>
      </c>
      <c r="B35" s="91" t="s">
        <v>15659</v>
      </c>
      <c r="C35" s="91" t="s">
        <v>15706</v>
      </c>
      <c r="D35" s="91" t="s">
        <v>15707</v>
      </c>
      <c r="E35" s="91" t="s">
        <v>15708</v>
      </c>
      <c r="F35" s="91">
        <v>177487872</v>
      </c>
      <c r="G35" s="91">
        <v>177496063</v>
      </c>
      <c r="H35" s="93">
        <v>45842.743333333332</v>
      </c>
    </row>
    <row r="36" spans="1:8" ht="15.6" x14ac:dyDescent="0.3">
      <c r="A36" s="91" t="s">
        <v>15709</v>
      </c>
      <c r="B36" s="91" t="s">
        <v>15659</v>
      </c>
      <c r="C36" s="91" t="s">
        <v>901</v>
      </c>
      <c r="D36" s="91" t="s">
        <v>15710</v>
      </c>
      <c r="E36" t="s">
        <v>15692</v>
      </c>
      <c r="F36" s="91">
        <v>177315840</v>
      </c>
      <c r="G36" s="91">
        <v>177315903</v>
      </c>
    </row>
    <row r="37" spans="1:8" ht="15.6" x14ac:dyDescent="0.3">
      <c r="B37" s="91" t="s">
        <v>15659</v>
      </c>
      <c r="C37" s="91" t="s">
        <v>15651</v>
      </c>
      <c r="D37" s="291" t="s">
        <v>15711</v>
      </c>
      <c r="E37" t="s">
        <v>15653</v>
      </c>
      <c r="F37" s="91">
        <v>169263104</v>
      </c>
      <c r="G37" s="91">
        <v>169271295</v>
      </c>
      <c r="H37" s="93">
        <v>45855.931250000001</v>
      </c>
    </row>
    <row r="38" spans="1:8" ht="15.6" x14ac:dyDescent="0.3">
      <c r="A38" s="291" t="s">
        <v>15712</v>
      </c>
      <c r="B38" s="91" t="s">
        <v>15659</v>
      </c>
      <c r="C38" s="91" t="s">
        <v>15713</v>
      </c>
      <c r="D38" s="291" t="s">
        <v>15714</v>
      </c>
      <c r="E38" s="244" t="s">
        <v>15715</v>
      </c>
      <c r="F38" s="91">
        <v>171147264</v>
      </c>
      <c r="G38" s="91">
        <v>171151359</v>
      </c>
      <c r="H38" s="93">
        <v>45895.610914351855</v>
      </c>
    </row>
    <row r="43" spans="1:8" x14ac:dyDescent="0.3">
      <c r="A43" s="291" t="s">
        <v>40</v>
      </c>
      <c r="B43" s="291" t="s">
        <v>15617</v>
      </c>
      <c r="C43" s="291" t="s">
        <v>15716</v>
      </c>
      <c r="D43" s="291" t="s">
        <v>15717</v>
      </c>
      <c r="E43" s="291" t="s">
        <v>15718</v>
      </c>
      <c r="F43" s="91" t="s">
        <v>15621</v>
      </c>
      <c r="G43" s="91" t="s">
        <v>15622</v>
      </c>
    </row>
    <row r="44" spans="1:8" x14ac:dyDescent="0.3">
      <c r="A44" s="291" t="s">
        <v>15719</v>
      </c>
      <c r="B44" s="291" t="s">
        <v>15720</v>
      </c>
      <c r="C44" s="291" t="s">
        <v>15721</v>
      </c>
      <c r="D44" s="91" t="str" cm="1">
        <f t="array" ref="D44">INET_NTOA(tblNAT[[#This Row],[FirstIP]]+1)</f>
        <v>162.95.224.1</v>
      </c>
      <c r="E44" s="91" t="str" cm="1">
        <f t="array" ref="E44">INET_NTOA(tblNAT[[#This Row],[LastIP]])</f>
        <v>162.95.231.255</v>
      </c>
      <c r="F44" s="91" cm="1">
        <f t="array" ref="F44">INET_ATON(CIDR_getAddress(tblNAT[[#This Row],[NAT Subnet]]))</f>
        <v>2724192256</v>
      </c>
      <c r="G44" s="91" cm="1">
        <f t="array" ref="G44">INET_ATON(LastIP(CIDR_getAddress(tblNAT[[#This Row],[NAT Subnet]]),CIDR_getMask(tblNAT[[#This Row],[NAT Subnet]])))</f>
        <v>2724194303</v>
      </c>
    </row>
    <row r="45" spans="1:8" x14ac:dyDescent="0.3">
      <c r="A45" s="291" t="s">
        <v>15722</v>
      </c>
      <c r="B45" s="291" t="s">
        <v>15720</v>
      </c>
      <c r="C45" s="291" t="s">
        <v>15723</v>
      </c>
      <c r="D45" s="91" t="str" cm="1">
        <f t="array" ref="D45">INET_NTOA(tblNAT[[#This Row],[FirstIP]]+1)</f>
        <v>162.95.232.1</v>
      </c>
      <c r="E45" s="91" t="str" cm="1">
        <f t="array" ref="E45">INET_NTOA(tblNAT[[#This Row],[LastIP]])</f>
        <v>162.95.239.255</v>
      </c>
      <c r="F45" s="91" cm="1">
        <f t="array" ref="F45">INET_ATON(CIDR_getAddress(tblNAT[[#This Row],[NAT Subnet]]))</f>
        <v>2724194304</v>
      </c>
      <c r="G45" s="91" cm="1">
        <f t="array" ref="G45">INET_ATON(LastIP(CIDR_getAddress(tblNAT[[#This Row],[NAT Subnet]]),CIDR_getMask(tblNAT[[#This Row],[NAT Subnet]])))</f>
        <v>2724196351</v>
      </c>
    </row>
    <row r="46" spans="1:8" x14ac:dyDescent="0.3">
      <c r="A46" s="291" t="s">
        <v>15724</v>
      </c>
      <c r="B46" s="291" t="s">
        <v>15720</v>
      </c>
      <c r="C46" s="291" t="s">
        <v>15725</v>
      </c>
      <c r="D46" s="91" t="str" cm="1">
        <f t="array" ref="D46">INET_NTOA(tblNAT[[#This Row],[FirstIP]]+1)</f>
        <v>162.95.240.1</v>
      </c>
      <c r="E46" s="91" t="str" cm="1">
        <f t="array" ref="E46">INET_NTOA(tblNAT[[#This Row],[LastIP]])</f>
        <v>162.95.255.255</v>
      </c>
      <c r="F46" s="91" cm="1">
        <f t="array" ref="F46">INET_ATON(CIDR_getAddress(tblNAT[[#This Row],[NAT Subnet]]))</f>
        <v>2724196352</v>
      </c>
      <c r="G46" s="91" cm="1">
        <f t="array" ref="G46">INET_ATON(LastIP(CIDR_getAddress(tblNAT[[#This Row],[NAT Subnet]]),CIDR_getMask(tblNAT[[#This Row],[NAT Subnet]])))</f>
        <v>2724200447</v>
      </c>
    </row>
  </sheetData>
  <phoneticPr fontId="20" type="noConversion"/>
  <conditionalFormatting sqref="C2">
    <cfRule type="duplicateValues" dxfId="12" priority="1"/>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anchor moveWithCells="1" sizeWithCells="1">
                  <from>
                    <xdr:col>0</xdr:col>
                    <xdr:colOff>327660</xdr:colOff>
                    <xdr:row>0</xdr:row>
                    <xdr:rowOff>106680</xdr:rowOff>
                  </from>
                  <to>
                    <xdr:col>0</xdr:col>
                    <xdr:colOff>1943100</xdr:colOff>
                    <xdr:row>1</xdr:row>
                    <xdr:rowOff>152400</xdr:rowOff>
                  </to>
                </anchor>
              </controlPr>
            </control>
          </mc:Choice>
        </mc:AlternateContent>
      </controls>
    </mc:Choice>
  </mc:AlternateContent>
  <tableParts count="2">
    <tablePart r:id="rId5"/>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B5ED3-5368-4D32-86EA-9A672BAAA050}">
  <sheetPr codeName="Sheet27"/>
  <dimension ref="A2:D57"/>
  <sheetViews>
    <sheetView topLeftCell="A51" workbookViewId="0">
      <selection activeCell="D58" sqref="D58"/>
    </sheetView>
  </sheetViews>
  <sheetFormatPr defaultRowHeight="15.6" x14ac:dyDescent="0.3"/>
  <cols>
    <col min="1" max="1" width="9.19921875" bestFit="1" customWidth="1"/>
    <col min="2" max="2" width="17.09765625" customWidth="1"/>
    <col min="3" max="3" width="17" bestFit="1" customWidth="1"/>
    <col min="4" max="4" width="100.69921875" style="7" customWidth="1"/>
  </cols>
  <sheetData>
    <row r="2" spans="1:4" x14ac:dyDescent="0.3">
      <c r="A2" t="s">
        <v>15726</v>
      </c>
      <c r="B2" t="s">
        <v>175</v>
      </c>
      <c r="C2" t="s">
        <v>15727</v>
      </c>
      <c r="D2" s="7" t="s">
        <v>15728</v>
      </c>
    </row>
    <row r="3" spans="1:4" ht="187.2" x14ac:dyDescent="0.3">
      <c r="A3" s="155" t="s">
        <v>15729</v>
      </c>
      <c r="B3" s="156">
        <v>45218</v>
      </c>
      <c r="C3" s="41" t="s">
        <v>15730</v>
      </c>
      <c r="D3" s="43" t="s">
        <v>15731</v>
      </c>
    </row>
    <row r="4" spans="1:4" ht="62.4" x14ac:dyDescent="0.3">
      <c r="A4" s="155" t="s">
        <v>15732</v>
      </c>
      <c r="B4" s="156">
        <v>45257</v>
      </c>
      <c r="C4" s="41" t="s">
        <v>15730</v>
      </c>
      <c r="D4" s="43" t="s">
        <v>15733</v>
      </c>
    </row>
    <row r="5" spans="1:4" ht="31.2" x14ac:dyDescent="0.3">
      <c r="A5" s="155" t="s">
        <v>15734</v>
      </c>
      <c r="B5" s="156">
        <v>45264</v>
      </c>
      <c r="C5" s="41" t="s">
        <v>15730</v>
      </c>
      <c r="D5" s="43" t="s">
        <v>15735</v>
      </c>
    </row>
    <row r="6" spans="1:4" ht="46.8" x14ac:dyDescent="0.3">
      <c r="A6" s="155" t="s">
        <v>15736</v>
      </c>
      <c r="B6" s="156">
        <v>45273</v>
      </c>
      <c r="C6" s="41" t="s">
        <v>15730</v>
      </c>
      <c r="D6" s="43" t="s">
        <v>15737</v>
      </c>
    </row>
    <row r="7" spans="1:4" ht="78" x14ac:dyDescent="0.3">
      <c r="A7" s="173" t="s">
        <v>15738</v>
      </c>
      <c r="B7" s="156">
        <v>45308</v>
      </c>
      <c r="C7" s="41" t="s">
        <v>15730</v>
      </c>
      <c r="D7" s="43" t="s">
        <v>15739</v>
      </c>
    </row>
    <row r="8" spans="1:4" ht="62.4" x14ac:dyDescent="0.3">
      <c r="A8" s="155" t="s">
        <v>15740</v>
      </c>
      <c r="B8" s="156">
        <v>45345</v>
      </c>
      <c r="C8" s="41" t="s">
        <v>15730</v>
      </c>
      <c r="D8" s="43" t="s">
        <v>15741</v>
      </c>
    </row>
    <row r="9" spans="1:4" ht="62.4" x14ac:dyDescent="0.3">
      <c r="A9" s="155" t="s">
        <v>15742</v>
      </c>
      <c r="B9" s="156">
        <v>45366</v>
      </c>
      <c r="C9" s="41" t="s">
        <v>15730</v>
      </c>
      <c r="D9" s="43" t="s">
        <v>15743</v>
      </c>
    </row>
    <row r="10" spans="1:4" ht="31.2" x14ac:dyDescent="0.3">
      <c r="A10" s="155" t="s">
        <v>15744</v>
      </c>
      <c r="B10" s="156">
        <v>45378</v>
      </c>
      <c r="C10" s="41" t="s">
        <v>15730</v>
      </c>
      <c r="D10" s="43" t="s">
        <v>15745</v>
      </c>
    </row>
    <row r="11" spans="1:4" x14ac:dyDescent="0.3">
      <c r="A11" s="155" t="s">
        <v>15746</v>
      </c>
      <c r="B11" s="156">
        <v>45379</v>
      </c>
      <c r="C11" s="41" t="s">
        <v>15730</v>
      </c>
      <c r="D11" s="43" t="s">
        <v>15747</v>
      </c>
    </row>
    <row r="12" spans="1:4" ht="93.6" x14ac:dyDescent="0.3">
      <c r="A12" s="173" t="s">
        <v>15748</v>
      </c>
      <c r="B12" s="156">
        <v>45390</v>
      </c>
      <c r="C12" s="181" t="s">
        <v>15730</v>
      </c>
      <c r="D12" s="43" t="s">
        <v>15749</v>
      </c>
    </row>
    <row r="13" spans="1:4" x14ac:dyDescent="0.3">
      <c r="A13" s="173" t="s">
        <v>15750</v>
      </c>
      <c r="B13" s="156">
        <v>45418</v>
      </c>
      <c r="C13" s="181" t="s">
        <v>15730</v>
      </c>
      <c r="D13" s="43" t="s">
        <v>15751</v>
      </c>
    </row>
    <row r="14" spans="1:4" ht="46.8" x14ac:dyDescent="0.3">
      <c r="A14" s="173" t="s">
        <v>15752</v>
      </c>
      <c r="B14" s="156">
        <v>45427</v>
      </c>
      <c r="C14" s="181" t="s">
        <v>15730</v>
      </c>
      <c r="D14" s="43" t="s">
        <v>15753</v>
      </c>
    </row>
    <row r="15" spans="1:4" ht="93.6" x14ac:dyDescent="0.3">
      <c r="A15" s="173" t="s">
        <v>15754</v>
      </c>
      <c r="B15" s="156">
        <v>45447</v>
      </c>
      <c r="C15" s="181" t="s">
        <v>15730</v>
      </c>
      <c r="D15" s="43" t="s">
        <v>15755</v>
      </c>
    </row>
    <row r="16" spans="1:4" ht="46.8" x14ac:dyDescent="0.3">
      <c r="A16" s="173" t="s">
        <v>15756</v>
      </c>
      <c r="B16" s="156">
        <v>45456</v>
      </c>
      <c r="C16" s="181" t="s">
        <v>15730</v>
      </c>
      <c r="D16" s="43" t="s">
        <v>15757</v>
      </c>
    </row>
    <row r="17" spans="1:4" ht="93.6" x14ac:dyDescent="0.3">
      <c r="A17" s="173" t="s">
        <v>15758</v>
      </c>
      <c r="B17" s="156">
        <v>45464</v>
      </c>
      <c r="C17" s="181" t="s">
        <v>15730</v>
      </c>
      <c r="D17" s="43" t="s">
        <v>15759</v>
      </c>
    </row>
    <row r="18" spans="1:4" ht="62.4" x14ac:dyDescent="0.3">
      <c r="A18" s="173" t="s">
        <v>15760</v>
      </c>
      <c r="B18" s="156">
        <v>45475</v>
      </c>
      <c r="C18" s="181" t="s">
        <v>15730</v>
      </c>
      <c r="D18" s="43" t="s">
        <v>15761</v>
      </c>
    </row>
    <row r="19" spans="1:4" ht="93.6" x14ac:dyDescent="0.3">
      <c r="A19" s="173" t="s">
        <v>15762</v>
      </c>
      <c r="B19" s="156">
        <v>45476</v>
      </c>
      <c r="C19" s="181" t="s">
        <v>15730</v>
      </c>
      <c r="D19" s="43" t="s">
        <v>15763</v>
      </c>
    </row>
    <row r="20" spans="1:4" ht="62.4" x14ac:dyDescent="0.3">
      <c r="A20" s="173" t="s">
        <v>15764</v>
      </c>
      <c r="B20" s="156">
        <v>45526</v>
      </c>
      <c r="C20" s="181" t="s">
        <v>15730</v>
      </c>
      <c r="D20" s="43" t="s">
        <v>15765</v>
      </c>
    </row>
    <row r="21" spans="1:4" x14ac:dyDescent="0.3">
      <c r="A21" s="173" t="s">
        <v>15766</v>
      </c>
      <c r="B21" s="156">
        <v>45544</v>
      </c>
      <c r="C21" s="181" t="s">
        <v>15730</v>
      </c>
      <c r="D21" s="43" t="s">
        <v>15767</v>
      </c>
    </row>
    <row r="22" spans="1:4" ht="46.8" x14ac:dyDescent="0.3">
      <c r="A22" s="173" t="s">
        <v>15768</v>
      </c>
      <c r="B22" s="156">
        <v>45548</v>
      </c>
      <c r="C22" s="181" t="s">
        <v>15730</v>
      </c>
      <c r="D22" s="43" t="s">
        <v>15769</v>
      </c>
    </row>
    <row r="23" spans="1:4" ht="124.8" x14ac:dyDescent="0.3">
      <c r="A23" s="173" t="s">
        <v>15770</v>
      </c>
      <c r="B23" s="156">
        <v>45549</v>
      </c>
      <c r="C23" s="181" t="s">
        <v>15730</v>
      </c>
      <c r="D23" s="43" t="s">
        <v>15771</v>
      </c>
    </row>
    <row r="24" spans="1:4" ht="46.8" x14ac:dyDescent="0.3">
      <c r="A24" s="173" t="s">
        <v>15772</v>
      </c>
      <c r="B24" s="156">
        <v>45587</v>
      </c>
      <c r="C24" s="181" t="s">
        <v>15730</v>
      </c>
      <c r="D24" s="43" t="s">
        <v>15773</v>
      </c>
    </row>
    <row r="25" spans="1:4" ht="31.2" x14ac:dyDescent="0.3">
      <c r="A25" s="173" t="s">
        <v>15774</v>
      </c>
      <c r="B25" s="156">
        <v>45588</v>
      </c>
      <c r="C25" s="181" t="s">
        <v>15730</v>
      </c>
      <c r="D25" s="43" t="s">
        <v>15775</v>
      </c>
    </row>
    <row r="26" spans="1:4" ht="62.4" x14ac:dyDescent="0.3">
      <c r="A26" s="173" t="s">
        <v>15776</v>
      </c>
      <c r="B26" s="156">
        <v>45630</v>
      </c>
      <c r="C26" s="181" t="s">
        <v>15730</v>
      </c>
      <c r="D26" s="43" t="s">
        <v>15777</v>
      </c>
    </row>
    <row r="27" spans="1:4" ht="46.8" x14ac:dyDescent="0.3">
      <c r="A27" s="173" t="s">
        <v>15778</v>
      </c>
      <c r="B27" s="156">
        <v>45689</v>
      </c>
      <c r="C27" s="181" t="s">
        <v>15730</v>
      </c>
      <c r="D27" s="43" t="s">
        <v>15779</v>
      </c>
    </row>
    <row r="28" spans="1:4" ht="46.8" x14ac:dyDescent="0.3">
      <c r="A28" s="173" t="s">
        <v>15780</v>
      </c>
      <c r="B28" s="156">
        <v>45694</v>
      </c>
      <c r="C28" s="181" t="s">
        <v>15730</v>
      </c>
      <c r="D28" s="43" t="s">
        <v>15781</v>
      </c>
    </row>
    <row r="29" spans="1:4" ht="46.8" x14ac:dyDescent="0.3">
      <c r="A29" s="173" t="s">
        <v>15782</v>
      </c>
      <c r="B29" s="156">
        <v>45700</v>
      </c>
      <c r="C29" s="181" t="s">
        <v>15730</v>
      </c>
      <c r="D29" s="43" t="s">
        <v>15783</v>
      </c>
    </row>
    <row r="30" spans="1:4" ht="46.8" x14ac:dyDescent="0.3">
      <c r="A30" s="173" t="s">
        <v>15784</v>
      </c>
      <c r="B30" s="156">
        <v>45720</v>
      </c>
      <c r="C30" s="181" t="s">
        <v>15730</v>
      </c>
      <c r="D30" s="43" t="s">
        <v>15785</v>
      </c>
    </row>
    <row r="31" spans="1:4" ht="156" x14ac:dyDescent="0.3">
      <c r="A31" s="173" t="s">
        <v>15786</v>
      </c>
      <c r="B31" s="156">
        <v>45728</v>
      </c>
      <c r="C31" s="181" t="s">
        <v>15730</v>
      </c>
      <c r="D31" s="43" t="s">
        <v>15787</v>
      </c>
    </row>
    <row r="32" spans="1:4" ht="109.2" x14ac:dyDescent="0.3">
      <c r="A32" s="173" t="s">
        <v>15788</v>
      </c>
      <c r="B32" s="156">
        <v>45784</v>
      </c>
      <c r="C32" s="181" t="s">
        <v>15730</v>
      </c>
      <c r="D32" s="43" t="s">
        <v>15789</v>
      </c>
    </row>
    <row r="33" spans="1:4" ht="46.8" x14ac:dyDescent="0.3">
      <c r="A33" s="173" t="s">
        <v>15790</v>
      </c>
      <c r="B33" s="156">
        <v>45798</v>
      </c>
      <c r="C33" s="181" t="s">
        <v>15730</v>
      </c>
      <c r="D33" s="43" t="s">
        <v>15791</v>
      </c>
    </row>
    <row r="34" spans="1:4" ht="62.4" x14ac:dyDescent="0.3">
      <c r="A34" s="173" t="s">
        <v>15792</v>
      </c>
      <c r="B34" s="156">
        <v>45810</v>
      </c>
      <c r="C34" s="181" t="s">
        <v>15730</v>
      </c>
      <c r="D34" s="43" t="s">
        <v>15793</v>
      </c>
    </row>
    <row r="35" spans="1:4" ht="78" x14ac:dyDescent="0.3">
      <c r="A35" s="173" t="s">
        <v>15794</v>
      </c>
      <c r="B35" s="156">
        <v>45826</v>
      </c>
      <c r="C35" s="181" t="s">
        <v>15730</v>
      </c>
      <c r="D35" s="43" t="s">
        <v>15795</v>
      </c>
    </row>
    <row r="36" spans="1:4" ht="93.6" x14ac:dyDescent="0.3">
      <c r="A36" s="173" t="s">
        <v>15796</v>
      </c>
      <c r="B36" s="156">
        <v>45875</v>
      </c>
      <c r="C36" s="181" t="s">
        <v>15730</v>
      </c>
      <c r="D36" s="43" t="s">
        <v>15797</v>
      </c>
    </row>
    <row r="37" spans="1:4" ht="46.8" x14ac:dyDescent="0.3">
      <c r="A37" s="173" t="s">
        <v>15798</v>
      </c>
      <c r="B37" s="156">
        <v>45881</v>
      </c>
      <c r="C37" s="181" t="s">
        <v>15730</v>
      </c>
      <c r="D37" s="43" t="s">
        <v>15799</v>
      </c>
    </row>
    <row r="38" spans="1:4" ht="124.8" x14ac:dyDescent="0.3">
      <c r="A38" s="173" t="s">
        <v>15800</v>
      </c>
      <c r="B38" s="156">
        <v>45901</v>
      </c>
      <c r="C38" s="181" t="s">
        <v>15730</v>
      </c>
      <c r="D38" s="43" t="s">
        <v>15801</v>
      </c>
    </row>
    <row r="39" spans="1:4" ht="31.2" x14ac:dyDescent="0.3">
      <c r="A39" s="173" t="s">
        <v>15802</v>
      </c>
      <c r="B39" s="156">
        <v>45908</v>
      </c>
      <c r="C39" s="181" t="s">
        <v>15730</v>
      </c>
      <c r="D39" s="43" t="s">
        <v>15803</v>
      </c>
    </row>
    <row r="40" spans="1:4" ht="78" x14ac:dyDescent="0.3">
      <c r="A40" s="173" t="s">
        <v>15804</v>
      </c>
      <c r="B40" s="156">
        <v>45936</v>
      </c>
      <c r="C40" s="181" t="s">
        <v>15730</v>
      </c>
      <c r="D40" s="43" t="s">
        <v>15805</v>
      </c>
    </row>
    <row r="41" spans="1:4" ht="109.2" x14ac:dyDescent="0.3">
      <c r="A41" s="173" t="s">
        <v>15806</v>
      </c>
      <c r="B41" s="156">
        <v>45951</v>
      </c>
      <c r="C41" s="181" t="s">
        <v>15730</v>
      </c>
      <c r="D41" s="43" t="s">
        <v>15807</v>
      </c>
    </row>
    <row r="42" spans="1:4" ht="31.2" x14ac:dyDescent="0.3">
      <c r="A42" s="173" t="s">
        <v>15808</v>
      </c>
      <c r="B42" s="156">
        <v>45997</v>
      </c>
      <c r="C42" s="181" t="s">
        <v>15730</v>
      </c>
      <c r="D42" s="43" t="s">
        <v>15809</v>
      </c>
    </row>
    <row r="43" spans="1:4" ht="46.8" x14ac:dyDescent="0.3">
      <c r="A43" s="173" t="s">
        <v>15810</v>
      </c>
      <c r="B43" s="156">
        <v>46024</v>
      </c>
      <c r="C43" s="181" t="s">
        <v>15730</v>
      </c>
      <c r="D43" s="43" t="s">
        <v>15811</v>
      </c>
    </row>
    <row r="44" spans="1:4" ht="93.6" x14ac:dyDescent="0.3">
      <c r="A44" s="173" t="s">
        <v>15812</v>
      </c>
      <c r="B44" s="156">
        <v>46056</v>
      </c>
      <c r="C44" s="181" t="s">
        <v>15730</v>
      </c>
      <c r="D44" s="43" t="s">
        <v>15813</v>
      </c>
    </row>
    <row r="45" spans="1:4" ht="78" x14ac:dyDescent="0.3">
      <c r="A45" s="173" t="s">
        <v>15814</v>
      </c>
      <c r="B45" s="156">
        <v>46083</v>
      </c>
      <c r="C45" s="181" t="s">
        <v>15730</v>
      </c>
      <c r="D45" s="43" t="s">
        <v>15815</v>
      </c>
    </row>
    <row r="46" spans="1:4" ht="109.2" x14ac:dyDescent="0.3">
      <c r="A46" s="173" t="s">
        <v>15816</v>
      </c>
      <c r="B46" s="156">
        <v>46104</v>
      </c>
      <c r="C46" s="181" t="s">
        <v>15730</v>
      </c>
      <c r="D46" s="43" t="s">
        <v>15817</v>
      </c>
    </row>
    <row r="47" spans="1:4" ht="46.8" x14ac:dyDescent="0.3">
      <c r="A47" s="173" t="s">
        <v>15818</v>
      </c>
      <c r="B47" s="156">
        <v>46113</v>
      </c>
      <c r="C47" s="181" t="s">
        <v>15730</v>
      </c>
      <c r="D47" s="43" t="s">
        <v>15819</v>
      </c>
    </row>
    <row r="48" spans="1:4" ht="31.2" x14ac:dyDescent="0.3">
      <c r="A48" s="173" t="s">
        <v>15820</v>
      </c>
      <c r="B48" s="156">
        <v>46148</v>
      </c>
      <c r="C48" s="181" t="s">
        <v>15730</v>
      </c>
      <c r="D48" s="43" t="s">
        <v>15821</v>
      </c>
    </row>
    <row r="49" spans="1:4" ht="93.6" x14ac:dyDescent="0.3">
      <c r="A49" s="173" t="s">
        <v>15822</v>
      </c>
      <c r="B49" s="156">
        <v>46149</v>
      </c>
      <c r="C49" s="181" t="s">
        <v>15730</v>
      </c>
      <c r="D49" s="43" t="s">
        <v>15823</v>
      </c>
    </row>
    <row r="50" spans="1:4" ht="46.8" x14ac:dyDescent="0.3">
      <c r="A50" s="173" t="s">
        <v>15824</v>
      </c>
      <c r="B50" s="156">
        <v>46174</v>
      </c>
      <c r="C50" s="181" t="s">
        <v>15730</v>
      </c>
      <c r="D50" s="43" t="s">
        <v>15825</v>
      </c>
    </row>
    <row r="51" spans="1:4" ht="109.2" x14ac:dyDescent="0.3">
      <c r="A51" s="173" t="s">
        <v>15826</v>
      </c>
      <c r="B51" s="156">
        <v>46198</v>
      </c>
      <c r="C51" s="181" t="s">
        <v>15730</v>
      </c>
      <c r="D51" s="43" t="s">
        <v>15905</v>
      </c>
    </row>
    <row r="52" spans="1:4" ht="31.2" x14ac:dyDescent="0.3">
      <c r="A52" s="173" t="s">
        <v>15939</v>
      </c>
      <c r="B52" s="156">
        <v>46223</v>
      </c>
      <c r="C52" s="181" t="s">
        <v>15730</v>
      </c>
      <c r="D52" s="43" t="s">
        <v>15940</v>
      </c>
    </row>
    <row r="53" spans="1:4" x14ac:dyDescent="0.3">
      <c r="A53" s="173" t="s">
        <v>15941</v>
      </c>
      <c r="B53" s="156">
        <v>46225</v>
      </c>
      <c r="C53" s="181" t="s">
        <v>15730</v>
      </c>
      <c r="D53" s="43" t="s">
        <v>15942</v>
      </c>
    </row>
    <row r="54" spans="1:4" ht="78" x14ac:dyDescent="0.3">
      <c r="A54" s="173" t="s">
        <v>15943</v>
      </c>
      <c r="B54" s="156">
        <v>46238</v>
      </c>
      <c r="C54" s="181" t="s">
        <v>15730</v>
      </c>
      <c r="D54" s="43" t="s">
        <v>16006</v>
      </c>
    </row>
    <row r="55" spans="1:4" ht="31.2" x14ac:dyDescent="0.3">
      <c r="A55" s="173" t="s">
        <v>16007</v>
      </c>
      <c r="B55" s="156">
        <v>46243</v>
      </c>
      <c r="C55" s="181" t="s">
        <v>15730</v>
      </c>
      <c r="D55" s="43" t="s">
        <v>16008</v>
      </c>
    </row>
    <row r="56" spans="1:4" x14ac:dyDescent="0.3">
      <c r="A56" s="173" t="s">
        <v>16009</v>
      </c>
      <c r="B56" s="156">
        <v>46245</v>
      </c>
      <c r="C56" s="181" t="s">
        <v>15730</v>
      </c>
      <c r="D56" s="43" t="s">
        <v>16010</v>
      </c>
    </row>
    <row r="57" spans="1:4" ht="78" x14ac:dyDescent="0.3">
      <c r="A57" s="173" t="s">
        <v>16128</v>
      </c>
      <c r="B57" s="156">
        <v>46266</v>
      </c>
      <c r="C57" s="181" t="s">
        <v>15730</v>
      </c>
      <c r="D57" s="43" t="s">
        <v>16131</v>
      </c>
    </row>
  </sheetData>
  <phoneticPr fontId="20" type="noConversion"/>
  <conditionalFormatting sqref="B3:B57">
    <cfRule type="expression" dxfId="5" priority="1">
      <formula>WEEKDAY($C3)=6</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5" ma:contentTypeDescription="Create a new document." ma:contentTypeScope="" ma:versionID="91d71183c9ad5f2c17f527653ba93863">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dabe269a8dedc734339fd918b34d1bd"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element name="MediaServiceLocation" ma:index="29" nillable="true" ma:displayName="Location" ma:description="" ma:indexed="true" ma:internalName="MediaServiceLocation" ma:readOnly="true">
      <xsd:simpleType>
        <xsd:restriction base="dms:Text"/>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Comments xmlns="fed42fab-2651-48fa-98cd-217af9ad7ad1" xsi:nil="true"/>
    <TaxCatchAll xmlns="cb62bc94-3bd1-42f6-b2f1-0911ecd0f045" xsi:nil="true"/>
    <SharedWithUsers xmlns="cb62bc94-3bd1-42f6-b2f1-0911ecd0f045">
      <UserInfo>
        <DisplayName>Fabian Zumbado Bogantes</DisplayName>
        <AccountId>70</AccountId>
        <AccountType/>
      </UserInfo>
      <UserInfo>
        <DisplayName>Alberto Soto Barrantes</DisplayName>
        <AccountId>130</AccountId>
        <AccountType/>
      </UserInfo>
      <UserInfo>
        <DisplayName>Steven Munoz Rodriguez</DisplayName>
        <AccountId>30</AccountId>
        <AccountType/>
      </UserInfo>
    </SharedWithUsers>
  </documentManagement>
</p:properties>
</file>

<file path=customXml/itemProps1.xml><?xml version="1.0" encoding="utf-8"?>
<ds:datastoreItem xmlns:ds="http://schemas.openxmlformats.org/officeDocument/2006/customXml" ds:itemID="{DC2CB2DD-274D-45BF-B7B0-24B0B59DED35}">
  <ds:schemaRefs>
    <ds:schemaRef ds:uri="http://schemas.microsoft.com/sharepoint/v3/contenttype/forms"/>
  </ds:schemaRefs>
</ds:datastoreItem>
</file>

<file path=customXml/itemProps2.xml><?xml version="1.0" encoding="utf-8"?>
<ds:datastoreItem xmlns:ds="http://schemas.openxmlformats.org/officeDocument/2006/customXml" ds:itemID="{6BFD399B-F2B0-4370-B291-0600528316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B137116-BFAC-4AF3-84FA-AB63A91C4C25}">
  <ds:schemaRefs>
    <ds:schemaRef ds:uri="http://schemas.microsoft.com/office/2006/metadata/properties"/>
    <ds:schemaRef ds:uri="http://schemas.microsoft.com/office/infopath/2007/PartnerControls"/>
    <ds:schemaRef ds:uri="http://schemas.microsoft.com/sharepoint/v3"/>
    <ds:schemaRef ds:uri="fed42fab-2651-48fa-98cd-217af9ad7ad1"/>
    <ds:schemaRef ds:uri="cb62bc94-3bd1-42f6-b2f1-0911ecd0f045"/>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11</vt:i4>
      </vt:variant>
    </vt:vector>
  </HeadingPairs>
  <TitlesOfParts>
    <vt:vector size="46" baseType="lpstr">
      <vt:lpstr>TMWorkbook</vt:lpstr>
      <vt:lpstr>AppSum</vt:lpstr>
      <vt:lpstr>App to Servers</vt:lpstr>
      <vt:lpstr>LBSum</vt:lpstr>
      <vt:lpstr>BrokenF5s</vt:lpstr>
      <vt:lpstr>ChkVIPs</vt:lpstr>
      <vt:lpstr>Arch Chklst</vt:lpstr>
      <vt:lpstr>MBM Chklst</vt:lpstr>
      <vt:lpstr>IP Assigner</vt:lpstr>
      <vt:lpstr>Dependencies</vt:lpstr>
      <vt:lpstr>Affinities</vt:lpstr>
      <vt:lpstr>DR</vt:lpstr>
      <vt:lpstr>LBSum2</vt:lpstr>
      <vt:lpstr>LBRaw</vt:lpstr>
      <vt:lpstr>Server to LB</vt:lpstr>
      <vt:lpstr>TM</vt:lpstr>
      <vt:lpstr>DNSLookUp</vt:lpstr>
      <vt:lpstr>Applications</vt:lpstr>
      <vt:lpstr>Servers to App</vt:lpstr>
      <vt:lpstr>Segmentation Map</vt:lpstr>
      <vt:lpstr>Zone Lookup</vt:lpstr>
      <vt:lpstr>StgArray</vt:lpstr>
      <vt:lpstr>CS-Stacks</vt:lpstr>
      <vt:lpstr>AppSupStaff</vt:lpstr>
      <vt:lpstr>ArchDecisions</vt:lpstr>
      <vt:lpstr>config</vt:lpstr>
      <vt:lpstr>Clusters</vt:lpstr>
      <vt:lpstr>NAS</vt:lpstr>
      <vt:lpstr>syncconfig</vt:lpstr>
      <vt:lpstr>Info</vt:lpstr>
      <vt:lpstr>AppCodes</vt:lpstr>
      <vt:lpstr>TransitionManager</vt:lpstr>
      <vt:lpstr>WorkbookLists</vt:lpstr>
      <vt:lpstr>Target F5 Devices</vt:lpstr>
      <vt:lpstr>ChangeLog</vt:lpstr>
      <vt:lpstr>app_view_id</vt:lpstr>
      <vt:lpstr>BundleCode</vt:lpstr>
      <vt:lpstr>cfgBaseTMURL</vt:lpstr>
      <vt:lpstr>cfgDBFileName</vt:lpstr>
      <vt:lpstr>cfgDefaultUsername</vt:lpstr>
      <vt:lpstr>dev_view_id</vt:lpstr>
      <vt:lpstr>MigrationEventCode</vt:lpstr>
      <vt:lpstr>project_id</vt:lpstr>
      <vt:lpstr>tblZoneIPLookup</vt:lpstr>
      <vt:lpstr>tmpPassword</vt:lpstr>
      <vt:lpstr>tmpToken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Ecks;avillalobos@kyndryl.com</dc:creator>
  <cp:keywords/>
  <dc:description/>
  <cp:lastModifiedBy>Alonso Andres Villalobos Laurent</cp:lastModifiedBy>
  <cp:revision/>
  <dcterms:created xsi:type="dcterms:W3CDTF">2021-09-21T21:25:08Z</dcterms:created>
  <dcterms:modified xsi:type="dcterms:W3CDTF">2026-09-04T23:24:44Z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