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685" documentId="13_ncr:1_{FDE342C9-2AB9-4A3E-9D95-85519E980F05}" xr6:coauthVersionLast="47" xr6:coauthVersionMax="47" xr10:uidLastSave="{D7D541E4-9A71-4F17-A73F-FA7C66ED2600}"/>
  <bookViews>
    <workbookView xWindow="-108" yWindow="-108" windowWidth="23256" windowHeight="12456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テスト!$B$3:$L$461</definedName>
    <definedName name="_xlnm.Print_Area" localSheetId="0">'定期購入表 _20240911版'!$A$1:$AA$116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  <c r="AH206" i="8"/>
  <c r="AI206" i="8" s="1"/>
  <c r="Z206" i="8"/>
  <c r="AA206" i="8" s="1"/>
  <c r="P206" i="8"/>
  <c r="Q206" i="8" s="1"/>
  <c r="H206" i="8"/>
  <c r="I206" i="8"/>
  <c r="D459" i="8"/>
  <c r="D460" i="8" s="1"/>
  <c r="J12" i="9"/>
  <c r="L12" i="9"/>
  <c r="C12" i="9"/>
  <c r="AH205" i="8"/>
  <c r="AI205" i="8" s="1"/>
  <c r="Z205" i="8"/>
  <c r="AA205" i="8" s="1"/>
  <c r="P205" i="8"/>
  <c r="Q205" i="8" s="1"/>
  <c r="H205" i="8"/>
  <c r="I205" i="8"/>
  <c r="J13" i="11"/>
  <c r="J14" i="11"/>
  <c r="C14" i="11"/>
  <c r="C13" i="11"/>
  <c r="AH204" i="8"/>
  <c r="AI204" i="8" s="1"/>
  <c r="Z204" i="8"/>
  <c r="AA204" i="8" s="1"/>
  <c r="P204" i="8"/>
  <c r="Q204" i="8" s="1"/>
  <c r="H204" i="8"/>
  <c r="I204" i="8" s="1"/>
  <c r="J459" i="8"/>
  <c r="J460" i="8" s="1"/>
  <c r="H459" i="8"/>
  <c r="H460" i="8" s="1"/>
  <c r="B459" i="8"/>
  <c r="B460" i="8" s="1"/>
  <c r="L11" i="9"/>
  <c r="L6" i="9"/>
  <c r="L13" i="9"/>
  <c r="J13" i="9"/>
  <c r="C13" i="9"/>
  <c r="J15" i="11"/>
  <c r="C15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2" i="7"/>
  <c r="X112" i="7"/>
  <c r="V112" i="7"/>
  <c r="W112" i="7" s="1"/>
  <c r="U112" i="7"/>
  <c r="T112" i="7"/>
  <c r="Y107" i="7"/>
  <c r="X107" i="7"/>
  <c r="V107" i="7"/>
  <c r="W107" i="7" s="1"/>
  <c r="U107" i="7"/>
  <c r="T107" i="7"/>
  <c r="AH200" i="8"/>
  <c r="AI200" i="8" s="1"/>
  <c r="Z200" i="8"/>
  <c r="AA200" i="8" s="1"/>
  <c r="P200" i="8"/>
  <c r="Q200" i="8" s="1"/>
  <c r="H200" i="8"/>
  <c r="I200" i="8" s="1"/>
  <c r="Y114" i="7"/>
  <c r="X114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7" i="11"/>
  <c r="C5" i="11"/>
  <c r="C4" i="11"/>
  <c r="J16" i="11"/>
  <c r="Z196" i="8"/>
  <c r="AA196" i="8" s="1"/>
  <c r="P196" i="8"/>
  <c r="Q196" i="8" s="1"/>
  <c r="H196" i="8"/>
  <c r="I196" i="8" s="1"/>
  <c r="Y108" i="7"/>
  <c r="X108" i="7"/>
  <c r="W108" i="7"/>
  <c r="Y115" i="7"/>
  <c r="X115" i="7"/>
  <c r="Y113" i="7"/>
  <c r="X113" i="7"/>
  <c r="V113" i="7"/>
  <c r="W113" i="7" s="1"/>
  <c r="U113" i="7"/>
  <c r="T113" i="7"/>
  <c r="Y109" i="7"/>
  <c r="X109" i="7"/>
  <c r="V109" i="7"/>
  <c r="W109" i="7" s="1"/>
  <c r="U109" i="7"/>
  <c r="T109" i="7"/>
  <c r="AH196" i="8"/>
  <c r="AI196" i="8" s="1"/>
  <c r="AH195" i="8"/>
  <c r="AI195" i="8" s="1"/>
  <c r="Z195" i="8"/>
  <c r="AA195" i="8" s="1"/>
  <c r="P195" i="8"/>
  <c r="Q195" i="8" s="1"/>
  <c r="H195" i="8"/>
  <c r="I195" i="8" s="1"/>
  <c r="Y111" i="7"/>
  <c r="X111" i="7"/>
  <c r="Y110" i="7"/>
  <c r="X110" i="7"/>
  <c r="AH194" i="8"/>
  <c r="AI194" i="8" s="1"/>
  <c r="Z194" i="8"/>
  <c r="AA194" i="8" s="1"/>
  <c r="P194" i="8"/>
  <c r="Q194" i="8" s="1"/>
  <c r="H194" i="8"/>
  <c r="I194" i="8" s="1"/>
  <c r="Y106" i="7"/>
  <c r="X106" i="7"/>
  <c r="Y105" i="7"/>
  <c r="X105" i="7"/>
  <c r="AA112" i="7" l="1"/>
  <c r="C6" i="9"/>
  <c r="C11" i="9"/>
  <c r="J17" i="11"/>
  <c r="C16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02" i="7"/>
  <c r="X102" i="7"/>
  <c r="AA102" i="7"/>
  <c r="Y103" i="7"/>
  <c r="X103" i="7"/>
  <c r="Y104" i="7"/>
  <c r="X104" i="7"/>
  <c r="AZ205" i="8"/>
  <c r="BA205" i="8"/>
  <c r="AZ206" i="8"/>
  <c r="BA206" i="8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01" i="7" l="1"/>
  <c r="X101" i="7"/>
  <c r="Y100" i="7"/>
  <c r="X100" i="7"/>
  <c r="J18" i="11"/>
  <c r="J19" i="11"/>
  <c r="J20" i="11"/>
  <c r="C18" i="11"/>
  <c r="J21" i="11"/>
  <c r="L21" i="11"/>
  <c r="C21" i="11"/>
  <c r="C19" i="11"/>
  <c r="C17" i="11"/>
  <c r="C6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2" i="11"/>
  <c r="X29" i="7"/>
  <c r="W29" i="7"/>
  <c r="J23" i="11"/>
  <c r="L23" i="11"/>
  <c r="C23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4" i="11"/>
  <c r="AZ163" i="8"/>
  <c r="BA163" i="8" s="1"/>
  <c r="L14" i="9"/>
  <c r="L15" i="9"/>
  <c r="J14" i="9"/>
  <c r="J15" i="9"/>
  <c r="C14" i="9"/>
  <c r="H163" i="8"/>
  <c r="I163" i="8" s="1"/>
  <c r="L22" i="11"/>
  <c r="C22" i="11"/>
  <c r="L24" i="11"/>
  <c r="C24" i="11"/>
  <c r="J27" i="11"/>
  <c r="L27" i="11"/>
  <c r="C27" i="11"/>
  <c r="J25" i="11"/>
  <c r="J26" i="11"/>
  <c r="L25" i="11"/>
  <c r="C25" i="11"/>
  <c r="L20" i="11"/>
  <c r="C20" i="11"/>
  <c r="H161" i="8"/>
  <c r="I161" i="8" s="1"/>
  <c r="Y38" i="7"/>
  <c r="X38" i="7"/>
  <c r="J28" i="11"/>
  <c r="L28" i="11"/>
  <c r="C28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29" i="11"/>
  <c r="J30" i="11"/>
  <c r="L29" i="11"/>
  <c r="C29" i="11"/>
  <c r="J31" i="11"/>
  <c r="J32" i="11"/>
  <c r="L31" i="11"/>
  <c r="C31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2" i="11"/>
  <c r="C32" i="11"/>
  <c r="C15" i="9"/>
  <c r="L5" i="9"/>
  <c r="C5" i="9"/>
  <c r="L17" i="9"/>
  <c r="L18" i="9"/>
  <c r="L20" i="9"/>
  <c r="L21" i="9"/>
  <c r="J33" i="11"/>
  <c r="J34" i="11"/>
  <c r="C34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5" i="11"/>
  <c r="J16" i="9"/>
  <c r="C338" i="8"/>
  <c r="J17" i="9"/>
  <c r="J36" i="11"/>
  <c r="J37" i="11"/>
  <c r="J38" i="11"/>
  <c r="J39" i="11"/>
  <c r="J40" i="11"/>
  <c r="J41" i="11"/>
  <c r="J42" i="11"/>
  <c r="C36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37" i="11"/>
  <c r="C332" i="8"/>
  <c r="C39" i="11"/>
  <c r="Y48" i="7"/>
  <c r="X48" i="7"/>
  <c r="V48" i="7"/>
  <c r="W48" i="7" s="1"/>
  <c r="U48" i="7"/>
  <c r="T48" i="7"/>
  <c r="C40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2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3" i="11"/>
  <c r="J44" i="11"/>
  <c r="L44" i="11"/>
  <c r="C44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5" i="11"/>
  <c r="J46" i="11"/>
  <c r="C46" i="11"/>
  <c r="J47" i="11"/>
  <c r="C47" i="11"/>
  <c r="J48" i="11"/>
  <c r="J49" i="11"/>
  <c r="J50" i="11"/>
  <c r="J51" i="11"/>
  <c r="J52" i="11"/>
  <c r="AC315" i="8"/>
  <c r="AC314" i="8"/>
  <c r="J18" i="9"/>
  <c r="T50" i="7"/>
  <c r="J53" i="11"/>
  <c r="J54" i="11"/>
  <c r="C35" i="11"/>
  <c r="J56" i="11"/>
  <c r="J57" i="11"/>
  <c r="J58" i="11"/>
  <c r="J59" i="11"/>
  <c r="J60" i="11"/>
  <c r="J61" i="11"/>
  <c r="J62" i="11"/>
  <c r="J63" i="11"/>
  <c r="J64" i="11"/>
  <c r="J65" i="11"/>
  <c r="J66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19" i="9"/>
  <c r="C66" i="11"/>
  <c r="C64" i="11"/>
  <c r="C63" i="11"/>
  <c r="J55" i="11"/>
  <c r="J67" i="11"/>
  <c r="J68" i="11"/>
  <c r="J69" i="11"/>
  <c r="L60" i="11"/>
  <c r="C60" i="11"/>
  <c r="C59" i="11"/>
  <c r="C58" i="11"/>
  <c r="C56" i="11"/>
  <c r="C55" i="11"/>
  <c r="C69" i="11"/>
  <c r="J70" i="11"/>
  <c r="J71" i="11"/>
  <c r="J72" i="11"/>
  <c r="C72" i="11"/>
  <c r="C70" i="11"/>
  <c r="C68" i="11"/>
  <c r="J20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3" i="11"/>
  <c r="L73" i="11"/>
  <c r="C73" i="11"/>
  <c r="L71" i="11"/>
  <c r="C71" i="11"/>
  <c r="C48" i="11"/>
  <c r="J74" i="11"/>
  <c r="J75" i="11"/>
  <c r="J76" i="11"/>
  <c r="C74" i="11"/>
  <c r="J21" i="9"/>
  <c r="C21" i="9"/>
  <c r="J22" i="9"/>
  <c r="L75" i="11"/>
  <c r="C75" i="11"/>
  <c r="L76" i="11"/>
  <c r="C76" i="11"/>
  <c r="C62" i="11"/>
  <c r="C52" i="11"/>
  <c r="J23" i="9"/>
  <c r="J24" i="9"/>
  <c r="J77" i="11"/>
  <c r="J78" i="11"/>
  <c r="J79" i="11"/>
  <c r="J80" i="11"/>
  <c r="J81" i="11"/>
  <c r="J82" i="11"/>
  <c r="L82" i="11"/>
  <c r="C82" i="11"/>
  <c r="C79" i="11"/>
  <c r="L80" i="11"/>
  <c r="C80" i="11"/>
  <c r="C20" i="9"/>
  <c r="J85" i="11"/>
  <c r="J84" i="11"/>
  <c r="C84" i="11"/>
  <c r="J83" i="11"/>
  <c r="J86" i="11"/>
  <c r="J87" i="11"/>
  <c r="J88" i="11"/>
  <c r="C83" i="11"/>
  <c r="C88" i="11"/>
  <c r="I9" i="12"/>
  <c r="C85" i="11"/>
  <c r="C54" i="11"/>
  <c r="C61" i="11"/>
  <c r="C81" i="11"/>
  <c r="I8" i="12"/>
  <c r="J89" i="11"/>
  <c r="J90" i="11"/>
  <c r="L89" i="11"/>
  <c r="C89" i="11"/>
  <c r="C41" i="11"/>
  <c r="C87" i="11"/>
  <c r="C86" i="11"/>
  <c r="J91" i="11"/>
  <c r="J92" i="11"/>
  <c r="J93" i="11"/>
  <c r="J94" i="11"/>
  <c r="C94" i="11"/>
  <c r="L92" i="11"/>
  <c r="C92" i="11"/>
  <c r="C91" i="11"/>
  <c r="J95" i="11"/>
  <c r="J96" i="11"/>
  <c r="C53" i="11"/>
  <c r="C49" i="11"/>
  <c r="C96" i="11"/>
  <c r="L95" i="11"/>
  <c r="C95" i="11"/>
  <c r="J97" i="11"/>
  <c r="J98" i="11"/>
  <c r="J99" i="11"/>
  <c r="J100" i="11"/>
  <c r="J101" i="11"/>
  <c r="L101" i="11"/>
  <c r="C101" i="11"/>
  <c r="L98" i="11"/>
  <c r="C98" i="11"/>
  <c r="C97" i="11"/>
  <c r="C100" i="11"/>
  <c r="J102" i="11"/>
  <c r="J103" i="11"/>
  <c r="J104" i="11"/>
  <c r="J105" i="11"/>
  <c r="J106" i="11"/>
  <c r="C45" i="11"/>
  <c r="C78" i="11"/>
  <c r="H77" i="8"/>
  <c r="I77" i="8" s="1"/>
  <c r="C105" i="11"/>
  <c r="L102" i="11"/>
  <c r="C102" i="11"/>
  <c r="I7" i="12"/>
  <c r="L106" i="11"/>
  <c r="C106" i="11"/>
  <c r="J2" i="12"/>
  <c r="C90" i="11"/>
  <c r="C67" i="11"/>
  <c r="J107" i="11"/>
  <c r="J108" i="11"/>
  <c r="J109" i="11"/>
  <c r="J110" i="11"/>
  <c r="I5" i="12"/>
  <c r="I6" i="12"/>
  <c r="L110" i="11"/>
  <c r="C110" i="11"/>
  <c r="L93" i="11"/>
  <c r="L108" i="11"/>
  <c r="C108" i="11"/>
  <c r="C93" i="11"/>
  <c r="C104" i="11"/>
  <c r="C103" i="11"/>
  <c r="J111" i="11"/>
  <c r="J112" i="11"/>
  <c r="J113" i="11"/>
  <c r="J114" i="11"/>
  <c r="J115" i="11"/>
  <c r="J116" i="11"/>
  <c r="C112" i="11"/>
  <c r="L26" i="11"/>
  <c r="C114" i="11"/>
  <c r="C2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L119" i="11"/>
  <c r="C119" i="11"/>
  <c r="L120" i="11"/>
  <c r="C120" i="11"/>
  <c r="C118" i="11"/>
  <c r="C117" i="11"/>
  <c r="C109" i="11"/>
  <c r="C57" i="11"/>
  <c r="L127" i="11"/>
  <c r="C127" i="11"/>
  <c r="L126" i="11"/>
  <c r="C126" i="11"/>
  <c r="L124" i="11"/>
  <c r="C124" i="11"/>
  <c r="G2" i="12"/>
  <c r="E2" i="12"/>
  <c r="L128" i="11"/>
  <c r="C128" i="11"/>
  <c r="L125" i="11"/>
  <c r="C125" i="11"/>
  <c r="C18" i="9"/>
  <c r="J129" i="11"/>
  <c r="J130" i="11"/>
  <c r="J131" i="11"/>
  <c r="J132" i="11"/>
  <c r="L131" i="11"/>
  <c r="C131" i="11"/>
  <c r="C129" i="11"/>
  <c r="L132" i="11"/>
  <c r="L116" i="11"/>
  <c r="C132" i="11"/>
  <c r="C116" i="11"/>
  <c r="C113" i="11"/>
  <c r="C33" i="11"/>
  <c r="C77" i="11"/>
  <c r="J136" i="11"/>
  <c r="J137" i="11"/>
  <c r="J134" i="11"/>
  <c r="J135" i="11"/>
  <c r="L136" i="11"/>
  <c r="C136" i="11"/>
  <c r="L135" i="11"/>
  <c r="C135" i="11"/>
  <c r="L134" i="11"/>
  <c r="C134" i="11"/>
  <c r="J133" i="11"/>
  <c r="J138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3" i="11"/>
  <c r="C133" i="11"/>
  <c r="L137" i="11"/>
  <c r="L115" i="11"/>
  <c r="C17" i="9"/>
  <c r="C137" i="11"/>
  <c r="C115" i="11"/>
  <c r="C38" i="11"/>
  <c r="C107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38" i="11"/>
  <c r="C138" i="11"/>
  <c r="J139" i="11"/>
  <c r="L65" i="11"/>
  <c r="L50" i="11"/>
  <c r="J146" i="11"/>
  <c r="C65" i="11"/>
  <c r="C50" i="11"/>
  <c r="J140" i="11"/>
  <c r="J141" i="11"/>
  <c r="J142" i="11"/>
  <c r="J143" i="11"/>
  <c r="J144" i="11"/>
  <c r="J145" i="11"/>
  <c r="J147" i="11"/>
  <c r="J148" i="11"/>
  <c r="J149" i="11"/>
  <c r="J150" i="11"/>
  <c r="J151" i="11"/>
  <c r="J152" i="11"/>
  <c r="J153" i="11"/>
  <c r="J154" i="11"/>
  <c r="J155" i="11"/>
  <c r="J156" i="11"/>
  <c r="J25" i="9"/>
  <c r="J26" i="9"/>
  <c r="J27" i="9"/>
  <c r="L99" i="11"/>
  <c r="L147" i="11"/>
  <c r="C147" i="11"/>
  <c r="L143" i="11"/>
  <c r="C143" i="11"/>
  <c r="L142" i="11"/>
  <c r="C142" i="11"/>
  <c r="C99" i="11"/>
  <c r="L156" i="11"/>
  <c r="C156" i="11"/>
  <c r="L151" i="11"/>
  <c r="C151" i="11"/>
  <c r="L149" i="11"/>
  <c r="C149" i="11"/>
  <c r="J157" i="11"/>
  <c r="J158" i="11"/>
  <c r="L158" i="11"/>
  <c r="C158" i="11"/>
  <c r="L152" i="11"/>
  <c r="C152" i="11"/>
  <c r="L150" i="11"/>
  <c r="C150" i="11"/>
  <c r="L146" i="11"/>
  <c r="L154" i="11"/>
  <c r="C154" i="11"/>
  <c r="L153" i="11"/>
  <c r="C153" i="11"/>
  <c r="L144" i="11"/>
  <c r="J28" i="9"/>
  <c r="L148" i="11"/>
  <c r="C148" i="11"/>
  <c r="J159" i="11"/>
  <c r="J160" i="11"/>
  <c r="J161" i="11"/>
  <c r="J162" i="11"/>
  <c r="J163" i="11"/>
  <c r="C144" i="11"/>
  <c r="L162" i="11"/>
  <c r="C162" i="11"/>
  <c r="J29" i="9"/>
  <c r="L29" i="9"/>
  <c r="C29" i="9"/>
  <c r="J164" i="11"/>
  <c r="L164" i="11"/>
  <c r="C164" i="11"/>
  <c r="L163" i="11"/>
  <c r="C163" i="11"/>
  <c r="L160" i="11"/>
  <c r="C160" i="11"/>
  <c r="L43" i="11"/>
  <c r="L139" i="11"/>
  <c r="C43" i="11"/>
  <c r="C139" i="11"/>
  <c r="J167" i="11"/>
  <c r="J165" i="11"/>
  <c r="J166" i="11"/>
  <c r="J168" i="11"/>
  <c r="L166" i="11"/>
  <c r="C166" i="11"/>
  <c r="L157" i="11"/>
  <c r="L165" i="11"/>
  <c r="J30" i="9"/>
  <c r="J31" i="9"/>
  <c r="L30" i="9"/>
  <c r="C30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57" i="11"/>
  <c r="C165" i="11"/>
  <c r="L140" i="11"/>
  <c r="C140" i="11"/>
  <c r="J169" i="11"/>
  <c r="J170" i="11"/>
  <c r="J171" i="11"/>
  <c r="J172" i="11"/>
  <c r="L171" i="11"/>
  <c r="C171" i="11"/>
  <c r="J173" i="11"/>
  <c r="L161" i="11"/>
  <c r="L130" i="11"/>
  <c r="L145" i="11"/>
  <c r="L173" i="11"/>
  <c r="C173" i="11"/>
  <c r="C145" i="11"/>
  <c r="C130" i="11"/>
  <c r="C161" i="11"/>
  <c r="J174" i="11"/>
  <c r="J175" i="11"/>
  <c r="J176" i="11"/>
  <c r="J177" i="11"/>
  <c r="L177" i="11"/>
  <c r="C177" i="11"/>
  <c r="L175" i="11"/>
  <c r="C175" i="11"/>
  <c r="L167" i="11"/>
  <c r="C167" i="11"/>
  <c r="J185" i="11"/>
  <c r="J181" i="11"/>
  <c r="L185" i="11"/>
  <c r="C185" i="11"/>
  <c r="J178" i="11"/>
  <c r="J180" i="11"/>
  <c r="L181" i="11"/>
  <c r="C181" i="11"/>
  <c r="L180" i="11"/>
  <c r="C180" i="11"/>
  <c r="J179" i="11"/>
  <c r="L179" i="11"/>
  <c r="C179" i="11"/>
  <c r="J182" i="11"/>
  <c r="J183" i="11"/>
  <c r="J184" i="11"/>
  <c r="L184" i="11"/>
  <c r="C184" i="11"/>
  <c r="L30" i="11"/>
  <c r="C30" i="11"/>
  <c r="J191" i="11"/>
  <c r="J190" i="11"/>
  <c r="J186" i="11"/>
  <c r="J187" i="11"/>
  <c r="J188" i="11"/>
  <c r="L190" i="11"/>
  <c r="C190" i="11"/>
  <c r="L191" i="11"/>
  <c r="C191" i="11"/>
  <c r="L188" i="11"/>
  <c r="C188" i="11"/>
  <c r="L187" i="11"/>
  <c r="C187" i="11"/>
  <c r="J189" i="11"/>
  <c r="L168" i="11"/>
  <c r="J194" i="11"/>
  <c r="L194" i="11"/>
  <c r="C194" i="11"/>
  <c r="J192" i="11"/>
  <c r="L192" i="11"/>
  <c r="C192" i="11"/>
  <c r="C168" i="11"/>
  <c r="L31" i="9"/>
  <c r="J193" i="11"/>
  <c r="L193" i="11"/>
  <c r="C193" i="11"/>
  <c r="L182" i="11"/>
  <c r="C31" i="9"/>
  <c r="C182" i="11"/>
  <c r="J195" i="11"/>
  <c r="J196" i="11"/>
  <c r="L172" i="11"/>
  <c r="L195" i="11"/>
  <c r="C195" i="11"/>
  <c r="C172" i="11"/>
  <c r="L183" i="11"/>
  <c r="J199" i="11"/>
  <c r="C183" i="11"/>
  <c r="L199" i="11"/>
  <c r="C199" i="11"/>
  <c r="L141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1" i="11"/>
  <c r="J200" i="11"/>
  <c r="J198" i="11"/>
  <c r="J197" i="11"/>
  <c r="L24" i="9"/>
  <c r="L196" i="11"/>
  <c r="L169" i="11"/>
  <c r="L197" i="11"/>
  <c r="C197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8" i="9"/>
  <c r="L198" i="11"/>
  <c r="C196" i="11"/>
  <c r="C169" i="11"/>
  <c r="J201" i="11"/>
  <c r="J204" i="11"/>
  <c r="J203" i="11"/>
  <c r="J202" i="11"/>
  <c r="L203" i="11"/>
  <c r="C202" i="11"/>
  <c r="L204" i="11"/>
  <c r="C204" i="11"/>
  <c r="C203" i="11"/>
  <c r="L201" i="11"/>
  <c r="C198" i="11"/>
  <c r="C201" i="11"/>
  <c r="J206" i="11"/>
  <c r="J208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6" i="11"/>
  <c r="C206" i="11"/>
  <c r="L208" i="11"/>
  <c r="C208" i="11"/>
  <c r="J205" i="11"/>
  <c r="J207" i="11"/>
  <c r="L121" i="11"/>
  <c r="L123" i="11"/>
  <c r="L207" i="11"/>
  <c r="C207" i="11"/>
  <c r="L205" i="11"/>
  <c r="C205" i="11"/>
  <c r="C121" i="11"/>
  <c r="C123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7" i="9"/>
  <c r="L200" i="11"/>
  <c r="J210" i="11"/>
  <c r="J209" i="11"/>
  <c r="K282" i="8"/>
  <c r="I282" i="8"/>
  <c r="C200" i="11"/>
  <c r="L210" i="11"/>
  <c r="J32" i="9"/>
  <c r="C210" i="11"/>
  <c r="J211" i="11"/>
  <c r="J213" i="11"/>
  <c r="L211" i="11"/>
  <c r="C211" i="11"/>
  <c r="K281" i="8"/>
  <c r="I281" i="8"/>
  <c r="J212" i="11"/>
  <c r="L212" i="11"/>
  <c r="C212" i="11"/>
  <c r="L27" i="9"/>
  <c r="L25" i="9"/>
  <c r="C25" i="9"/>
  <c r="L26" i="9"/>
  <c r="C26" i="9"/>
  <c r="L159" i="11"/>
  <c r="C159" i="11"/>
  <c r="L170" i="11"/>
  <c r="J214" i="11"/>
  <c r="J215" i="11"/>
  <c r="J216" i="11"/>
  <c r="J217" i="11"/>
  <c r="J218" i="11"/>
  <c r="J219" i="11"/>
  <c r="J220" i="11"/>
  <c r="J221" i="11"/>
  <c r="L218" i="11"/>
  <c r="C218" i="11"/>
  <c r="L217" i="11"/>
  <c r="C217" i="11"/>
  <c r="I280" i="8"/>
  <c r="K280" i="8"/>
  <c r="C170" i="11"/>
  <c r="L220" i="11"/>
  <c r="C220" i="11"/>
  <c r="L216" i="11"/>
  <c r="C216" i="11"/>
  <c r="L51" i="11"/>
  <c r="C51" i="11"/>
  <c r="L219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19" i="11"/>
  <c r="E275" i="8"/>
  <c r="E276" i="8"/>
  <c r="E277" i="8"/>
  <c r="E278" i="8"/>
  <c r="E279" i="8"/>
  <c r="E280" i="8"/>
  <c r="E281" i="8"/>
  <c r="E282" i="8"/>
  <c r="E283" i="8"/>
  <c r="L178" i="11"/>
  <c r="C178" i="11"/>
  <c r="J230" i="11"/>
  <c r="L230" i="11"/>
  <c r="C230" i="11"/>
  <c r="J228" i="11"/>
  <c r="J226" i="11"/>
  <c r="J225" i="11"/>
  <c r="L226" i="11"/>
  <c r="C226" i="11"/>
  <c r="L225" i="11"/>
  <c r="C225" i="11"/>
  <c r="K278" i="8"/>
  <c r="I278" i="8"/>
  <c r="J33" i="9"/>
  <c r="C279" i="8"/>
  <c r="C280" i="8"/>
  <c r="C282" i="8"/>
  <c r="L174" i="11"/>
  <c r="L221" i="11"/>
  <c r="L155" i="11"/>
  <c r="C221" i="11"/>
  <c r="C155" i="11"/>
  <c r="C174" i="11"/>
  <c r="J222" i="11"/>
  <c r="J223" i="11"/>
  <c r="J224" i="11"/>
  <c r="J227" i="11"/>
  <c r="J229" i="11"/>
  <c r="L229" i="11"/>
  <c r="C229" i="11"/>
  <c r="L223" i="11"/>
  <c r="C223" i="11"/>
  <c r="K277" i="8"/>
  <c r="I277" i="8"/>
  <c r="L176" i="11"/>
  <c r="L224" i="11"/>
  <c r="J34" i="9"/>
  <c r="C176" i="11"/>
  <c r="L111" i="11"/>
  <c r="C111" i="11"/>
  <c r="L228" i="11"/>
  <c r="J231" i="11"/>
  <c r="J233" i="11"/>
  <c r="J238" i="11"/>
  <c r="J239" i="11"/>
  <c r="J240" i="11"/>
  <c r="J242" i="11"/>
  <c r="L238" i="11"/>
  <c r="C238" i="11"/>
  <c r="J232" i="11"/>
  <c r="J234" i="11"/>
  <c r="J236" i="11"/>
  <c r="J241" i="11"/>
  <c r="L189" i="11"/>
  <c r="L241" i="11"/>
  <c r="C241" i="11"/>
  <c r="C234" i="11"/>
  <c r="C228" i="11"/>
  <c r="K276" i="8"/>
  <c r="K275" i="8"/>
  <c r="K274" i="8"/>
  <c r="K273" i="8"/>
  <c r="I273" i="8"/>
  <c r="I274" i="8"/>
  <c r="I275" i="8"/>
  <c r="I276" i="8"/>
  <c r="I272" i="8"/>
  <c r="C189" i="11"/>
  <c r="J237" i="11"/>
  <c r="J235" i="11"/>
  <c r="J243" i="11"/>
  <c r="L122" i="11"/>
  <c r="L236" i="11"/>
  <c r="L243" i="11"/>
  <c r="C243" i="11"/>
  <c r="C122" i="11"/>
  <c r="C236" i="11"/>
  <c r="C224" i="11"/>
  <c r="L231" i="11"/>
  <c r="C231" i="11"/>
  <c r="J244" i="11"/>
  <c r="J245" i="11"/>
  <c r="J246" i="11"/>
  <c r="J247" i="11"/>
  <c r="J248" i="11"/>
  <c r="C244" i="11"/>
  <c r="L239" i="11"/>
  <c r="L248" i="11"/>
  <c r="C248" i="11"/>
  <c r="L246" i="11"/>
  <c r="C246" i="11"/>
  <c r="L245" i="11"/>
  <c r="C245" i="11"/>
  <c r="C239" i="11"/>
  <c r="L235" i="11"/>
  <c r="E273" i="8"/>
  <c r="E272" i="8"/>
  <c r="J249" i="11"/>
  <c r="J250" i="11"/>
  <c r="J251" i="11"/>
  <c r="J252" i="11"/>
  <c r="J253" i="11"/>
  <c r="C235" i="11"/>
  <c r="L253" i="11"/>
  <c r="C253" i="11"/>
  <c r="C232" i="11"/>
  <c r="L252" i="11"/>
  <c r="L251" i="11"/>
  <c r="C251" i="11"/>
  <c r="L250" i="11"/>
  <c r="C250" i="11"/>
  <c r="L249" i="11"/>
  <c r="C249" i="11"/>
  <c r="Z62" i="8"/>
  <c r="AA62" i="8" s="1"/>
  <c r="Z63" i="8"/>
  <c r="AA63" i="8" s="1"/>
  <c r="Z64" i="8"/>
  <c r="AA64" i="8" s="1"/>
  <c r="Z65" i="8"/>
  <c r="AA65" i="8" s="1"/>
  <c r="C252" i="11"/>
  <c r="J255" i="11"/>
  <c r="J256" i="11"/>
  <c r="J257" i="11"/>
  <c r="J259" i="11"/>
  <c r="L259" i="11"/>
  <c r="C259" i="11"/>
  <c r="L257" i="11"/>
  <c r="C257" i="11"/>
  <c r="L256" i="11"/>
  <c r="C256" i="11"/>
  <c r="J35" i="9"/>
  <c r="L240" i="11"/>
  <c r="C240" i="11"/>
  <c r="J254" i="11"/>
  <c r="J258" i="11"/>
  <c r="L258" i="11"/>
  <c r="C258" i="11"/>
  <c r="L254" i="11"/>
  <c r="C254" i="11"/>
  <c r="L242" i="11"/>
  <c r="E274" i="8"/>
  <c r="C242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6" i="11"/>
  <c r="L222" i="11"/>
  <c r="L247" i="11"/>
  <c r="C247" i="11"/>
  <c r="C186" i="11"/>
  <c r="C222" i="11"/>
  <c r="J266" i="11"/>
  <c r="J265" i="11"/>
  <c r="J264" i="11"/>
  <c r="J263" i="11"/>
  <c r="J261" i="11"/>
  <c r="L266" i="11"/>
  <c r="C266" i="11"/>
  <c r="L265" i="11"/>
  <c r="C265" i="11"/>
  <c r="L264" i="11"/>
  <c r="C264" i="11"/>
  <c r="L261" i="11"/>
  <c r="C261" i="11"/>
  <c r="L233" i="11"/>
  <c r="C233" i="11"/>
  <c r="C213" i="11"/>
  <c r="C272" i="8"/>
  <c r="L215" i="11"/>
  <c r="J260" i="11"/>
  <c r="L268" i="11"/>
  <c r="J262" i="11"/>
  <c r="J267" i="11"/>
  <c r="J268" i="11"/>
  <c r="J273" i="11"/>
  <c r="L263" i="11"/>
  <c r="C268" i="11"/>
  <c r="L262" i="11"/>
  <c r="C262" i="11"/>
  <c r="J36" i="9"/>
  <c r="J37" i="9"/>
  <c r="Z44" i="8"/>
  <c r="AA44" i="8" s="1"/>
  <c r="C263" i="11"/>
  <c r="C215" i="11"/>
  <c r="L273" i="11"/>
  <c r="C273" i="11"/>
  <c r="J269" i="11"/>
  <c r="J270" i="11"/>
  <c r="J271" i="11"/>
  <c r="J272" i="11"/>
  <c r="L272" i="11"/>
  <c r="C272" i="11"/>
  <c r="J278" i="11"/>
  <c r="L278" i="11"/>
  <c r="C278" i="11"/>
  <c r="J283" i="11"/>
  <c r="J282" i="11"/>
  <c r="J281" i="11"/>
  <c r="AH42" i="8"/>
  <c r="AI42" i="8" s="1"/>
  <c r="L283" i="11"/>
  <c r="C283" i="11"/>
  <c r="L282" i="11"/>
  <c r="C282" i="11"/>
  <c r="J274" i="11"/>
  <c r="J275" i="11"/>
  <c r="J277" i="11"/>
  <c r="J279" i="11"/>
  <c r="J280" i="11"/>
  <c r="L275" i="11"/>
  <c r="C275" i="11"/>
  <c r="J38" i="9"/>
  <c r="L277" i="11"/>
  <c r="C277" i="11"/>
  <c r="J276" i="11"/>
  <c r="J284" i="11"/>
  <c r="L284" i="11"/>
  <c r="C284" i="11"/>
  <c r="L270" i="11"/>
  <c r="L214" i="11"/>
  <c r="C270" i="11"/>
  <c r="C214" i="11"/>
  <c r="L276" i="11"/>
  <c r="L267" i="11"/>
  <c r="L38" i="9"/>
  <c r="L36" i="9"/>
  <c r="C38" i="9"/>
  <c r="C267" i="11"/>
  <c r="C276" i="11"/>
  <c r="L280" i="11"/>
  <c r="J285" i="11"/>
  <c r="J286" i="11"/>
  <c r="J287" i="11"/>
  <c r="J288" i="11"/>
  <c r="J289" i="11"/>
  <c r="J290" i="11"/>
  <c r="J291" i="11"/>
  <c r="J292" i="11"/>
  <c r="C280" i="11"/>
  <c r="J39" i="9"/>
  <c r="L287" i="11"/>
  <c r="C36" i="9"/>
  <c r="C287" i="11"/>
  <c r="L291" i="11"/>
  <c r="C291" i="11"/>
  <c r="L289" i="11"/>
  <c r="C289" i="11"/>
  <c r="L288" i="11"/>
  <c r="C288" i="11"/>
  <c r="J40" i="9"/>
  <c r="J41" i="9"/>
  <c r="L292" i="11"/>
  <c r="C292" i="11"/>
  <c r="J298" i="11"/>
  <c r="J297" i="11"/>
  <c r="L298" i="11"/>
  <c r="C298" i="11"/>
  <c r="L290" i="11"/>
  <c r="J293" i="11"/>
  <c r="J294" i="11"/>
  <c r="J295" i="11"/>
  <c r="J296" i="11"/>
  <c r="J299" i="11"/>
  <c r="J300" i="11"/>
  <c r="J301" i="11"/>
  <c r="J302" i="11"/>
  <c r="J303" i="11"/>
  <c r="L299" i="11"/>
  <c r="C299" i="11"/>
  <c r="L296" i="11"/>
  <c r="C296" i="11"/>
  <c r="L295" i="11"/>
  <c r="C295" i="11"/>
  <c r="L293" i="11"/>
  <c r="C293" i="11"/>
  <c r="C290" i="11"/>
  <c r="H37" i="8"/>
  <c r="I37" i="8" s="1"/>
  <c r="AR37" i="8"/>
  <c r="AS37" i="8" s="1"/>
  <c r="L303" i="11"/>
  <c r="C303" i="11"/>
  <c r="L302" i="11"/>
  <c r="C302" i="11"/>
  <c r="L294" i="11"/>
  <c r="C294" i="11"/>
  <c r="L271" i="11"/>
  <c r="L37" i="9"/>
  <c r="L40" i="9"/>
  <c r="C271" i="11"/>
  <c r="L274" i="11"/>
  <c r="L269" i="11"/>
  <c r="L300" i="11"/>
  <c r="L285" i="11"/>
  <c r="L260" i="11"/>
  <c r="L209" i="11"/>
  <c r="L286" i="11"/>
  <c r="C209" i="11"/>
  <c r="C260" i="11"/>
  <c r="C300" i="11"/>
  <c r="C274" i="11"/>
  <c r="J304" i="11"/>
  <c r="J305" i="11"/>
  <c r="J306" i="11"/>
  <c r="AR36" i="8"/>
  <c r="AS36" i="8" s="1"/>
  <c r="L297" i="11"/>
  <c r="L306" i="11"/>
  <c r="C306" i="11"/>
  <c r="C297" i="11"/>
  <c r="L301" i="11"/>
  <c r="C37" i="9"/>
  <c r="C40" i="9"/>
  <c r="C301" i="11"/>
  <c r="J311" i="11"/>
  <c r="L311" i="11"/>
  <c r="C311" i="11"/>
  <c r="J308" i="11"/>
  <c r="J309" i="11"/>
  <c r="J310" i="11"/>
  <c r="L310" i="11"/>
  <c r="C310" i="11"/>
  <c r="C309" i="11"/>
  <c r="L309" i="11"/>
  <c r="C312" i="11"/>
  <c r="J312" i="11"/>
  <c r="L312" i="11"/>
  <c r="L308" i="11"/>
  <c r="C308" i="11"/>
  <c r="C286" i="11"/>
  <c r="J307" i="11"/>
  <c r="L307" i="11"/>
  <c r="C307" i="11"/>
  <c r="C285" i="11"/>
  <c r="J313" i="11"/>
  <c r="J314" i="11"/>
  <c r="J315" i="11"/>
  <c r="J316" i="11"/>
  <c r="J317" i="11"/>
  <c r="L317" i="11"/>
  <c r="C317" i="11"/>
  <c r="L313" i="11"/>
  <c r="C313" i="11"/>
  <c r="C269" i="11"/>
  <c r="L314" i="11"/>
  <c r="C314" i="11"/>
  <c r="L315" i="11"/>
  <c r="C315" i="11"/>
  <c r="J318" i="11"/>
  <c r="J325" i="11"/>
  <c r="J324" i="11"/>
  <c r="J323" i="11"/>
  <c r="J319" i="11"/>
  <c r="J320" i="11"/>
  <c r="L281" i="11"/>
  <c r="L325" i="11"/>
  <c r="C325" i="11"/>
  <c r="L323" i="11"/>
  <c r="C323" i="11"/>
  <c r="C281" i="11"/>
  <c r="J321" i="11"/>
  <c r="L316" i="11"/>
  <c r="L237" i="11"/>
  <c r="J331" i="11"/>
  <c r="J329" i="11"/>
  <c r="J328" i="11"/>
  <c r="J322" i="11"/>
  <c r="C316" i="11"/>
  <c r="C237" i="11"/>
  <c r="L319" i="11"/>
  <c r="C319" i="11"/>
  <c r="L328" i="11"/>
  <c r="C328" i="11"/>
  <c r="J326" i="11"/>
  <c r="J327" i="11"/>
  <c r="L327" i="11"/>
  <c r="C327" i="11"/>
  <c r="J330" i="11"/>
  <c r="J332" i="11"/>
  <c r="J333" i="11"/>
  <c r="L330" i="11"/>
  <c r="C330" i="11"/>
  <c r="L322" i="11"/>
  <c r="L279" i="11"/>
  <c r="L255" i="11"/>
  <c r="L331" i="11"/>
  <c r="L321" i="11"/>
  <c r="C279" i="11"/>
  <c r="C255" i="11"/>
  <c r="C331" i="11"/>
  <c r="C322" i="11"/>
  <c r="C321" i="11"/>
  <c r="L334" i="11"/>
  <c r="J339" i="11"/>
  <c r="J335" i="11"/>
  <c r="L329" i="11"/>
  <c r="L326" i="11"/>
  <c r="L339" i="11"/>
  <c r="C339" i="11"/>
  <c r="L335" i="11"/>
  <c r="C335" i="11"/>
  <c r="L213" i="11"/>
  <c r="J334" i="11"/>
  <c r="J336" i="11"/>
  <c r="J337" i="11"/>
  <c r="J338" i="11"/>
  <c r="C334" i="11"/>
  <c r="J340" i="11"/>
  <c r="L340" i="11"/>
  <c r="C340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29" i="11"/>
  <c r="J346" i="11"/>
  <c r="J345" i="11"/>
  <c r="J343" i="11"/>
  <c r="J342" i="11"/>
  <c r="L338" i="11"/>
  <c r="L346" i="11"/>
  <c r="C346" i="11"/>
  <c r="J341" i="11"/>
  <c r="J344" i="11"/>
  <c r="C338" i="11"/>
  <c r="L341" i="11"/>
  <c r="C341" i="11"/>
  <c r="L305" i="11"/>
  <c r="J42" i="9"/>
  <c r="C305" i="11"/>
  <c r="L332" i="11"/>
  <c r="J351" i="11"/>
  <c r="L351" i="11"/>
  <c r="C351" i="11"/>
  <c r="J352" i="11"/>
  <c r="L345" i="11"/>
  <c r="C332" i="11"/>
  <c r="C345" i="11"/>
  <c r="AR29" i="8"/>
  <c r="AS29" i="8" s="1"/>
  <c r="J347" i="11"/>
  <c r="J348" i="11"/>
  <c r="J349" i="11"/>
  <c r="J350" i="11"/>
  <c r="L304" i="11"/>
  <c r="L336" i="11"/>
  <c r="L349" i="11"/>
  <c r="C349" i="11"/>
  <c r="C304" i="11"/>
  <c r="C336" i="11"/>
  <c r="C326" i="11"/>
  <c r="L333" i="11"/>
  <c r="L324" i="11"/>
  <c r="J358" i="11"/>
  <c r="L358" i="11"/>
  <c r="C358" i="11"/>
  <c r="J364" i="11"/>
  <c r="J363" i="11"/>
  <c r="J362" i="11"/>
  <c r="J361" i="11"/>
  <c r="J360" i="11"/>
  <c r="J359" i="11"/>
  <c r="J357" i="11"/>
  <c r="J356" i="11"/>
  <c r="J355" i="11"/>
  <c r="J354" i="11"/>
  <c r="L364" i="11"/>
  <c r="C364" i="11"/>
  <c r="L361" i="11"/>
  <c r="C361" i="11"/>
  <c r="L343" i="11"/>
  <c r="L357" i="11"/>
  <c r="C357" i="11"/>
  <c r="L356" i="11"/>
  <c r="C356" i="11"/>
  <c r="J365" i="11"/>
  <c r="J353" i="11"/>
  <c r="C324" i="11"/>
  <c r="C333" i="11"/>
  <c r="C343" i="11"/>
  <c r="C359" i="11"/>
  <c r="L359" i="11"/>
  <c r="AH28" i="8"/>
  <c r="AI28" i="8" s="1"/>
  <c r="L353" i="11"/>
  <c r="C353" i="11"/>
  <c r="L363" i="11"/>
  <c r="C363" i="11"/>
  <c r="L365" i="11"/>
  <c r="C365" i="11"/>
  <c r="L42" i="9"/>
  <c r="C42" i="9"/>
  <c r="J45" i="9"/>
  <c r="J44" i="9"/>
  <c r="J43" i="9"/>
  <c r="J369" i="11"/>
  <c r="L354" i="11"/>
  <c r="L355" i="11"/>
  <c r="L347" i="11"/>
  <c r="L348" i="11"/>
  <c r="L227" i="11"/>
  <c r="L360" i="11"/>
  <c r="L344" i="11"/>
  <c r="C344" i="11"/>
  <c r="C360" i="11"/>
  <c r="C348" i="11"/>
  <c r="C354" i="11"/>
  <c r="C369" i="11"/>
  <c r="J367" i="11"/>
  <c r="L367" i="11"/>
  <c r="C367" i="11"/>
  <c r="J382" i="11"/>
  <c r="J381" i="11"/>
  <c r="J380" i="11"/>
  <c r="J379" i="11"/>
  <c r="J378" i="11"/>
  <c r="J375" i="11"/>
  <c r="J366" i="11"/>
  <c r="J368" i="11"/>
  <c r="J370" i="11"/>
  <c r="J371" i="11"/>
  <c r="J372" i="11"/>
  <c r="L372" i="11"/>
  <c r="C372" i="11"/>
  <c r="L370" i="11"/>
  <c r="C370" i="11"/>
  <c r="J46" i="9"/>
  <c r="C347" i="11"/>
  <c r="L375" i="11"/>
  <c r="C375" i="11"/>
  <c r="L382" i="11"/>
  <c r="C382" i="11"/>
  <c r="L381" i="11"/>
  <c r="C381" i="11"/>
  <c r="L380" i="11"/>
  <c r="C380" i="11"/>
  <c r="L379" i="11"/>
  <c r="C379" i="11"/>
  <c r="J386" i="11"/>
  <c r="J373" i="11"/>
  <c r="J374" i="11"/>
  <c r="J376" i="11"/>
  <c r="J377" i="11"/>
  <c r="L373" i="11"/>
  <c r="C373" i="11"/>
  <c r="L352" i="11"/>
  <c r="C352" i="11"/>
  <c r="L350" i="11"/>
  <c r="L371" i="11"/>
  <c r="L43" i="9"/>
  <c r="C350" i="11"/>
  <c r="J389" i="11"/>
  <c r="J383" i="11"/>
  <c r="J384" i="11"/>
  <c r="L384" i="11"/>
  <c r="C384" i="11"/>
  <c r="L383" i="11"/>
  <c r="C383" i="11"/>
  <c r="J388" i="11"/>
  <c r="J387" i="11"/>
  <c r="J385" i="11"/>
  <c r="L342" i="11"/>
  <c r="L374" i="11"/>
  <c r="L368" i="11"/>
  <c r="L376" i="11"/>
  <c r="L377" i="11"/>
  <c r="L386" i="11"/>
  <c r="L378" i="11"/>
  <c r="L337" i="11"/>
  <c r="L362" i="11"/>
  <c r="L389" i="11"/>
  <c r="C362" i="11"/>
  <c r="C377" i="11"/>
  <c r="L388" i="11"/>
  <c r="C388" i="11"/>
  <c r="L387" i="11"/>
  <c r="C387" i="11"/>
  <c r="J393" i="11"/>
  <c r="J392" i="11"/>
  <c r="J391" i="11"/>
  <c r="L318" i="11"/>
  <c r="L320" i="11"/>
  <c r="C368" i="11"/>
  <c r="C320" i="11"/>
  <c r="L366" i="11"/>
  <c r="C366" i="11"/>
  <c r="L385" i="11"/>
  <c r="L393" i="11"/>
  <c r="C393" i="11"/>
  <c r="J390" i="11"/>
  <c r="C378" i="11"/>
  <c r="C385" i="11"/>
  <c r="L390" i="11"/>
  <c r="C390" i="11"/>
  <c r="C43" i="9"/>
  <c r="L391" i="11"/>
  <c r="L392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6" i="11"/>
  <c r="C355" i="11"/>
  <c r="J395" i="11"/>
  <c r="L395" i="11"/>
  <c r="C395" i="11"/>
  <c r="C392" i="11"/>
  <c r="C391" i="11"/>
  <c r="C374" i="11"/>
  <c r="J394" i="11"/>
  <c r="J396" i="11"/>
  <c r="J397" i="11"/>
  <c r="J398" i="11"/>
  <c r="J399" i="11"/>
  <c r="L399" i="11"/>
  <c r="C399" i="11"/>
  <c r="L398" i="11"/>
  <c r="C398" i="11"/>
  <c r="L397" i="11"/>
  <c r="C397" i="11"/>
  <c r="L396" i="11"/>
  <c r="C318" i="11"/>
  <c r="J408" i="11"/>
  <c r="L408" i="11"/>
  <c r="C408" i="11"/>
  <c r="J400" i="11"/>
  <c r="J401" i="11"/>
  <c r="J402" i="11"/>
  <c r="J403" i="11"/>
  <c r="J404" i="11"/>
  <c r="J405" i="11"/>
  <c r="J406" i="11"/>
  <c r="J407" i="11"/>
  <c r="L402" i="11"/>
  <c r="C402" i="11"/>
  <c r="L401" i="11"/>
  <c r="C401" i="11"/>
  <c r="L404" i="11"/>
  <c r="C404" i="11"/>
  <c r="J409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8" i="9"/>
  <c r="J47" i="9"/>
  <c r="C389" i="11"/>
  <c r="L413" i="11"/>
  <c r="C413" i="11"/>
  <c r="L409" i="11"/>
  <c r="C409" i="11"/>
  <c r="J410" i="11"/>
  <c r="J411" i="11"/>
  <c r="J412" i="11"/>
  <c r="L416" i="11"/>
  <c r="C416" i="11"/>
  <c r="L414" i="11"/>
  <c r="C414" i="11"/>
  <c r="L412" i="11"/>
  <c r="C412" i="11"/>
  <c r="L410" i="11"/>
  <c r="C410" i="11"/>
  <c r="C227" i="11"/>
  <c r="L471" i="11"/>
  <c r="L470" i="11"/>
  <c r="L469" i="11"/>
  <c r="L468" i="11"/>
  <c r="L467" i="11"/>
  <c r="L466" i="11"/>
  <c r="L465" i="11"/>
  <c r="L464" i="11"/>
  <c r="L463" i="11"/>
  <c r="L462" i="11"/>
  <c r="N461" i="11"/>
  <c r="L461" i="11"/>
  <c r="J461" i="11"/>
  <c r="N460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J428" i="11"/>
  <c r="L427" i="11"/>
  <c r="J427" i="11"/>
  <c r="L426" i="11"/>
  <c r="J426" i="11"/>
  <c r="L425" i="11"/>
  <c r="C425" i="11"/>
  <c r="L424" i="11"/>
  <c r="C424" i="11"/>
  <c r="L423" i="11"/>
  <c r="C423" i="11"/>
  <c r="L422" i="11"/>
  <c r="C422" i="11"/>
  <c r="L421" i="11"/>
  <c r="C421" i="11"/>
  <c r="L420" i="11"/>
  <c r="C420" i="11"/>
  <c r="L419" i="11"/>
  <c r="C419" i="11"/>
  <c r="L10" i="11"/>
  <c r="L418" i="11"/>
  <c r="C418" i="11"/>
  <c r="C371" i="11"/>
  <c r="C337" i="11"/>
  <c r="C396" i="11"/>
  <c r="L417" i="11"/>
  <c r="C417" i="11"/>
  <c r="C386" i="11"/>
  <c r="L407" i="11"/>
  <c r="C407" i="11"/>
  <c r="L415" i="11"/>
  <c r="C415" i="11"/>
  <c r="L406" i="11"/>
  <c r="C406" i="11"/>
  <c r="L405" i="11"/>
  <c r="C405" i="11"/>
  <c r="L403" i="11"/>
  <c r="C403" i="11"/>
  <c r="C342" i="11"/>
  <c r="L394" i="11"/>
  <c r="C394" i="11"/>
  <c r="L411" i="11"/>
  <c r="C411" i="11"/>
  <c r="L400" i="11"/>
  <c r="C400" i="11"/>
  <c r="L48" i="9"/>
  <c r="L46" i="9"/>
  <c r="L44" i="9"/>
  <c r="L45" i="9"/>
  <c r="L41" i="9"/>
  <c r="L35" i="9"/>
  <c r="L39" i="9"/>
  <c r="L34" i="9"/>
  <c r="L28" i="9"/>
  <c r="L22" i="9"/>
  <c r="L33" i="9"/>
  <c r="L23" i="9"/>
  <c r="L32" i="9"/>
  <c r="L19" i="9"/>
  <c r="L16" i="9"/>
  <c r="L4" i="9"/>
  <c r="C34" i="9"/>
  <c r="C35" i="9"/>
  <c r="C46" i="9"/>
  <c r="C48" i="9"/>
  <c r="C23" i="9"/>
  <c r="C22" i="9"/>
  <c r="C16" i="9"/>
  <c r="C39" i="9"/>
  <c r="C45" i="9"/>
  <c r="C19" i="9"/>
  <c r="C4" i="9"/>
  <c r="C32" i="9"/>
  <c r="C33" i="9"/>
  <c r="C41" i="9"/>
  <c r="C44" i="9"/>
  <c r="C47" i="9"/>
  <c r="L47" i="9"/>
  <c r="Z12" i="8"/>
  <c r="AA12" i="8" s="1"/>
  <c r="L9" i="9"/>
  <c r="L92" i="9"/>
  <c r="L93" i="9"/>
  <c r="L94" i="9"/>
  <c r="L95" i="9"/>
  <c r="L96" i="9"/>
  <c r="L97" i="9"/>
  <c r="L98" i="9"/>
  <c r="L99" i="9"/>
  <c r="L100" i="9"/>
  <c r="L101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AC316" i="8" l="1"/>
  <c r="L472" i="11"/>
  <c r="L102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E125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<sst xmlns="http://schemas.openxmlformats.org/spreadsheetml/2006/main" count="755" uniqueCount="234">
  <si>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</si>
  <si>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</si>
  <si>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</si>
  <si>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</si>
  <si>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</si>
  <si>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</si>
  <si>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</si>
  <si>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</si>
  <si>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</si>
  <si>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</si>
  <si>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</si>
  <si>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</si>
  <si>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</si>
  <si>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</si>
  <si>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</si>
  <si>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</si>
  <si>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</si>
  <si>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</si>
  <si>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</si>
  <si>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</si>
  <si>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</si>
  <si>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</si>
  <si>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</si>
  <si>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</si>
  <si>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</si>
  <si>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</si>
  <si>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</si>
  <si>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</si>
  <si>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</si>
  <si>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</si>
  <si>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</si>
  <si>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</si>
  <si>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</si>
  <si>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</si>
  <si>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</si>
  <si>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</si>
  <si>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</si>
  <si>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</si>
  <si>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</si>
  <si>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</si>
  <si>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</si>
  <si>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</si>
  <si>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</si>
  <si>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</si>
  <si>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</si>
  <si>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</si>
  <si>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</si>
  <si>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</si>
  <si>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</si>
  <si>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</si>
  <si>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</si>
  <si>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</si>
  <si>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</si>
  <si>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</si>
  <si>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</si>
  <si>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</si>
  <si>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</si>
  <si>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</si>
  <si>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</si>
  <si>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</si>
  <si>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</si>
  <si>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</si>
  <si>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</si>
  <si>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</si>
  <si>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</si>
  <si>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</si>
  <si>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</si>
  <si>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</si>
  <si>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</si>
  <si>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</si>
  <si>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</si>
  <si>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</si>
  <si>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</si>
  <si>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</si>
  <si>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</si>
  <si>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</si>
  <si>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</si>
  <si>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</si>
  <si>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</si>
  <si>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</si>
  <si>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</si>
  <si>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</si>
  <si>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</si>
  <si>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</si>
  <si>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</si>
  <si>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</si>
  <si>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</si>
  <si>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</si>
  <si>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</si>
  <si>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</si>
  <si>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</si>
  <si>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</si>
  <si>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</si>
  <si>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</si>
  <si>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</si>
  <si>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</si>
  <si>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</si>
  <si>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</si>
  <si>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</si>
  <si>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</si>
  <si>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</si>
  <si>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</si>
  <si>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</si>
  <si>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</si>
  <si>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</si>
  <si>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</si>
  <si>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</si>
  <si>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</si>
  <si>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</si>
  <si>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</si>
  <si>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</si>
  <si>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</si>
  <si>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</si>
  <si>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</si>
  <si>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</si>
  <si>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</si>
  <si>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</si>
  <si>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</si>
  <si>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</si>
  <si>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</si>
  <si>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</si>
  <si>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</si>
  <si>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</si>
  <si>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</si>
  <si>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</si>
  <si>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</si>
  <si>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</si>
  <si>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</si>
  <si>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</si>
  <si>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</si>
  <si>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</si>
  <si>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</si>
  <si>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</si>
  <si>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</si>
  <si>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</si>
  <si>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</si>
  <si>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</si>
  <si>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</si>
  <si>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</si>
  <si>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</si>
  <si>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</si>
  <si>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</si>
  <si>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</si>
  <si>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</si>
  <si>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</si>
  <si>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</si>
  <si>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</si>
  <si>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</si>
  <si>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</si>
  <si>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</si>
  <si>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</si>
  <si>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</si>
  <si>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</si>
  <si>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</si>
  <si>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</si>
  <si>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</si>
  <si>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</si>
  <si>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</si>
  <si>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</si>
  <si>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</si>
  <si>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</si>
  <si>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</si>
  <si>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</si>
  <si>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</si>
  <si>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</si>
  <si>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</si>
  <si>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</si>
  <si>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</si>
  <si>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</si>
  <si>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</si>
  <si>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</si>
  <si>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</si>
  <si>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</si>
  <si>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</si>
  <si>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</si>
  <si>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</si>
  <si>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</si>
  <si>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</si>
  <si>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</si>
  <si>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</si>
  <si>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</si>
  <si>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</si>
  <si>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</si>
  <si>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</si>
  <si>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</si>
  <si>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</si>
  <si>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</si>
  <si>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</si>
  <si>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</si>
  <si>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</si>
  <si>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</si>
  <si>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</si>
  <si>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</si>
  <si>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</si>
  <si>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</si>
  <si>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</si>
  <si>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</si>
  <si>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</si>
  <si>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</si>
  <si>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</si>
  <si>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</si>
  <si>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</si>
  <si>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</si>
  <si>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</si>
  <si>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</si>
  <si>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</si>
  <si>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</si>
  <si>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</si>
  <si>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</si>
  <si>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</si>
  <si>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</si>
  <si>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</si>
  <si>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</si>
  <si>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</si>
  <si>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</si>
  <si>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</si>
  <si>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右の株数を
購入出来る
条件</t>
    <rPh sb="0" eb="1">
      <t>ミギ</t>
    </rPh>
    <rPh sb="2" eb="4">
      <t>カブスウ</t>
    </rPh>
    <rPh sb="6" eb="8">
      <t>コウニュウ</t>
    </rPh>
    <rPh sb="8" eb="10">
      <t>デキ</t>
    </rPh>
    <rPh sb="12" eb="14">
      <t>ジョウケン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</si>
  <si>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</si>
  <si>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</si>
  <si>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</si>
  <si>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</si>
  <si>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700円未満</t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</si>
  <si>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</si>
  <si>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</si>
  <si>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</si>
  <si>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1500円未満</t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</si>
  <si>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</si>
  <si>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</si>
  <si>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</si>
  <si>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2125円以下</t>
    <rPh sb="4" eb="5">
      <t>エン</t>
    </rPh>
    <rPh sb="5" eb="7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</si>
  <si>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</si>
  <si>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</si>
  <si>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</si>
  <si>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次回：7/4（金）</t>
    <rPh sb="0" eb="2">
      <t>ジカイ</t>
    </rPh>
    <rPh sb="7" eb="8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</si>
</sst>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</numFmts>
  <fonts count="4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8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8" borderId="1" xfId="1" applyNumberFormat="1" applyFont="1" applyFill="1" applyBorder="1"/>
    <xf numFmtId="181" fontId="32" fillId="0" borderId="1" xfId="1" applyNumberFormat="1" applyFont="1" applyBorder="1"/>
    <xf numFmtId="181" fontId="32" fillId="18" borderId="1" xfId="1" applyNumberFormat="1" applyFont="1" applyFill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81" fontId="8" fillId="8" borderId="1" xfId="1" applyNumberFormat="1" applyFont="1" applyFill="1" applyBorder="1"/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32" fillId="0" borderId="19" xfId="1" applyNumberFormat="1" applyFont="1" applyBorder="1"/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181" fontId="32" fillId="19" borderId="1" xfId="1" applyNumberFormat="1" applyFont="1" applyFill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177" fontId="32" fillId="19" borderId="1" xfId="1" quotePrefix="1" applyNumberFormat="1" applyFont="1" applyFill="1" applyBorder="1" applyAlignment="1">
      <alignment horizontal="left" wrapText="1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0" fillId="0" borderId="0" xfId="0" applyFill="1">
      <alignment vertical="center"/>
    </xf>
    <xf numFmtId="0" fontId="40" fillId="19" borderId="1" xfId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0" applyNumberFormat="1" applyBorder="1">
      <alignment vertical="center"/>
    </xf>
    <xf numFmtId="0" fontId="40" fillId="19" borderId="4" xfId="1" applyFont="1" applyFill="1" applyBorder="1" applyAlignment="1">
      <alignment horizontal="center"/>
    </xf>
    <xf numFmtId="181" fontId="9" fillId="0" borderId="1" xfId="1" applyNumberFormat="1" applyFont="1" applyFill="1" applyBorder="1"/>
    <xf numFmtId="0" fontId="12" fillId="0" borderId="1" xfId="1" applyFont="1" applyFill="1" applyBorder="1" applyAlignment="1">
      <alignment horizontal="center"/>
    </xf>
    <xf numFmtId="181" fontId="0" fillId="0" borderId="0" xfId="0" applyNumberFormat="1" applyFill="1">
      <alignment vertical="center"/>
    </xf>
    <xf numFmtId="177" fontId="32" fillId="0" borderId="1" xfId="1" quotePrefix="1" applyNumberFormat="1" applyFont="1" applyFill="1" applyBorder="1" applyAlignment="1">
      <alignment horizontal="left" wrapText="1"/>
    </xf>
    <xf numFmtId="56" fontId="0" fillId="0" borderId="0" xfId="0" applyNumberFormat="1" applyFill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177" fontId="32" fillId="14" borderId="1" xfId="1" quotePrefix="1" applyNumberFormat="1" applyFont="1" applyFill="1" applyBorder="1" applyAlignment="1">
      <alignment horizontal="left" wrapText="1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CCCC"/>
      <color rgb="FFFF99CC"/>
      <color rgb="FF0099FF"/>
      <color rgb="FF66CC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13852</xdr:colOff>
      <xdr:row>34</xdr:row>
      <xdr:rowOff>193963</xdr:rowOff>
    </xdr:from>
    <xdr:to>
      <xdr:col>16</xdr:col>
      <xdr:colOff>13855</xdr:colOff>
      <xdr:row>42</xdr:row>
      <xdr:rowOff>69272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529452" y="8742218"/>
          <a:ext cx="443348" cy="1759527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57</xdr:row>
      <xdr:rowOff>55419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1602192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13854</xdr:colOff>
      <xdr:row>17</xdr:row>
      <xdr:rowOff>10886</xdr:rowOff>
    </xdr:from>
    <xdr:to>
      <xdr:col>23</xdr:col>
      <xdr:colOff>0</xdr:colOff>
      <xdr:row>29</xdr:row>
      <xdr:rowOff>38596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729854" y="4305795"/>
          <a:ext cx="2923310" cy="2673928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120</xdr:row>
      <xdr:rowOff>138544</xdr:rowOff>
    </xdr:from>
    <xdr:to>
      <xdr:col>28</xdr:col>
      <xdr:colOff>251216</xdr:colOff>
      <xdr:row>124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126</xdr:row>
      <xdr:rowOff>138545</xdr:rowOff>
    </xdr:from>
    <xdr:to>
      <xdr:col>28</xdr:col>
      <xdr:colOff>215340</xdr:colOff>
      <xdr:row>130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25</xdr:col>
      <xdr:colOff>515579</xdr:colOff>
      <xdr:row>7</xdr:row>
      <xdr:rowOff>152398</xdr:rowOff>
    </xdr:from>
    <xdr:to>
      <xdr:col>27</xdr:col>
      <xdr:colOff>180109</xdr:colOff>
      <xdr:row>11</xdr:row>
      <xdr:rowOff>69272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19510161" y="2341416"/>
          <a:ext cx="994566" cy="85898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387918</xdr:colOff>
      <xdr:row>27</xdr:row>
      <xdr:rowOff>96976</xdr:rowOff>
    </xdr:from>
    <xdr:to>
      <xdr:col>10</xdr:col>
      <xdr:colOff>83118</xdr:colOff>
      <xdr:row>42</xdr:row>
      <xdr:rowOff>69272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7800100" y="6996540"/>
          <a:ext cx="581891" cy="3505205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13852</xdr:colOff>
      <xdr:row>12</xdr:row>
      <xdr:rowOff>13854</xdr:rowOff>
    </xdr:from>
    <xdr:to>
      <xdr:col>27</xdr:col>
      <xdr:colOff>138543</xdr:colOff>
      <xdr:row>27</xdr:row>
      <xdr:rowOff>55418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673452" y="3380509"/>
          <a:ext cx="789709" cy="357447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119</xdr:row>
      <xdr:rowOff>89356</xdr:rowOff>
    </xdr:from>
    <xdr:to>
      <xdr:col>19</xdr:col>
      <xdr:colOff>69272</xdr:colOff>
      <xdr:row>139</xdr:row>
      <xdr:rowOff>83128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428</xdr:row>
      <xdr:rowOff>13856</xdr:rowOff>
    </xdr:from>
    <xdr:ext cx="10940143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0" y="40976799"/>
          <a:ext cx="10940143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A133"/>
  <sheetViews>
    <sheetView tabSelected="1" zoomScale="55" zoomScaleNormal="55" zoomScaleSheetLayoutView="25" workbookViewId="0">
      <pane ySplit="5" topLeftCell="A12" activePane="bottomLeft" state="frozen"/>
      <selection pane="bottomLeft" activeCell="AA43" sqref="AA43"/>
    </sheetView>
  </sheetViews>
  <sheetFormatPr defaultRowHeight="18"/>
  <cols>
    <col min="1" max="1" width="7.19921875" bestFit="1" customWidth="1"/>
    <col min="2" max="2" width="15.59765625" bestFit="1" customWidth="1"/>
    <col min="3" max="3" width="8.5" bestFit="1" customWidth="1"/>
    <col min="4" max="4" width="11.19921875" bestFit="1" customWidth="1"/>
    <col min="5" max="5" width="15.19921875" bestFit="1" customWidth="1"/>
    <col min="6" max="6" width="11.3984375" customWidth="1"/>
    <col min="7" max="7" width="22" bestFit="1" customWidth="1"/>
    <col min="8" max="16" width="5.8984375" customWidth="1"/>
    <col min="17" max="17" width="13.19921875" bestFit="1" customWidth="1"/>
    <col min="18" max="18" width="11.59765625" bestFit="1" customWidth="1"/>
    <col min="19" max="19" width="11.19921875" customWidth="1"/>
    <col min="20" max="20" width="7.19921875" bestFit="1" customWidth="1"/>
    <col min="21" max="21" width="16.296875" bestFit="1" customWidth="1"/>
    <col min="22" max="22" width="6.09765625" bestFit="1" customWidth="1"/>
    <col min="23" max="23" width="8.796875" bestFit="1" customWidth="1"/>
    <col min="24" max="24" width="15.3984375" customWidth="1"/>
    <col min="25" max="25" width="15.19921875" customWidth="1"/>
  </cols>
  <sheetData>
    <row r="1" spans="1:27" ht="19.8">
      <c r="B1" s="385" t="s">
        <v>0</v>
      </c>
      <c r="C1" s="385"/>
      <c r="D1" s="385"/>
      <c r="E1" s="385"/>
    </row>
    <row r="2" spans="1:27" s="89" customFormat="1" ht="20.399999999999999" thickBot="1">
      <c r="B2" s="386" t="s">
        <v>1</v>
      </c>
      <c r="C2" s="386"/>
      <c r="D2" s="386"/>
      <c r="E2" s="386"/>
      <c r="F2" s="386"/>
      <c r="H2" s="384" t="s">
        <v>132</v>
      </c>
      <c r="I2" s="384"/>
      <c r="J2" s="384"/>
      <c r="K2" s="384"/>
      <c r="L2" s="384"/>
      <c r="M2" s="384"/>
      <c r="N2" s="384"/>
      <c r="O2" s="384"/>
      <c r="P2" s="384"/>
    </row>
    <row r="3" spans="1:27" s="44" customFormat="1" ht="22.8" thickBot="1">
      <c r="B3" s="385" t="s">
        <v>206</v>
      </c>
      <c r="C3" s="385"/>
      <c r="D3" s="385"/>
      <c r="E3" s="385"/>
      <c r="F3" s="385"/>
      <c r="H3" s="259" t="s">
        <v>88</v>
      </c>
      <c r="P3" s="258" t="s">
        <v>205</v>
      </c>
    </row>
    <row r="4" spans="1:27" s="44" customFormat="1" ht="22.8" thickBot="1">
      <c r="G4" s="45" t="s">
        <v>233</v>
      </c>
      <c r="H4" s="46" t="s">
        <v>6</v>
      </c>
      <c r="I4" s="46" t="s">
        <v>7</v>
      </c>
      <c r="J4" s="46" t="s">
        <v>8</v>
      </c>
      <c r="K4" s="46" t="s">
        <v>9</v>
      </c>
      <c r="L4" s="46" t="s">
        <v>2</v>
      </c>
      <c r="M4" s="46" t="s">
        <v>3</v>
      </c>
      <c r="N4" s="46" t="s">
        <v>4</v>
      </c>
      <c r="O4" s="46" t="s">
        <v>5</v>
      </c>
      <c r="P4" s="46"/>
    </row>
    <row r="5" spans="1:27" s="2" customFormat="1" ht="48.6">
      <c r="A5" s="279" t="s">
        <v>10</v>
      </c>
      <c r="B5" s="280" t="s">
        <v>11</v>
      </c>
      <c r="C5" s="281" t="s">
        <v>12</v>
      </c>
      <c r="D5" s="282" t="s">
        <v>13</v>
      </c>
      <c r="E5" s="281" t="s">
        <v>14</v>
      </c>
      <c r="F5" s="281" t="s">
        <v>15</v>
      </c>
      <c r="G5" s="281" t="s">
        <v>16</v>
      </c>
      <c r="H5" s="283" t="s">
        <v>17</v>
      </c>
      <c r="I5" s="284" t="s">
        <v>18</v>
      </c>
      <c r="J5" s="284" t="s">
        <v>19</v>
      </c>
      <c r="K5" s="284" t="s">
        <v>20</v>
      </c>
      <c r="L5" s="284" t="s">
        <v>8</v>
      </c>
      <c r="M5" s="284" t="s">
        <v>9</v>
      </c>
      <c r="N5" s="284" t="s">
        <v>2</v>
      </c>
      <c r="O5" s="284" t="s">
        <v>3</v>
      </c>
      <c r="P5" s="285" t="s">
        <v>105</v>
      </c>
      <c r="Q5" s="281" t="s">
        <v>21</v>
      </c>
      <c r="R5" s="281" t="s">
        <v>22</v>
      </c>
      <c r="S5" s="282"/>
      <c r="T5" s="280" t="s">
        <v>23</v>
      </c>
      <c r="U5" s="280" t="s">
        <v>23</v>
      </c>
      <c r="V5" s="280" t="s">
        <v>23</v>
      </c>
      <c r="W5" s="280"/>
      <c r="X5" s="282" t="s">
        <v>24</v>
      </c>
      <c r="Y5" s="286" t="s">
        <v>25</v>
      </c>
    </row>
    <row r="6" spans="1:27" s="2" customFormat="1" ht="18.600000000000001">
      <c r="A6" s="326">
        <v>1360</v>
      </c>
      <c r="B6" s="326" t="s">
        <v>26</v>
      </c>
      <c r="C6" s="311" t="s">
        <v>4</v>
      </c>
      <c r="D6" s="312">
        <v>290</v>
      </c>
      <c r="E6" s="313">
        <v>10</v>
      </c>
      <c r="F6" s="313">
        <v>2</v>
      </c>
      <c r="G6" s="314" t="s">
        <v>27</v>
      </c>
      <c r="H6" s="316" t="s">
        <v>33</v>
      </c>
      <c r="I6" s="315"/>
      <c r="J6" s="315"/>
      <c r="K6" s="347"/>
      <c r="L6" s="316" t="s">
        <v>33</v>
      </c>
      <c r="M6" s="316"/>
      <c r="N6" s="316"/>
      <c r="O6" s="316"/>
      <c r="P6" s="316"/>
      <c r="Q6" s="322"/>
      <c r="R6" s="322"/>
      <c r="S6" s="314"/>
      <c r="T6" s="320"/>
      <c r="U6" s="320"/>
      <c r="V6" s="322"/>
      <c r="W6" s="322"/>
      <c r="X6" s="323">
        <f t="shared" ref="X6" si="0">D6*E6</f>
        <v>2900</v>
      </c>
      <c r="Y6" s="323">
        <f t="shared" ref="Y6" si="1">D6*F6</f>
        <v>580</v>
      </c>
    </row>
    <row r="7" spans="1:27" s="2" customFormat="1" ht="18.600000000000001">
      <c r="A7" s="301">
        <v>1456</v>
      </c>
      <c r="B7" s="12" t="s">
        <v>211</v>
      </c>
      <c r="C7" s="13" t="s">
        <v>30</v>
      </c>
      <c r="D7" s="33">
        <v>2400</v>
      </c>
      <c r="E7" s="160">
        <v>4</v>
      </c>
      <c r="F7" s="159">
        <v>2</v>
      </c>
      <c r="G7" s="3" t="s">
        <v>27</v>
      </c>
      <c r="H7" s="35" t="s">
        <v>33</v>
      </c>
      <c r="I7" s="36"/>
      <c r="J7" s="36"/>
      <c r="K7" s="37"/>
      <c r="L7" s="35" t="s">
        <v>33</v>
      </c>
      <c r="M7" s="35"/>
      <c r="N7" s="35"/>
      <c r="O7" s="35"/>
      <c r="P7" s="107"/>
      <c r="Q7" s="273"/>
      <c r="R7" s="273"/>
      <c r="S7" s="3"/>
      <c r="T7" s="15"/>
      <c r="U7" s="15"/>
      <c r="V7" s="5"/>
      <c r="W7" s="5"/>
      <c r="X7" s="6"/>
      <c r="Y7" s="288"/>
    </row>
    <row r="8" spans="1:27" s="2" customFormat="1" ht="18.600000000000001">
      <c r="A8" s="301">
        <v>2866</v>
      </c>
      <c r="B8" s="12" t="s">
        <v>29</v>
      </c>
      <c r="C8" s="13" t="s">
        <v>30</v>
      </c>
      <c r="D8" s="33">
        <v>1000</v>
      </c>
      <c r="E8" s="160">
        <v>4</v>
      </c>
      <c r="F8" s="14">
        <v>2</v>
      </c>
      <c r="G8" s="3" t="s">
        <v>27</v>
      </c>
      <c r="H8" s="35" t="s">
        <v>33</v>
      </c>
      <c r="I8" s="90"/>
      <c r="J8" s="36"/>
      <c r="K8" s="37"/>
      <c r="L8" s="35" t="s">
        <v>33</v>
      </c>
      <c r="M8" s="35"/>
      <c r="N8" s="35"/>
      <c r="O8" s="35"/>
      <c r="P8" s="107"/>
      <c r="Q8" s="273"/>
      <c r="R8" s="273"/>
      <c r="S8" s="3"/>
      <c r="T8" s="15"/>
      <c r="U8" s="15"/>
      <c r="V8" s="5"/>
      <c r="W8" s="5"/>
      <c r="X8" s="6">
        <f t="shared" ref="X8:X49" si="2">D8*E8</f>
        <v>4000</v>
      </c>
      <c r="Y8" s="288">
        <f t="shared" ref="Y8:Y49" si="3">D8*F8</f>
        <v>2000</v>
      </c>
    </row>
    <row r="9" spans="1:27" s="2" customFormat="1" ht="18.600000000000001">
      <c r="A9" s="287">
        <v>3382</v>
      </c>
      <c r="B9" s="12" t="s">
        <v>31</v>
      </c>
      <c r="C9" s="13" t="s">
        <v>8</v>
      </c>
      <c r="D9" s="33">
        <v>2150</v>
      </c>
      <c r="E9" s="159">
        <v>2</v>
      </c>
      <c r="F9" s="14">
        <v>0</v>
      </c>
      <c r="G9" s="3" t="s">
        <v>32</v>
      </c>
      <c r="H9" s="151" t="s">
        <v>28</v>
      </c>
      <c r="I9" s="35"/>
      <c r="J9" s="35"/>
      <c r="K9" s="35"/>
      <c r="L9" s="151" t="s">
        <v>28</v>
      </c>
      <c r="M9" s="35"/>
      <c r="N9" s="35"/>
      <c r="O9" s="105"/>
      <c r="P9" s="90"/>
      <c r="Q9" s="33">
        <v>6000</v>
      </c>
      <c r="R9" s="21">
        <v>10000</v>
      </c>
      <c r="S9" s="3"/>
      <c r="T9" s="15"/>
      <c r="U9" s="15"/>
      <c r="V9" s="20"/>
      <c r="W9" s="5"/>
      <c r="X9" s="6">
        <f t="shared" si="2"/>
        <v>4300</v>
      </c>
      <c r="Y9" s="288">
        <f t="shared" si="3"/>
        <v>0</v>
      </c>
    </row>
    <row r="10" spans="1:27" s="2" customFormat="1" ht="18.600000000000001">
      <c r="A10" s="287">
        <v>3563</v>
      </c>
      <c r="B10" s="12" t="s">
        <v>34</v>
      </c>
      <c r="C10" s="19" t="s">
        <v>4</v>
      </c>
      <c r="D10" s="33">
        <v>3500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71" t="s">
        <v>50</v>
      </c>
      <c r="Q10" s="260">
        <v>2000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7000</v>
      </c>
      <c r="Y10" s="288">
        <f t="shared" si="3"/>
        <v>0</v>
      </c>
    </row>
    <row r="11" spans="1:27" s="2" customFormat="1" ht="18.600000000000001">
      <c r="A11" s="325">
        <v>5019</v>
      </c>
      <c r="B11" s="326" t="s">
        <v>35</v>
      </c>
      <c r="C11" s="311" t="s">
        <v>9</v>
      </c>
      <c r="D11" s="34">
        <v>900</v>
      </c>
      <c r="E11" s="313">
        <v>4</v>
      </c>
      <c r="F11" s="313">
        <v>2</v>
      </c>
      <c r="G11" s="314" t="s">
        <v>27</v>
      </c>
      <c r="H11" s="316" t="s">
        <v>33</v>
      </c>
      <c r="I11" s="316"/>
      <c r="J11" s="316"/>
      <c r="K11" s="316"/>
      <c r="L11" s="316" t="s">
        <v>33</v>
      </c>
      <c r="M11" s="316"/>
      <c r="N11" s="316"/>
      <c r="O11" s="317"/>
      <c r="P11" s="271" t="s">
        <v>33</v>
      </c>
      <c r="Q11" s="21">
        <v>1500</v>
      </c>
      <c r="R11" s="260">
        <v>3500</v>
      </c>
      <c r="S11" s="314"/>
      <c r="T11" s="320"/>
      <c r="U11" s="320"/>
      <c r="V11" s="318"/>
      <c r="W11" s="322"/>
      <c r="X11" s="323">
        <f t="shared" si="2"/>
        <v>3600</v>
      </c>
      <c r="Y11" s="324">
        <f t="shared" si="3"/>
        <v>1800</v>
      </c>
    </row>
    <row r="12" spans="1:27" s="2" customFormat="1" ht="18.600000000000001">
      <c r="A12" s="287">
        <v>5108</v>
      </c>
      <c r="B12" s="12" t="s">
        <v>36</v>
      </c>
      <c r="C12" s="13" t="s">
        <v>4</v>
      </c>
      <c r="D12" s="33">
        <v>5600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71" t="s">
        <v>50</v>
      </c>
      <c r="Q12" s="263">
        <v>1500</v>
      </c>
      <c r="R12" s="267">
        <v>3500</v>
      </c>
      <c r="S12" s="3"/>
      <c r="T12" s="15"/>
      <c r="U12" s="15"/>
      <c r="V12" s="20"/>
      <c r="W12" s="5"/>
      <c r="X12" s="6">
        <f t="shared" si="2"/>
        <v>11200</v>
      </c>
      <c r="Y12" s="288">
        <f t="shared" si="3"/>
        <v>0</v>
      </c>
    </row>
    <row r="13" spans="1:27" s="2" customFormat="1" ht="18.600000000000001">
      <c r="A13" s="289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71" t="s">
        <v>50</v>
      </c>
      <c r="Q13" s="261">
        <v>2000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8">
        <f t="shared" si="3"/>
        <v>0</v>
      </c>
    </row>
    <row r="14" spans="1:27" s="2" customFormat="1" ht="18.600000000000001">
      <c r="A14" s="287">
        <v>6702</v>
      </c>
      <c r="B14" s="12" t="s">
        <v>39</v>
      </c>
      <c r="C14" s="13" t="s">
        <v>8</v>
      </c>
      <c r="D14" s="33">
        <v>2850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71" t="s">
        <v>50</v>
      </c>
      <c r="Q14" s="260">
        <v>3000</v>
      </c>
      <c r="R14" s="33">
        <v>5000</v>
      </c>
      <c r="S14" s="3"/>
      <c r="T14" s="15"/>
      <c r="U14" s="15"/>
      <c r="V14" s="20"/>
      <c r="W14" s="5"/>
      <c r="X14" s="6">
        <f t="shared" si="2"/>
        <v>5700</v>
      </c>
      <c r="Y14" s="288">
        <f t="shared" si="3"/>
        <v>0</v>
      </c>
    </row>
    <row r="15" spans="1:27" s="2" customFormat="1" ht="18.600000000000001">
      <c r="A15" s="309">
        <v>6753</v>
      </c>
      <c r="B15" s="310" t="s">
        <v>41</v>
      </c>
      <c r="C15" s="311" t="s">
        <v>30</v>
      </c>
      <c r="D15" s="312">
        <v>750</v>
      </c>
      <c r="E15" s="313">
        <v>8</v>
      </c>
      <c r="F15" s="313">
        <v>4</v>
      </c>
      <c r="G15" s="314" t="s">
        <v>42</v>
      </c>
      <c r="H15" s="316" t="s">
        <v>33</v>
      </c>
      <c r="I15" s="316"/>
      <c r="J15" s="316"/>
      <c r="K15" s="316"/>
      <c r="L15" s="316" t="s">
        <v>33</v>
      </c>
      <c r="M15" s="316"/>
      <c r="N15" s="316"/>
      <c r="O15" s="317"/>
      <c r="P15" s="333" t="s">
        <v>50</v>
      </c>
      <c r="Q15" s="312">
        <v>1000</v>
      </c>
      <c r="R15" s="312">
        <v>3000</v>
      </c>
      <c r="S15" s="314"/>
      <c r="T15" s="320">
        <f t="shared" si="4"/>
        <v>6753</v>
      </c>
      <c r="U15" s="320" t="str">
        <f t="shared" si="4"/>
        <v>シャープ</v>
      </c>
      <c r="V15" s="321">
        <f>F15/2</f>
        <v>2</v>
      </c>
      <c r="W15" s="322">
        <f>D15*ROUND(V15,0)</f>
        <v>1500</v>
      </c>
      <c r="X15" s="323">
        <f t="shared" si="2"/>
        <v>6000</v>
      </c>
      <c r="Y15" s="324">
        <f t="shared" si="3"/>
        <v>3000</v>
      </c>
      <c r="AA15" s="79">
        <f>SUM(W9:W17)</f>
        <v>4300</v>
      </c>
    </row>
    <row r="16" spans="1:27" s="2" customFormat="1" ht="18.600000000000001">
      <c r="A16" s="289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8">
        <f t="shared" si="3"/>
        <v>0</v>
      </c>
    </row>
    <row r="17" spans="1:27" s="2" customFormat="1" ht="18.600000000000001">
      <c r="A17" s="289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302" t="s">
        <v>28</v>
      </c>
      <c r="I17" s="39"/>
      <c r="J17" s="35"/>
      <c r="K17" s="35"/>
      <c r="L17" s="302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8">
        <f t="shared" si="3"/>
        <v>2800</v>
      </c>
    </row>
    <row r="18" spans="1:27" s="2" customFormat="1" ht="18.600000000000001">
      <c r="A18" s="325">
        <v>1306</v>
      </c>
      <c r="B18" s="326" t="s">
        <v>45</v>
      </c>
      <c r="C18" s="311" t="s">
        <v>46</v>
      </c>
      <c r="D18" s="34">
        <v>2750</v>
      </c>
      <c r="E18" s="313">
        <v>3</v>
      </c>
      <c r="F18" s="313">
        <v>1</v>
      </c>
      <c r="G18" s="314" t="s">
        <v>47</v>
      </c>
      <c r="H18" s="316"/>
      <c r="I18" s="316" t="s">
        <v>50</v>
      </c>
      <c r="J18" s="316"/>
      <c r="K18" s="316"/>
      <c r="L18" s="316"/>
      <c r="M18" s="316" t="s">
        <v>50</v>
      </c>
      <c r="N18" s="316"/>
      <c r="O18" s="327"/>
      <c r="P18" s="275" t="s">
        <v>50</v>
      </c>
      <c r="Q18" s="262">
        <v>1500</v>
      </c>
      <c r="R18" s="34">
        <v>3500</v>
      </c>
      <c r="S18" s="314"/>
      <c r="T18" s="328"/>
      <c r="U18" s="320"/>
      <c r="V18" s="329"/>
      <c r="W18" s="330"/>
      <c r="X18" s="323">
        <f t="shared" si="2"/>
        <v>8250</v>
      </c>
      <c r="Y18" s="324">
        <f t="shared" si="3"/>
        <v>2750</v>
      </c>
    </row>
    <row r="19" spans="1:27" s="2" customFormat="1" ht="18.600000000000001">
      <c r="A19" s="309">
        <v>1569</v>
      </c>
      <c r="B19" s="310" t="s">
        <v>207</v>
      </c>
      <c r="C19" s="311" t="s">
        <v>46</v>
      </c>
      <c r="D19" s="312">
        <v>1200</v>
      </c>
      <c r="E19" s="313">
        <v>8</v>
      </c>
      <c r="F19" s="313">
        <v>4</v>
      </c>
      <c r="G19" s="314" t="s">
        <v>53</v>
      </c>
      <c r="H19" s="315"/>
      <c r="I19" s="316" t="s">
        <v>33</v>
      </c>
      <c r="J19" s="316"/>
      <c r="K19" s="316"/>
      <c r="L19" s="316"/>
      <c r="M19" s="316" t="s">
        <v>33</v>
      </c>
      <c r="N19" s="316"/>
      <c r="O19" s="317"/>
      <c r="P19" s="316"/>
      <c r="Q19" s="318"/>
      <c r="R19" s="318"/>
      <c r="S19" s="319"/>
      <c r="T19" s="320"/>
      <c r="U19" s="320"/>
      <c r="V19" s="321"/>
      <c r="W19" s="322"/>
      <c r="X19" s="323">
        <f t="shared" ref="X19" si="5">D19*E19</f>
        <v>9600</v>
      </c>
      <c r="Y19" s="324">
        <f t="shared" ref="Y19" si="6">D19*F19</f>
        <v>4800</v>
      </c>
    </row>
    <row r="20" spans="1:27" s="2" customFormat="1" ht="18.600000000000001">
      <c r="A20" s="290">
        <v>2337</v>
      </c>
      <c r="B20" s="22" t="s">
        <v>48</v>
      </c>
      <c r="C20" s="23" t="s">
        <v>9</v>
      </c>
      <c r="D20" s="34">
        <v>380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5" t="s">
        <v>50</v>
      </c>
      <c r="Q20" s="262">
        <v>1000</v>
      </c>
      <c r="R20" s="30">
        <v>3000</v>
      </c>
      <c r="S20" s="257"/>
      <c r="T20" s="102"/>
      <c r="U20" s="25"/>
      <c r="V20" s="26"/>
      <c r="W20" s="9"/>
      <c r="X20" s="10">
        <f t="shared" si="2"/>
        <v>1520</v>
      </c>
      <c r="Y20" s="291">
        <f t="shared" si="3"/>
        <v>0</v>
      </c>
    </row>
    <row r="21" spans="1:27" s="2" customFormat="1" ht="18.600000000000001">
      <c r="A21" s="290">
        <v>2914</v>
      </c>
      <c r="B21" s="22" t="s">
        <v>51</v>
      </c>
      <c r="C21" s="23" t="s">
        <v>4</v>
      </c>
      <c r="D21" s="34">
        <v>4050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5" t="s">
        <v>50</v>
      </c>
      <c r="Q21" s="262">
        <v>1500</v>
      </c>
      <c r="R21" s="30">
        <v>3500</v>
      </c>
      <c r="S21" s="8"/>
      <c r="T21" s="102"/>
      <c r="U21" s="25"/>
      <c r="V21" s="26"/>
      <c r="W21" s="9"/>
      <c r="X21" s="10">
        <f t="shared" si="2"/>
        <v>8100</v>
      </c>
      <c r="Y21" s="291">
        <f t="shared" si="3"/>
        <v>0</v>
      </c>
    </row>
    <row r="22" spans="1:27" s="2" customFormat="1" ht="18.600000000000001">
      <c r="A22" s="325">
        <v>3141</v>
      </c>
      <c r="B22" s="326" t="s">
        <v>52</v>
      </c>
      <c r="C22" s="311" t="s">
        <v>46</v>
      </c>
      <c r="D22" s="34">
        <v>2450</v>
      </c>
      <c r="E22" s="313">
        <v>2</v>
      </c>
      <c r="F22" s="338">
        <v>1</v>
      </c>
      <c r="G22" s="314" t="s">
        <v>53</v>
      </c>
      <c r="H22" s="316"/>
      <c r="I22" s="316" t="s">
        <v>50</v>
      </c>
      <c r="J22" s="316"/>
      <c r="K22" s="316"/>
      <c r="L22" s="316"/>
      <c r="M22" s="316" t="s">
        <v>50</v>
      </c>
      <c r="N22" s="316"/>
      <c r="O22" s="317"/>
      <c r="P22" s="275" t="s">
        <v>50</v>
      </c>
      <c r="Q22" s="262">
        <v>1500</v>
      </c>
      <c r="R22" s="34">
        <v>3500</v>
      </c>
      <c r="S22" s="314"/>
      <c r="T22" s="328"/>
      <c r="U22" s="320"/>
      <c r="V22" s="318"/>
      <c r="W22" s="322"/>
      <c r="X22" s="323">
        <f>D22*E22</f>
        <v>4900</v>
      </c>
      <c r="Y22" s="324">
        <f>D22*F22</f>
        <v>2450</v>
      </c>
    </row>
    <row r="23" spans="1:27" s="2" customFormat="1" ht="18.600000000000001">
      <c r="A23" s="290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5" t="s">
        <v>50</v>
      </c>
      <c r="Q23" s="262">
        <v>1500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91">
        <f t="shared" si="3"/>
        <v>0</v>
      </c>
    </row>
    <row r="24" spans="1:27" s="2" customFormat="1" ht="18.600000000000001">
      <c r="A24" s="293">
        <v>4689</v>
      </c>
      <c r="B24" s="28" t="s">
        <v>55</v>
      </c>
      <c r="C24" s="19" t="s">
        <v>46</v>
      </c>
      <c r="D24" s="34">
        <v>500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5" t="s">
        <v>50</v>
      </c>
      <c r="Q24" s="262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1000</v>
      </c>
      <c r="Y24" s="291">
        <f t="shared" si="3"/>
        <v>0</v>
      </c>
    </row>
    <row r="25" spans="1:27" s="2" customFormat="1" ht="18.600000000000001">
      <c r="A25" s="290">
        <v>6525</v>
      </c>
      <c r="B25" s="22" t="s">
        <v>56</v>
      </c>
      <c r="C25" s="23" t="s">
        <v>5</v>
      </c>
      <c r="D25" s="34">
        <v>2650</v>
      </c>
      <c r="E25" s="268">
        <v>2</v>
      </c>
      <c r="F25" s="268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5" t="s">
        <v>50</v>
      </c>
      <c r="Q25" s="262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91">
        <f t="shared" si="3"/>
        <v>0</v>
      </c>
      <c r="AA25" s="79">
        <f>SUM(W23:W28)</f>
        <v>8300</v>
      </c>
    </row>
    <row r="26" spans="1:27" s="2" customFormat="1" ht="18.600000000000001">
      <c r="A26" s="292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5" t="s">
        <v>50</v>
      </c>
      <c r="Q26" s="261">
        <v>1000</v>
      </c>
      <c r="R26" s="99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91">
        <f t="shared" si="3"/>
        <v>0</v>
      </c>
      <c r="AA26" s="79"/>
    </row>
    <row r="27" spans="1:27" s="2" customFormat="1" ht="18.600000000000001">
      <c r="A27" s="292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303" t="s">
        <v>50</v>
      </c>
      <c r="J27" s="40"/>
      <c r="K27" s="40"/>
      <c r="L27" s="40"/>
      <c r="M27" s="303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91">
        <f t="shared" si="3"/>
        <v>3600</v>
      </c>
    </row>
    <row r="28" spans="1:27" s="2" customFormat="1" ht="18.600000000000001">
      <c r="A28" s="292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5"/>
      <c r="Q28" s="262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91">
        <f t="shared" si="3"/>
        <v>0</v>
      </c>
    </row>
    <row r="29" spans="1:27" s="2" customFormat="1" ht="18.600000000000001">
      <c r="A29" s="300">
        <v>1457</v>
      </c>
      <c r="B29" s="17" t="s">
        <v>212</v>
      </c>
      <c r="C29" s="13" t="s">
        <v>66</v>
      </c>
      <c r="D29" s="33">
        <v>2700</v>
      </c>
      <c r="E29" s="159">
        <v>4</v>
      </c>
      <c r="F29" s="160">
        <v>2</v>
      </c>
      <c r="G29" s="3" t="s">
        <v>27</v>
      </c>
      <c r="H29" s="36"/>
      <c r="I29" s="151"/>
      <c r="J29" s="35" t="s">
        <v>50</v>
      </c>
      <c r="K29" s="36"/>
      <c r="L29" s="36"/>
      <c r="M29" s="37"/>
      <c r="N29" s="35" t="s">
        <v>33</v>
      </c>
      <c r="O29" s="105"/>
      <c r="P29" s="271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10800</v>
      </c>
      <c r="Y29" s="288"/>
    </row>
    <row r="30" spans="1:27" s="2" customFormat="1" ht="18.600000000000001">
      <c r="A30" s="287">
        <v>1545</v>
      </c>
      <c r="B30" s="12" t="s">
        <v>63</v>
      </c>
      <c r="C30" s="13" t="s">
        <v>2</v>
      </c>
      <c r="D30" s="33">
        <v>25000</v>
      </c>
      <c r="E30" s="14">
        <v>2</v>
      </c>
      <c r="F30" s="14">
        <v>0</v>
      </c>
      <c r="G30" s="366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71" t="s">
        <v>50</v>
      </c>
      <c r="Q30" s="260">
        <v>3000</v>
      </c>
      <c r="R30" s="21">
        <v>5000</v>
      </c>
      <c r="S30" s="3"/>
      <c r="T30" s="15"/>
      <c r="U30" s="15"/>
      <c r="V30" s="18"/>
      <c r="W30" s="5"/>
      <c r="X30" s="6">
        <f t="shared" si="2"/>
        <v>50000</v>
      </c>
      <c r="Y30" s="288">
        <f t="shared" si="3"/>
        <v>0</v>
      </c>
    </row>
    <row r="31" spans="1:27" s="2" customFormat="1" ht="18.600000000000001">
      <c r="A31" s="300">
        <v>2017</v>
      </c>
      <c r="B31" s="12" t="s">
        <v>184</v>
      </c>
      <c r="C31" s="13" t="s">
        <v>66</v>
      </c>
      <c r="D31" s="33">
        <v>1000</v>
      </c>
      <c r="E31" s="159">
        <v>4</v>
      </c>
      <c r="F31" s="159">
        <v>1</v>
      </c>
      <c r="G31" s="3" t="s">
        <v>27</v>
      </c>
      <c r="H31" s="35"/>
      <c r="I31" s="35"/>
      <c r="J31" s="35" t="s">
        <v>50</v>
      </c>
      <c r="K31" s="35"/>
      <c r="L31" s="35"/>
      <c r="M31" s="35"/>
      <c r="N31" s="35" t="s">
        <v>50</v>
      </c>
      <c r="O31" s="35"/>
      <c r="P31" s="152"/>
      <c r="Q31" s="274"/>
      <c r="R31" s="82"/>
      <c r="S31" s="3"/>
      <c r="T31" s="15"/>
      <c r="U31" s="15"/>
      <c r="V31" s="18"/>
      <c r="W31" s="5"/>
      <c r="X31" s="6"/>
      <c r="Y31" s="288"/>
    </row>
    <row r="32" spans="1:27" s="2" customFormat="1" ht="18.600000000000001">
      <c r="A32" s="325">
        <v>2563</v>
      </c>
      <c r="B32" s="326" t="s">
        <v>65</v>
      </c>
      <c r="C32" s="311" t="s">
        <v>66</v>
      </c>
      <c r="D32" s="312">
        <v>310</v>
      </c>
      <c r="E32" s="313">
        <v>8</v>
      </c>
      <c r="F32" s="313">
        <v>3</v>
      </c>
      <c r="G32" s="314" t="s">
        <v>27</v>
      </c>
      <c r="H32" s="315"/>
      <c r="I32" s="315"/>
      <c r="J32" s="316" t="s">
        <v>50</v>
      </c>
      <c r="K32" s="316"/>
      <c r="L32" s="316"/>
      <c r="M32" s="316"/>
      <c r="N32" s="316" t="s">
        <v>50</v>
      </c>
      <c r="O32" s="316"/>
      <c r="P32" s="339"/>
      <c r="Q32" s="340"/>
      <c r="R32" s="340"/>
      <c r="S32" s="341"/>
      <c r="T32" s="320"/>
      <c r="U32" s="320"/>
      <c r="V32" s="318"/>
      <c r="W32" s="322"/>
      <c r="X32" s="323">
        <f t="shared" si="2"/>
        <v>2480</v>
      </c>
      <c r="Y32" s="324">
        <f t="shared" si="3"/>
        <v>930</v>
      </c>
    </row>
    <row r="33" spans="1:27" s="2" customFormat="1" ht="18.600000000000001">
      <c r="A33" s="325">
        <v>2593</v>
      </c>
      <c r="B33" s="326" t="s">
        <v>67</v>
      </c>
      <c r="C33" s="311" t="s">
        <v>2</v>
      </c>
      <c r="D33" s="312">
        <v>3500</v>
      </c>
      <c r="E33" s="338">
        <v>4</v>
      </c>
      <c r="F33" s="338">
        <v>2</v>
      </c>
      <c r="G33" s="314" t="s">
        <v>42</v>
      </c>
      <c r="H33" s="316"/>
      <c r="I33" s="316"/>
      <c r="J33" s="375" t="s">
        <v>50</v>
      </c>
      <c r="K33" s="316"/>
      <c r="L33" s="316"/>
      <c r="M33" s="316"/>
      <c r="N33" s="375" t="s">
        <v>50</v>
      </c>
      <c r="O33" s="317"/>
      <c r="P33" s="333" t="s">
        <v>50</v>
      </c>
      <c r="Q33" s="312">
        <v>1500</v>
      </c>
      <c r="R33" s="312">
        <v>3500</v>
      </c>
      <c r="S33" s="365"/>
      <c r="T33" s="320">
        <f>A33</f>
        <v>2593</v>
      </c>
      <c r="U33" s="320" t="str">
        <f>B33</f>
        <v>伊藤園</v>
      </c>
      <c r="V33" s="321">
        <f>F33/2</f>
        <v>1</v>
      </c>
      <c r="W33" s="322">
        <f>D33*ROUND(V33,0)</f>
        <v>3500</v>
      </c>
      <c r="X33" s="323">
        <f t="shared" si="2"/>
        <v>14000</v>
      </c>
      <c r="Y33" s="324">
        <f t="shared" si="3"/>
        <v>7000</v>
      </c>
    </row>
    <row r="34" spans="1:27" s="2" customFormat="1" ht="18.600000000000001">
      <c r="A34" s="287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71" t="s">
        <v>50</v>
      </c>
      <c r="Q34" s="260">
        <v>1500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8">
        <f t="shared" si="3"/>
        <v>0</v>
      </c>
    </row>
    <row r="35" spans="1:27" s="2" customFormat="1" ht="18.600000000000001">
      <c r="A35" s="287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71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8">
        <f t="shared" si="3"/>
        <v>0</v>
      </c>
      <c r="AA35" s="79">
        <f>SUM(W33:W43)</f>
        <v>10300</v>
      </c>
    </row>
    <row r="36" spans="1:27" s="2" customFormat="1" ht="18.600000000000001">
      <c r="A36" s="287">
        <v>4519</v>
      </c>
      <c r="B36" s="12" t="s">
        <v>70</v>
      </c>
      <c r="C36" s="13" t="s">
        <v>6</v>
      </c>
      <c r="D36" s="33">
        <v>6200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71" t="s">
        <v>50</v>
      </c>
      <c r="Q36" s="260">
        <v>1500</v>
      </c>
      <c r="R36" s="21">
        <v>3500</v>
      </c>
      <c r="S36" s="106"/>
      <c r="T36" s="15"/>
      <c r="U36" s="15"/>
      <c r="V36" s="20"/>
      <c r="W36" s="5"/>
      <c r="X36" s="6">
        <f t="shared" si="2"/>
        <v>12400</v>
      </c>
      <c r="Y36" s="288">
        <f t="shared" si="3"/>
        <v>0</v>
      </c>
    </row>
    <row r="37" spans="1:27" s="2" customFormat="1" ht="18.600000000000001">
      <c r="A37" s="289">
        <v>6178</v>
      </c>
      <c r="B37" s="17" t="s">
        <v>71</v>
      </c>
      <c r="C37" s="13" t="s">
        <v>9</v>
      </c>
      <c r="D37" s="33">
        <v>1400</v>
      </c>
      <c r="E37" s="387">
        <v>2</v>
      </c>
      <c r="F37" s="14">
        <v>0</v>
      </c>
      <c r="G37" s="3" t="s">
        <v>49</v>
      </c>
      <c r="H37" s="35"/>
      <c r="I37" s="294"/>
      <c r="J37" s="35" t="s">
        <v>33</v>
      </c>
      <c r="K37" s="35"/>
      <c r="L37" s="35"/>
      <c r="M37" s="294"/>
      <c r="N37" s="35" t="s">
        <v>33</v>
      </c>
      <c r="O37" s="105"/>
      <c r="P37" s="271" t="s">
        <v>33</v>
      </c>
      <c r="Q37" s="33">
        <v>1500</v>
      </c>
      <c r="R37" s="260">
        <v>3500</v>
      </c>
      <c r="S37" s="106"/>
      <c r="T37" s="15"/>
      <c r="U37" s="15"/>
      <c r="V37" s="18"/>
      <c r="W37" s="5"/>
      <c r="X37" s="6">
        <f t="shared" si="2"/>
        <v>2800</v>
      </c>
      <c r="Y37" s="288">
        <f t="shared" si="3"/>
        <v>0</v>
      </c>
    </row>
    <row r="38" spans="1:27" s="2" customFormat="1" ht="18.600000000000001">
      <c r="A38" s="287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71" t="s">
        <v>50</v>
      </c>
      <c r="Q38" s="260">
        <v>1000</v>
      </c>
      <c r="R38" s="33">
        <v>3000</v>
      </c>
      <c r="S38" s="106"/>
      <c r="T38" s="15"/>
      <c r="U38" s="15"/>
      <c r="V38" s="20"/>
      <c r="W38" s="5"/>
      <c r="X38" s="6">
        <f t="shared" ref="X38" si="8">D38*E38</f>
        <v>7000</v>
      </c>
      <c r="Y38" s="288">
        <f t="shared" ref="Y38" si="9">D38*F38</f>
        <v>0</v>
      </c>
    </row>
    <row r="39" spans="1:27" s="2" customFormat="1" ht="18.600000000000001">
      <c r="A39" s="325">
        <v>6981</v>
      </c>
      <c r="B39" s="326" t="s">
        <v>72</v>
      </c>
      <c r="C39" s="311" t="s">
        <v>2</v>
      </c>
      <c r="D39" s="312">
        <v>2150</v>
      </c>
      <c r="E39" s="313">
        <v>4</v>
      </c>
      <c r="F39" s="313">
        <v>2</v>
      </c>
      <c r="G39" s="314" t="s">
        <v>27</v>
      </c>
      <c r="H39" s="316"/>
      <c r="I39" s="316"/>
      <c r="J39" s="316" t="s">
        <v>50</v>
      </c>
      <c r="K39" s="316"/>
      <c r="L39" s="316"/>
      <c r="M39" s="316"/>
      <c r="N39" s="316" t="s">
        <v>33</v>
      </c>
      <c r="O39" s="317"/>
      <c r="P39" s="333" t="s">
        <v>33</v>
      </c>
      <c r="Q39" s="312">
        <v>1500</v>
      </c>
      <c r="R39" s="364">
        <v>3500</v>
      </c>
      <c r="S39" s="365"/>
      <c r="T39" s="320"/>
      <c r="U39" s="320"/>
      <c r="V39" s="321"/>
      <c r="W39" s="322">
        <f>D39*ROUND(V39,0)</f>
        <v>0</v>
      </c>
      <c r="X39" s="323">
        <f t="shared" si="2"/>
        <v>8600</v>
      </c>
      <c r="Y39" s="324">
        <f t="shared" si="3"/>
        <v>4300</v>
      </c>
    </row>
    <row r="40" spans="1:27" s="2" customFormat="1" ht="18.600000000000001">
      <c r="A40" s="289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302" t="s">
        <v>50</v>
      </c>
      <c r="K40" s="35"/>
      <c r="L40" s="35"/>
      <c r="M40" s="35"/>
      <c r="N40" s="302" t="s">
        <v>50</v>
      </c>
      <c r="O40" s="105"/>
      <c r="P40" s="35" t="s">
        <v>202</v>
      </c>
      <c r="Q40" s="33">
        <v>1000</v>
      </c>
      <c r="R40" s="33">
        <v>3000</v>
      </c>
      <c r="S40" s="269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8">
        <f t="shared" si="3"/>
        <v>5900</v>
      </c>
    </row>
    <row r="41" spans="1:27" s="2" customFormat="1" ht="18.600000000000001">
      <c r="A41" s="289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302" t="s">
        <v>50</v>
      </c>
      <c r="K41" s="35"/>
      <c r="L41" s="35"/>
      <c r="M41" s="35"/>
      <c r="N41" s="302" t="s">
        <v>50</v>
      </c>
      <c r="O41" s="105"/>
      <c r="P41" s="35" t="s">
        <v>202</v>
      </c>
      <c r="Q41" s="33">
        <v>1000</v>
      </c>
      <c r="R41" s="33">
        <v>3000</v>
      </c>
      <c r="S41" s="269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8">
        <f t="shared" si="3"/>
        <v>4500</v>
      </c>
    </row>
    <row r="42" spans="1:27" s="2" customFormat="1" ht="18.600000000000001">
      <c r="A42" s="289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5" t="s">
        <v>50</v>
      </c>
      <c r="K42" s="294"/>
      <c r="L42" s="35"/>
      <c r="M42" s="35"/>
      <c r="N42" s="265" t="s">
        <v>50</v>
      </c>
      <c r="O42" s="294"/>
      <c r="P42" s="271" t="s">
        <v>50</v>
      </c>
      <c r="Q42" s="261">
        <v>1500</v>
      </c>
      <c r="R42" s="272">
        <v>3500</v>
      </c>
      <c r="S42" s="106"/>
      <c r="T42" s="15"/>
      <c r="U42" s="15"/>
      <c r="V42" s="18"/>
      <c r="W42" s="5"/>
      <c r="X42" s="6">
        <f>D42*E42</f>
        <v>3200</v>
      </c>
      <c r="Y42" s="288">
        <f>D42*F42</f>
        <v>0</v>
      </c>
    </row>
    <row r="43" spans="1:27" s="2" customFormat="1" ht="18.600000000000001">
      <c r="A43" s="309">
        <v>9990</v>
      </c>
      <c r="B43" s="310" t="s">
        <v>76</v>
      </c>
      <c r="C43" s="311" t="s">
        <v>66</v>
      </c>
      <c r="D43" s="312">
        <v>850</v>
      </c>
      <c r="E43" s="313">
        <v>8</v>
      </c>
      <c r="F43" s="313">
        <v>2</v>
      </c>
      <c r="G43" s="314" t="s">
        <v>27</v>
      </c>
      <c r="H43" s="315"/>
      <c r="I43" s="315"/>
      <c r="J43" s="316" t="s">
        <v>33</v>
      </c>
      <c r="K43" s="316"/>
      <c r="L43" s="316"/>
      <c r="M43" s="316"/>
      <c r="N43" s="316" t="s">
        <v>33</v>
      </c>
      <c r="O43" s="317"/>
      <c r="P43" s="333" t="s">
        <v>50</v>
      </c>
      <c r="Q43" s="312">
        <v>1000</v>
      </c>
      <c r="R43" s="345">
        <v>3000</v>
      </c>
      <c r="S43" s="346"/>
      <c r="T43" s="320">
        <f t="shared" si="10"/>
        <v>9990</v>
      </c>
      <c r="U43" s="320" t="str">
        <f t="shared" si="10"/>
        <v>ｻｯｸｽﾊﾞｰHD</v>
      </c>
      <c r="V43" s="321">
        <f>F43/2</f>
        <v>1</v>
      </c>
      <c r="W43" s="322">
        <f>D43*ROUND(V43,0)</f>
        <v>850</v>
      </c>
      <c r="X43" s="323">
        <f t="shared" si="2"/>
        <v>6800</v>
      </c>
      <c r="Y43" s="324">
        <f t="shared" si="3"/>
        <v>1700</v>
      </c>
    </row>
    <row r="44" spans="1:27" s="2" customFormat="1" ht="18.600000000000001">
      <c r="A44" s="309">
        <v>1356</v>
      </c>
      <c r="B44" s="310" t="s">
        <v>77</v>
      </c>
      <c r="C44" s="311" t="s">
        <v>7</v>
      </c>
      <c r="D44" s="312">
        <v>300</v>
      </c>
      <c r="E44" s="313">
        <v>8</v>
      </c>
      <c r="F44" s="313">
        <v>3</v>
      </c>
      <c r="G44" s="314" t="s">
        <v>53</v>
      </c>
      <c r="H44" s="315"/>
      <c r="I44" s="315"/>
      <c r="J44" s="316"/>
      <c r="K44" s="315" t="s">
        <v>33</v>
      </c>
      <c r="L44" s="316"/>
      <c r="M44" s="316"/>
      <c r="N44" s="316"/>
      <c r="O44" s="316" t="s">
        <v>33</v>
      </c>
      <c r="P44" s="343"/>
      <c r="Q44" s="344"/>
      <c r="R44" s="344"/>
      <c r="S44" s="319"/>
      <c r="T44" s="320"/>
      <c r="U44" s="320"/>
      <c r="V44" s="321"/>
      <c r="W44" s="322"/>
      <c r="X44" s="323">
        <f t="shared" si="2"/>
        <v>2400</v>
      </c>
      <c r="Y44" s="324">
        <f t="shared" si="3"/>
        <v>900</v>
      </c>
    </row>
    <row r="45" spans="1:27" s="2" customFormat="1" ht="18.600000000000001">
      <c r="A45" s="309">
        <v>1580</v>
      </c>
      <c r="B45" s="310" t="s">
        <v>208</v>
      </c>
      <c r="C45" s="311" t="s">
        <v>61</v>
      </c>
      <c r="D45" s="312">
        <v>1500</v>
      </c>
      <c r="E45" s="313">
        <v>4</v>
      </c>
      <c r="F45" s="313">
        <v>2</v>
      </c>
      <c r="G45" s="314" t="s">
        <v>53</v>
      </c>
      <c r="H45" s="315"/>
      <c r="I45" s="315"/>
      <c r="J45" s="316"/>
      <c r="K45" s="316" t="s">
        <v>33</v>
      </c>
      <c r="L45" s="316"/>
      <c r="M45" s="316"/>
      <c r="N45" s="316"/>
      <c r="O45" s="316" t="s">
        <v>50</v>
      </c>
      <c r="P45" s="316"/>
      <c r="Q45" s="318"/>
      <c r="R45" s="318"/>
      <c r="S45" s="319"/>
      <c r="T45" s="320"/>
      <c r="U45" s="320"/>
      <c r="V45" s="321"/>
      <c r="W45" s="322"/>
      <c r="X45" s="323">
        <f t="shared" si="2"/>
        <v>6000</v>
      </c>
      <c r="Y45" s="324">
        <f t="shared" si="3"/>
        <v>3000</v>
      </c>
    </row>
    <row r="46" spans="1:27" s="2" customFormat="1" ht="18.600000000000001">
      <c r="A46" s="299" t="s">
        <v>78</v>
      </c>
      <c r="B46" s="31" t="s">
        <v>79</v>
      </c>
      <c r="C46" s="23" t="s">
        <v>61</v>
      </c>
      <c r="D46" s="34">
        <v>1600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140" t="s">
        <v>50</v>
      </c>
      <c r="P46" s="277"/>
      <c r="Q46" s="278"/>
      <c r="R46" s="278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3200</v>
      </c>
      <c r="Y46" s="291">
        <f t="shared" si="3"/>
        <v>0</v>
      </c>
    </row>
    <row r="47" spans="1:27" s="2" customFormat="1" ht="18.600000000000001">
      <c r="A47" s="299">
        <v>2240</v>
      </c>
      <c r="B47" s="31" t="s">
        <v>213</v>
      </c>
      <c r="C47" s="23" t="s">
        <v>61</v>
      </c>
      <c r="D47" s="34">
        <v>6550</v>
      </c>
      <c r="E47" s="264">
        <v>2</v>
      </c>
      <c r="F47" s="142">
        <v>1</v>
      </c>
      <c r="G47" s="8" t="s">
        <v>53</v>
      </c>
      <c r="H47" s="42"/>
      <c r="I47" s="42"/>
      <c r="J47" s="40"/>
      <c r="K47" s="40" t="s">
        <v>33</v>
      </c>
      <c r="L47" s="40"/>
      <c r="M47" s="40"/>
      <c r="N47" s="40"/>
      <c r="O47" s="40" t="s">
        <v>33</v>
      </c>
      <c r="P47" s="277"/>
      <c r="Q47" s="278"/>
      <c r="R47" s="278"/>
      <c r="S47" s="11"/>
      <c r="T47" s="25"/>
      <c r="U47" s="25"/>
      <c r="V47" s="29"/>
      <c r="W47" s="9"/>
      <c r="X47" s="10"/>
      <c r="Y47" s="291"/>
    </row>
    <row r="48" spans="1:27" s="2" customFormat="1" ht="18.600000000000001">
      <c r="A48" s="290">
        <v>2267</v>
      </c>
      <c r="B48" s="22" t="s">
        <v>209</v>
      </c>
      <c r="C48" s="19" t="s">
        <v>61</v>
      </c>
      <c r="D48" s="34">
        <v>2850</v>
      </c>
      <c r="E48" s="382">
        <v>2</v>
      </c>
      <c r="F48" s="142">
        <v>0</v>
      </c>
      <c r="G48" s="8" t="s">
        <v>32</v>
      </c>
      <c r="H48" s="40"/>
      <c r="I48" s="40"/>
      <c r="J48" s="40"/>
      <c r="K48" s="380" t="s">
        <v>50</v>
      </c>
      <c r="L48" s="40"/>
      <c r="M48" s="40"/>
      <c r="N48" s="40"/>
      <c r="O48" s="380" t="s">
        <v>33</v>
      </c>
      <c r="P48" s="275" t="s">
        <v>33</v>
      </c>
      <c r="Q48" s="34">
        <v>2000</v>
      </c>
      <c r="R48" s="262">
        <v>4000</v>
      </c>
      <c r="S48" s="8"/>
      <c r="T48" s="25">
        <f t="shared" ref="T48" si="14">A48</f>
        <v>2267</v>
      </c>
      <c r="U48" s="25" t="str">
        <f t="shared" ref="U48" si="15">B48</f>
        <v>ヤクルト</v>
      </c>
      <c r="V48" s="29">
        <f t="shared" si="12"/>
        <v>0</v>
      </c>
      <c r="W48" s="9">
        <f t="shared" si="13"/>
        <v>0</v>
      </c>
      <c r="X48" s="10">
        <f t="shared" ref="X48" si="16">D48*E48</f>
        <v>5700</v>
      </c>
      <c r="Y48" s="291">
        <f t="shared" ref="Y48" si="17">D48*F48</f>
        <v>0</v>
      </c>
    </row>
    <row r="49" spans="1:27" s="2" customFormat="1" ht="18.600000000000001">
      <c r="A49" s="290">
        <v>2503</v>
      </c>
      <c r="B49" s="22" t="s">
        <v>80</v>
      </c>
      <c r="C49" s="19" t="s">
        <v>61</v>
      </c>
      <c r="D49" s="34">
        <v>2000</v>
      </c>
      <c r="E49" s="142">
        <v>4</v>
      </c>
      <c r="F49" s="142">
        <v>0</v>
      </c>
      <c r="G49" s="8" t="s">
        <v>32</v>
      </c>
      <c r="H49" s="40"/>
      <c r="I49" s="40"/>
      <c r="J49" s="40"/>
      <c r="K49" s="140" t="s">
        <v>50</v>
      </c>
      <c r="L49" s="40"/>
      <c r="M49" s="40"/>
      <c r="N49" s="40"/>
      <c r="O49" s="140" t="s">
        <v>50</v>
      </c>
      <c r="P49" s="40" t="s">
        <v>202</v>
      </c>
      <c r="Q49" s="34">
        <v>1500</v>
      </c>
      <c r="R49" s="34">
        <v>3500</v>
      </c>
      <c r="S49" s="8"/>
      <c r="T49" s="25">
        <f t="shared" si="11"/>
        <v>2503</v>
      </c>
      <c r="U49" s="25" t="str">
        <f t="shared" si="11"/>
        <v>キリンHD</v>
      </c>
      <c r="V49" s="29">
        <f t="shared" si="12"/>
        <v>0</v>
      </c>
      <c r="W49" s="9">
        <f t="shared" si="13"/>
        <v>0</v>
      </c>
      <c r="X49" s="10">
        <f t="shared" si="2"/>
        <v>8000</v>
      </c>
      <c r="Y49" s="291">
        <f t="shared" si="3"/>
        <v>0</v>
      </c>
    </row>
    <row r="50" spans="1:27" s="2" customFormat="1" ht="18.600000000000001">
      <c r="A50" s="290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5" t="s">
        <v>50</v>
      </c>
      <c r="Q50" s="261">
        <v>3000</v>
      </c>
      <c r="R50" s="99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91">
        <f>D50*F50</f>
        <v>0</v>
      </c>
    </row>
    <row r="51" spans="1:27" s="2" customFormat="1" ht="18.600000000000001">
      <c r="A51" s="325">
        <v>4661</v>
      </c>
      <c r="B51" s="326" t="s">
        <v>82</v>
      </c>
      <c r="C51" s="311" t="s">
        <v>7</v>
      </c>
      <c r="D51" s="312">
        <v>3380</v>
      </c>
      <c r="E51" s="338">
        <v>6</v>
      </c>
      <c r="F51" s="338">
        <v>3</v>
      </c>
      <c r="G51" s="314" t="s">
        <v>42</v>
      </c>
      <c r="H51" s="347"/>
      <c r="I51" s="316"/>
      <c r="J51" s="316"/>
      <c r="K51" s="375" t="s">
        <v>50</v>
      </c>
      <c r="L51" s="316"/>
      <c r="M51" s="316"/>
      <c r="N51" s="316"/>
      <c r="O51" s="378" t="s">
        <v>50</v>
      </c>
      <c r="P51" s="333" t="s">
        <v>50</v>
      </c>
      <c r="Q51" s="312">
        <v>1500</v>
      </c>
      <c r="R51" s="312">
        <v>3500</v>
      </c>
      <c r="S51" s="314"/>
      <c r="T51" s="320">
        <f t="shared" si="11"/>
        <v>4661</v>
      </c>
      <c r="U51" s="320" t="str">
        <f t="shared" si="11"/>
        <v>OLC</v>
      </c>
      <c r="V51" s="321">
        <f t="shared" si="12"/>
        <v>1.5</v>
      </c>
      <c r="W51" s="322">
        <f t="shared" si="13"/>
        <v>6760</v>
      </c>
      <c r="X51" s="323">
        <f t="shared" ref="X51:X56" si="18">D51*E51</f>
        <v>20280</v>
      </c>
      <c r="Y51" s="324">
        <f t="shared" ref="Y51:Y56" si="19">D51*F51</f>
        <v>10140</v>
      </c>
      <c r="AA51" s="79">
        <f>SUM(W46:W55)</f>
        <v>6760</v>
      </c>
    </row>
    <row r="52" spans="1:27" s="2" customFormat="1" ht="18.600000000000001">
      <c r="A52" s="309">
        <v>6752</v>
      </c>
      <c r="B52" s="310" t="s">
        <v>83</v>
      </c>
      <c r="C52" s="311" t="s">
        <v>61</v>
      </c>
      <c r="D52" s="34">
        <v>1600</v>
      </c>
      <c r="E52" s="313">
        <v>2</v>
      </c>
      <c r="F52" s="338">
        <v>0</v>
      </c>
      <c r="G52" s="314" t="s">
        <v>49</v>
      </c>
      <c r="H52" s="315"/>
      <c r="I52" s="315"/>
      <c r="J52" s="347"/>
      <c r="K52" s="316" t="s">
        <v>33</v>
      </c>
      <c r="L52" s="316"/>
      <c r="M52" s="316"/>
      <c r="N52" s="316"/>
      <c r="O52" s="316" t="s">
        <v>33</v>
      </c>
      <c r="P52" s="275" t="s">
        <v>33</v>
      </c>
      <c r="Q52" s="34">
        <v>1500</v>
      </c>
      <c r="R52" s="262">
        <v>3500</v>
      </c>
      <c r="S52" s="348"/>
      <c r="T52" s="320">
        <f t="shared" si="11"/>
        <v>6752</v>
      </c>
      <c r="U52" s="320" t="str">
        <f t="shared" si="11"/>
        <v>ﾊﾟﾅｿﾆｯｸHD</v>
      </c>
      <c r="V52" s="321">
        <f t="shared" si="12"/>
        <v>0</v>
      </c>
      <c r="W52" s="322">
        <f t="shared" si="13"/>
        <v>0</v>
      </c>
      <c r="X52" s="323">
        <f t="shared" si="18"/>
        <v>3200</v>
      </c>
      <c r="Y52" s="324">
        <f t="shared" si="19"/>
        <v>0</v>
      </c>
    </row>
    <row r="53" spans="1:27" s="146" customFormat="1" ht="18.600000000000001">
      <c r="A53" s="309">
        <v>7270</v>
      </c>
      <c r="B53" s="310" t="s">
        <v>84</v>
      </c>
      <c r="C53" s="311" t="s">
        <v>3</v>
      </c>
      <c r="D53" s="379">
        <v>2550</v>
      </c>
      <c r="E53" s="367">
        <v>4</v>
      </c>
      <c r="F53" s="313">
        <v>0</v>
      </c>
      <c r="G53" s="319" t="s">
        <v>37</v>
      </c>
      <c r="H53" s="315"/>
      <c r="I53" s="315"/>
      <c r="J53" s="315"/>
      <c r="K53" s="315" t="s">
        <v>33</v>
      </c>
      <c r="L53" s="315"/>
      <c r="M53" s="315"/>
      <c r="N53" s="315"/>
      <c r="O53" s="368" t="s">
        <v>50</v>
      </c>
      <c r="P53" s="275" t="s">
        <v>50</v>
      </c>
      <c r="Q53" s="99">
        <v>1500</v>
      </c>
      <c r="R53" s="261">
        <v>3500</v>
      </c>
      <c r="S53" s="319"/>
      <c r="T53" s="369"/>
      <c r="U53" s="369"/>
      <c r="V53" s="370"/>
      <c r="W53" s="371"/>
      <c r="X53" s="372">
        <f t="shared" si="18"/>
        <v>10200</v>
      </c>
      <c r="Y53" s="373">
        <f t="shared" si="19"/>
        <v>0</v>
      </c>
    </row>
    <row r="54" spans="1:27" s="2" customFormat="1" ht="18.600000000000001">
      <c r="A54" s="292">
        <v>8267</v>
      </c>
      <c r="B54" s="31" t="s">
        <v>60</v>
      </c>
      <c r="C54" s="23" t="s">
        <v>5</v>
      </c>
      <c r="D54" s="34">
        <v>3600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6" t="s">
        <v>50</v>
      </c>
      <c r="P54" s="275" t="s">
        <v>50</v>
      </c>
      <c r="Q54" s="262">
        <v>2000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14400</v>
      </c>
      <c r="Y54" s="291">
        <f t="shared" si="19"/>
        <v>0</v>
      </c>
    </row>
    <row r="55" spans="1:27" s="2" customFormat="1" ht="18.600000000000001">
      <c r="A55" s="292">
        <v>9201</v>
      </c>
      <c r="B55" s="31" t="s">
        <v>85</v>
      </c>
      <c r="C55" s="19" t="s">
        <v>7</v>
      </c>
      <c r="D55" s="34">
        <v>2600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6" t="s">
        <v>50</v>
      </c>
      <c r="L55" s="40"/>
      <c r="M55" s="40"/>
      <c r="N55" s="40"/>
      <c r="O55" s="276" t="s">
        <v>50</v>
      </c>
      <c r="P55" s="40" t="s">
        <v>202</v>
      </c>
      <c r="Q55" s="34">
        <v>1000</v>
      </c>
      <c r="R55" s="34">
        <v>3000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5200</v>
      </c>
      <c r="Y55" s="291">
        <f t="shared" si="19"/>
        <v>0</v>
      </c>
    </row>
    <row r="56" spans="1:27" s="2" customFormat="1" ht="19.2" thickBot="1">
      <c r="A56" s="349">
        <v>9984</v>
      </c>
      <c r="B56" s="350" t="s">
        <v>87</v>
      </c>
      <c r="C56" s="351" t="s">
        <v>9</v>
      </c>
      <c r="D56" s="363">
        <v>8000</v>
      </c>
      <c r="E56" s="352">
        <v>1</v>
      </c>
      <c r="F56" s="352">
        <v>0</v>
      </c>
      <c r="G56" s="353" t="s">
        <v>64</v>
      </c>
      <c r="H56" s="354"/>
      <c r="I56" s="355"/>
      <c r="J56" s="355"/>
      <c r="K56" s="356" t="s">
        <v>50</v>
      </c>
      <c r="L56" s="355"/>
      <c r="M56" s="355"/>
      <c r="N56" s="355"/>
      <c r="O56" s="356" t="s">
        <v>50</v>
      </c>
      <c r="P56" s="298" t="s">
        <v>50</v>
      </c>
      <c r="Q56" s="296">
        <v>2000</v>
      </c>
      <c r="R56" s="297">
        <v>4000</v>
      </c>
      <c r="S56" s="357"/>
      <c r="T56" s="358"/>
      <c r="U56" s="358"/>
      <c r="V56" s="359"/>
      <c r="W56" s="360"/>
      <c r="X56" s="361">
        <f t="shared" si="18"/>
        <v>8000</v>
      </c>
      <c r="Y56" s="362">
        <f t="shared" si="19"/>
        <v>0</v>
      </c>
      <c r="AA56" s="79"/>
    </row>
    <row r="57" spans="1:27" s="2" customFormat="1" ht="18.600000000000001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27" s="2" customFormat="1" ht="18.600000000000001">
      <c r="A58" s="87"/>
      <c r="B58" s="87"/>
      <c r="C58" s="68"/>
      <c r="D58" s="61">
        <f>D44+D45+D46*E46+D48*E48+D49+D50*E50</f>
        <v>16300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76"/>
      <c r="V58" s="66"/>
      <c r="W58" s="86"/>
      <c r="X58" s="67"/>
      <c r="Y58" s="67"/>
      <c r="AA58" s="79"/>
    </row>
    <row r="59" spans="1:27" s="2" customFormat="1" ht="19.8" hidden="1">
      <c r="A59" s="60"/>
      <c r="B59" s="385" t="str">
        <f>B3</f>
        <v>SMBC（NISA）の株は残高8万円以下の時は、購入停止</v>
      </c>
      <c r="C59" s="385"/>
      <c r="D59" s="385"/>
      <c r="E59" s="385"/>
      <c r="F59" s="385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27" ht="49.2" hidden="1" thickBot="1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</row>
    <row r="61" spans="1:27" hidden="1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27" hidden="1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27" hidden="1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27" ht="18.600000000000001" hidden="1" thickBot="1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t="18.600000000000001" hidden="1" thickBot="1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>
      <c r="A79" s="384" t="s">
        <v>95</v>
      </c>
      <c r="B79" s="384"/>
      <c r="C79" s="384"/>
      <c r="D79" s="384"/>
      <c r="E79" s="384"/>
      <c r="F79" s="384"/>
      <c r="G79" s="384"/>
      <c r="H79" s="75"/>
      <c r="I79" s="75"/>
      <c r="J79" s="75"/>
      <c r="K79" s="76"/>
    </row>
    <row r="80" spans="1:24" hidden="1">
      <c r="G80" s="69"/>
      <c r="H80" s="77"/>
      <c r="I80" s="77"/>
      <c r="J80" s="77"/>
      <c r="K80" s="77"/>
    </row>
    <row r="81" spans="1:24" ht="48.6" hidden="1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27" hidden="1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27" ht="18.600000000000001" thickBot="1">
      <c r="A98" s="87"/>
      <c r="B98" s="87"/>
      <c r="C98" s="87"/>
      <c r="D98" s="305"/>
      <c r="E98" s="306"/>
      <c r="F98" s="87"/>
      <c r="G98" s="87"/>
      <c r="H98" s="75"/>
      <c r="I98" s="75"/>
      <c r="J98" s="75"/>
      <c r="K98" s="76"/>
    </row>
    <row r="99" spans="1:27" s="2" customFormat="1" ht="48.6">
      <c r="A99" s="279" t="s">
        <v>10</v>
      </c>
      <c r="B99" s="280" t="s">
        <v>11</v>
      </c>
      <c r="C99" s="281" t="s">
        <v>12</v>
      </c>
      <c r="D99" s="282" t="s">
        <v>13</v>
      </c>
      <c r="E99" s="281" t="s">
        <v>214</v>
      </c>
      <c r="F99" s="281"/>
      <c r="G99" s="281" t="s">
        <v>16</v>
      </c>
      <c r="H99" s="283" t="s">
        <v>4</v>
      </c>
      <c r="I99" s="284" t="s">
        <v>5</v>
      </c>
      <c r="J99" s="284" t="s">
        <v>6</v>
      </c>
      <c r="K99" s="284" t="s">
        <v>7</v>
      </c>
      <c r="L99" s="284" t="s">
        <v>8</v>
      </c>
      <c r="M99" s="284" t="s">
        <v>9</v>
      </c>
      <c r="N99" s="284"/>
      <c r="O99" s="284"/>
      <c r="P99" s="285"/>
      <c r="Q99" s="336" t="s">
        <v>216</v>
      </c>
      <c r="R99" s="336" t="s">
        <v>215</v>
      </c>
      <c r="S99" s="336" t="s">
        <v>218</v>
      </c>
      <c r="T99" s="280"/>
      <c r="U99" s="280"/>
      <c r="V99" s="280"/>
      <c r="W99" s="280"/>
      <c r="X99" s="282" t="s">
        <v>24</v>
      </c>
      <c r="Y99" s="286" t="s">
        <v>25</v>
      </c>
    </row>
    <row r="100" spans="1:27" s="2" customFormat="1" ht="18.600000000000001">
      <c r="A100" s="287">
        <v>1360</v>
      </c>
      <c r="B100" s="12" t="s">
        <v>26</v>
      </c>
      <c r="C100" s="13" t="s">
        <v>4</v>
      </c>
      <c r="D100" s="33">
        <v>290</v>
      </c>
      <c r="E100" s="307">
        <v>2000</v>
      </c>
      <c r="F100" s="159"/>
      <c r="G100" s="3" t="s">
        <v>27</v>
      </c>
      <c r="H100" s="15">
        <v>3</v>
      </c>
      <c r="I100" s="15"/>
      <c r="J100" s="15">
        <v>11</v>
      </c>
      <c r="K100" s="16">
        <v>19</v>
      </c>
      <c r="L100" s="15"/>
      <c r="M100" s="15">
        <v>27</v>
      </c>
      <c r="N100" s="35"/>
      <c r="O100" s="35"/>
      <c r="P100" s="35"/>
      <c r="Q100" s="337" t="s">
        <v>228</v>
      </c>
      <c r="R100" s="334">
        <v>6</v>
      </c>
      <c r="S100" s="334">
        <v>5</v>
      </c>
      <c r="T100" s="15"/>
      <c r="U100" s="15"/>
      <c r="V100" s="5"/>
      <c r="W100" s="5"/>
      <c r="X100" s="6">
        <f t="shared" ref="X100:X104" si="20">D100*E100</f>
        <v>580000</v>
      </c>
      <c r="Y100" s="288">
        <f t="shared" ref="Y100:Y104" si="21">D100*F100</f>
        <v>0</v>
      </c>
    </row>
    <row r="101" spans="1:27" s="2" customFormat="1" ht="18.600000000000001">
      <c r="A101" s="287">
        <v>5019</v>
      </c>
      <c r="B101" s="12" t="s">
        <v>35</v>
      </c>
      <c r="C101" s="13" t="s">
        <v>9</v>
      </c>
      <c r="D101" s="33">
        <v>900</v>
      </c>
      <c r="E101" s="307">
        <v>2000</v>
      </c>
      <c r="F101" s="159"/>
      <c r="G101" s="3" t="s">
        <v>27</v>
      </c>
      <c r="H101" s="15">
        <v>4</v>
      </c>
      <c r="I101" s="15">
        <v>9</v>
      </c>
      <c r="J101" s="16">
        <v>14</v>
      </c>
      <c r="K101" s="15">
        <v>19</v>
      </c>
      <c r="L101" s="15">
        <v>24</v>
      </c>
      <c r="M101" s="35"/>
      <c r="N101" s="35"/>
      <c r="O101" s="105"/>
      <c r="P101" s="271"/>
      <c r="Q101" s="335" t="s">
        <v>217</v>
      </c>
      <c r="R101" s="334">
        <v>2</v>
      </c>
      <c r="S101" s="334">
        <v>1</v>
      </c>
      <c r="T101" s="15"/>
      <c r="U101" s="15"/>
      <c r="V101" s="18"/>
      <c r="W101" s="5"/>
      <c r="X101" s="6">
        <f t="shared" si="20"/>
        <v>1800000</v>
      </c>
      <c r="Y101" s="288">
        <f t="shared" si="21"/>
        <v>0</v>
      </c>
    </row>
    <row r="102" spans="1:27" s="2" customFormat="1" ht="18.600000000000001">
      <c r="A102" s="292">
        <v>6753</v>
      </c>
      <c r="B102" s="31" t="s">
        <v>41</v>
      </c>
      <c r="C102" s="23" t="s">
        <v>30</v>
      </c>
      <c r="D102" s="34">
        <v>750</v>
      </c>
      <c r="E102" s="308">
        <v>4000</v>
      </c>
      <c r="F102" s="142"/>
      <c r="G102" s="8" t="s">
        <v>53</v>
      </c>
      <c r="H102" s="25">
        <v>4</v>
      </c>
      <c r="I102" s="27"/>
      <c r="J102" s="27">
        <v>12</v>
      </c>
      <c r="K102" s="25">
        <v>20</v>
      </c>
      <c r="L102" s="25"/>
      <c r="M102" s="25">
        <v>28</v>
      </c>
      <c r="N102" s="40"/>
      <c r="O102" s="80"/>
      <c r="P102" s="27"/>
      <c r="Q102" s="331" t="s">
        <v>221</v>
      </c>
      <c r="R102" s="332">
        <v>5</v>
      </c>
      <c r="S102" s="332">
        <v>4</v>
      </c>
      <c r="T102" s="25"/>
      <c r="U102" s="25"/>
      <c r="V102" s="29"/>
      <c r="W102" s="81"/>
      <c r="X102" s="10">
        <f>D102*E102</f>
        <v>3000000</v>
      </c>
      <c r="Y102" s="291">
        <f>D102*F102</f>
        <v>0</v>
      </c>
      <c r="AA102" s="79">
        <f>SUM(W98:W116)</f>
        <v>10260</v>
      </c>
    </row>
    <row r="103" spans="1:27" s="2" customFormat="1" ht="18.600000000000001">
      <c r="A103" s="290">
        <v>1306</v>
      </c>
      <c r="B103" s="22" t="s">
        <v>45</v>
      </c>
      <c r="C103" s="23" t="s">
        <v>46</v>
      </c>
      <c r="D103" s="34">
        <v>2750</v>
      </c>
      <c r="E103" s="308">
        <v>6500</v>
      </c>
      <c r="F103" s="264"/>
      <c r="G103" s="8" t="s">
        <v>53</v>
      </c>
      <c r="H103" s="25">
        <v>2</v>
      </c>
      <c r="I103" s="27">
        <v>8</v>
      </c>
      <c r="J103" s="25">
        <v>14</v>
      </c>
      <c r="K103" s="25">
        <v>20</v>
      </c>
      <c r="L103" s="25"/>
      <c r="M103" s="25">
        <v>26</v>
      </c>
      <c r="N103" s="40"/>
      <c r="O103" s="103"/>
      <c r="P103" s="275"/>
      <c r="Q103" s="331" t="s">
        <v>219</v>
      </c>
      <c r="R103" s="332">
        <v>2</v>
      </c>
      <c r="S103" s="332">
        <v>1</v>
      </c>
      <c r="T103" s="25"/>
      <c r="U103" s="25"/>
      <c r="V103" s="26"/>
      <c r="W103" s="9"/>
      <c r="X103" s="10">
        <f t="shared" si="20"/>
        <v>17875000</v>
      </c>
      <c r="Y103" s="10">
        <f t="shared" si="21"/>
        <v>0</v>
      </c>
    </row>
    <row r="104" spans="1:27" s="2" customFormat="1" ht="18.600000000000001">
      <c r="A104" s="292">
        <v>1569</v>
      </c>
      <c r="B104" s="31" t="s">
        <v>207</v>
      </c>
      <c r="C104" s="23" t="s">
        <v>46</v>
      </c>
      <c r="D104" s="34">
        <v>1200</v>
      </c>
      <c r="E104" s="308">
        <v>3000</v>
      </c>
      <c r="F104" s="142"/>
      <c r="G104" s="8" t="s">
        <v>53</v>
      </c>
      <c r="H104" s="25">
        <v>3</v>
      </c>
      <c r="I104" s="27">
        <v>9</v>
      </c>
      <c r="J104" s="25">
        <v>15</v>
      </c>
      <c r="K104" s="25"/>
      <c r="L104" s="25">
        <v>21</v>
      </c>
      <c r="M104" s="25">
        <v>27</v>
      </c>
      <c r="N104" s="40"/>
      <c r="O104" s="80"/>
      <c r="P104" s="40"/>
      <c r="Q104" s="331" t="s">
        <v>220</v>
      </c>
      <c r="R104" s="332">
        <v>2</v>
      </c>
      <c r="S104" s="332">
        <v>1</v>
      </c>
      <c r="T104" s="25"/>
      <c r="U104" s="25"/>
      <c r="V104" s="29"/>
      <c r="W104" s="81"/>
      <c r="X104" s="10">
        <f t="shared" si="20"/>
        <v>3600000</v>
      </c>
      <c r="Y104" s="10">
        <f t="shared" si="21"/>
        <v>0</v>
      </c>
    </row>
    <row r="105" spans="1:27" s="2" customFormat="1" ht="18.600000000000001">
      <c r="A105" s="290">
        <v>3141</v>
      </c>
      <c r="B105" s="22" t="s">
        <v>52</v>
      </c>
      <c r="C105" s="23" t="s">
        <v>46</v>
      </c>
      <c r="D105" s="34">
        <v>2550</v>
      </c>
      <c r="E105" s="308">
        <v>6000</v>
      </c>
      <c r="F105" s="24"/>
      <c r="G105" s="8" t="s">
        <v>53</v>
      </c>
      <c r="H105" s="25">
        <v>5</v>
      </c>
      <c r="I105" s="27"/>
      <c r="J105" s="27">
        <v>11</v>
      </c>
      <c r="K105" s="25">
        <v>17</v>
      </c>
      <c r="L105" s="25">
        <v>23</v>
      </c>
      <c r="M105" s="25">
        <v>28</v>
      </c>
      <c r="N105" s="40"/>
      <c r="O105" s="80"/>
      <c r="P105" s="275"/>
      <c r="Q105" s="331" t="s">
        <v>222</v>
      </c>
      <c r="R105" s="332">
        <v>2</v>
      </c>
      <c r="S105" s="332">
        <v>1</v>
      </c>
      <c r="T105" s="102"/>
      <c r="U105" s="25"/>
      <c r="V105" s="26"/>
      <c r="W105" s="9"/>
      <c r="X105" s="10">
        <f>D105*E105</f>
        <v>15300000</v>
      </c>
      <c r="Y105" s="291">
        <f>D105*F105</f>
        <v>0</v>
      </c>
    </row>
    <row r="106" spans="1:27" s="2" customFormat="1" ht="18.600000000000001">
      <c r="A106" s="287">
        <v>2563</v>
      </c>
      <c r="B106" s="12" t="s">
        <v>65</v>
      </c>
      <c r="C106" s="13" t="s">
        <v>66</v>
      </c>
      <c r="D106" s="33">
        <v>310</v>
      </c>
      <c r="E106" s="307">
        <v>1500</v>
      </c>
      <c r="F106" s="160"/>
      <c r="G106" s="3" t="s">
        <v>27</v>
      </c>
      <c r="H106" s="15">
        <v>2</v>
      </c>
      <c r="I106" s="15">
        <v>6</v>
      </c>
      <c r="J106" s="16">
        <v>12</v>
      </c>
      <c r="K106" s="15">
        <v>18</v>
      </c>
      <c r="L106" s="15">
        <v>24</v>
      </c>
      <c r="M106" s="35"/>
      <c r="N106" s="35"/>
      <c r="O106" s="35"/>
      <c r="P106" s="35"/>
      <c r="Q106" s="337" t="s">
        <v>223</v>
      </c>
      <c r="R106" s="334">
        <v>4</v>
      </c>
      <c r="S106" s="334">
        <v>3</v>
      </c>
      <c r="T106" s="15"/>
      <c r="U106" s="15"/>
      <c r="V106" s="18"/>
      <c r="W106" s="5"/>
      <c r="X106" s="6">
        <f t="shared" ref="X106:X115" si="22">D106*E106</f>
        <v>465000</v>
      </c>
      <c r="Y106" s="288">
        <f t="shared" ref="Y106:Y115" si="23">D106*F106</f>
        <v>0</v>
      </c>
    </row>
    <row r="107" spans="1:27" s="2" customFormat="1" ht="18.600000000000001">
      <c r="A107" s="287">
        <v>2593</v>
      </c>
      <c r="B107" s="12" t="s">
        <v>67</v>
      </c>
      <c r="C107" s="19" t="s">
        <v>2</v>
      </c>
      <c r="D107" s="33">
        <v>3500</v>
      </c>
      <c r="E107" s="307">
        <v>3500</v>
      </c>
      <c r="F107" s="14">
        <v>2</v>
      </c>
      <c r="G107" s="3" t="s">
        <v>42</v>
      </c>
      <c r="H107" s="15">
        <v>3</v>
      </c>
      <c r="I107" s="15">
        <v>10</v>
      </c>
      <c r="J107" s="16"/>
      <c r="K107" s="15">
        <v>16</v>
      </c>
      <c r="L107" s="15">
        <v>22</v>
      </c>
      <c r="M107" s="15">
        <v>28</v>
      </c>
      <c r="N107" s="302"/>
      <c r="O107" s="105"/>
      <c r="P107" s="90"/>
      <c r="Q107" s="337" t="s">
        <v>231</v>
      </c>
      <c r="R107" s="334">
        <v>1</v>
      </c>
      <c r="S107" s="334">
        <v>0</v>
      </c>
      <c r="T107" s="15">
        <f>A107</f>
        <v>2593</v>
      </c>
      <c r="U107" s="15" t="str">
        <f>B107</f>
        <v>伊藤園</v>
      </c>
      <c r="V107" s="20">
        <f>F107/2</f>
        <v>1</v>
      </c>
      <c r="W107" s="5">
        <f>D107*ROUND(V107,0)</f>
        <v>3500</v>
      </c>
      <c r="X107" s="6">
        <f t="shared" si="22"/>
        <v>12250000</v>
      </c>
      <c r="Y107" s="288">
        <f t="shared" si="23"/>
        <v>7000</v>
      </c>
    </row>
    <row r="108" spans="1:27" s="2" customFormat="1" ht="18.600000000000001">
      <c r="A108" s="287">
        <v>6981</v>
      </c>
      <c r="B108" s="12" t="s">
        <v>72</v>
      </c>
      <c r="C108" s="13" t="s">
        <v>2</v>
      </c>
      <c r="D108" s="33">
        <v>2150</v>
      </c>
      <c r="E108" s="307">
        <v>10500</v>
      </c>
      <c r="F108" s="159"/>
      <c r="G108" s="3" t="s">
        <v>27</v>
      </c>
      <c r="H108" s="15"/>
      <c r="I108" s="15">
        <v>7</v>
      </c>
      <c r="J108" s="16"/>
      <c r="K108" s="15">
        <v>17</v>
      </c>
      <c r="L108" s="16"/>
      <c r="M108" s="16">
        <v>27</v>
      </c>
      <c r="N108" s="105"/>
      <c r="O108" s="105"/>
      <c r="P108" s="90"/>
      <c r="Q108" s="337" t="s">
        <v>229</v>
      </c>
      <c r="R108" s="334">
        <v>4</v>
      </c>
      <c r="S108" s="334">
        <v>3</v>
      </c>
      <c r="T108" s="15"/>
      <c r="U108" s="15"/>
      <c r="V108" s="20"/>
      <c r="W108" s="5">
        <f>D108*ROUND(V108,0)</f>
        <v>0</v>
      </c>
      <c r="X108" s="6">
        <f>D108*E108</f>
        <v>22575000</v>
      </c>
      <c r="Y108" s="288">
        <f>D108*F108</f>
        <v>0</v>
      </c>
    </row>
    <row r="109" spans="1:27" s="2" customFormat="1" ht="18.600000000000001">
      <c r="A109" s="289">
        <v>9990</v>
      </c>
      <c r="B109" s="17" t="s">
        <v>76</v>
      </c>
      <c r="C109" s="13" t="s">
        <v>66</v>
      </c>
      <c r="D109" s="33">
        <v>850</v>
      </c>
      <c r="E109" s="307">
        <v>4000</v>
      </c>
      <c r="F109" s="159"/>
      <c r="G109" s="3" t="s">
        <v>27</v>
      </c>
      <c r="H109" s="15">
        <v>2</v>
      </c>
      <c r="I109" s="15">
        <v>8</v>
      </c>
      <c r="J109" s="16">
        <v>14</v>
      </c>
      <c r="K109" s="15">
        <v>20</v>
      </c>
      <c r="L109" s="15"/>
      <c r="M109" s="15">
        <v>26</v>
      </c>
      <c r="N109" s="35"/>
      <c r="O109" s="105"/>
      <c r="P109" s="90"/>
      <c r="Q109" s="337" t="s">
        <v>217</v>
      </c>
      <c r="R109" s="334">
        <v>4</v>
      </c>
      <c r="S109" s="334">
        <v>3</v>
      </c>
      <c r="T109" s="15">
        <f t="shared" ref="T109" si="24">A109</f>
        <v>9990</v>
      </c>
      <c r="U109" s="15" t="str">
        <f t="shared" ref="U109" si="25">B109</f>
        <v>ｻｯｸｽﾊﾞｰHD</v>
      </c>
      <c r="V109" s="20">
        <f>F109/2</f>
        <v>0</v>
      </c>
      <c r="W109" s="5">
        <f>D109*ROUND(V109,0)</f>
        <v>0</v>
      </c>
      <c r="X109" s="6">
        <f t="shared" si="22"/>
        <v>3400000</v>
      </c>
      <c r="Y109" s="288">
        <f t="shared" si="23"/>
        <v>0</v>
      </c>
    </row>
    <row r="110" spans="1:27" s="2" customFormat="1" ht="18.600000000000001">
      <c r="A110" s="292">
        <v>1356</v>
      </c>
      <c r="B110" s="31" t="s">
        <v>77</v>
      </c>
      <c r="C110" s="23" t="s">
        <v>7</v>
      </c>
      <c r="D110" s="34">
        <v>300</v>
      </c>
      <c r="E110" s="308">
        <v>1500</v>
      </c>
      <c r="F110" s="142"/>
      <c r="G110" s="8" t="s">
        <v>53</v>
      </c>
      <c r="H110" s="25">
        <v>4</v>
      </c>
      <c r="I110" s="27">
        <v>10</v>
      </c>
      <c r="J110" s="25"/>
      <c r="K110" s="25">
        <v>16</v>
      </c>
      <c r="L110" s="25">
        <v>22</v>
      </c>
      <c r="M110" s="25">
        <v>28</v>
      </c>
      <c r="N110" s="25"/>
      <c r="O110" s="40"/>
      <c r="P110" s="270"/>
      <c r="Q110" s="342" t="s">
        <v>223</v>
      </c>
      <c r="R110" s="332">
        <v>4</v>
      </c>
      <c r="S110" s="332">
        <v>3</v>
      </c>
      <c r="T110" s="25"/>
      <c r="U110" s="25"/>
      <c r="V110" s="29"/>
      <c r="W110" s="81"/>
      <c r="X110" s="10">
        <f t="shared" si="22"/>
        <v>450000</v>
      </c>
      <c r="Y110" s="291">
        <f t="shared" si="23"/>
        <v>0</v>
      </c>
    </row>
    <row r="111" spans="1:27" s="2" customFormat="1" ht="18.600000000000001">
      <c r="A111" s="292">
        <v>1580</v>
      </c>
      <c r="B111" s="31" t="s">
        <v>208</v>
      </c>
      <c r="C111" s="23" t="s">
        <v>61</v>
      </c>
      <c r="D111" s="34">
        <v>1500</v>
      </c>
      <c r="E111" s="308">
        <v>4000</v>
      </c>
      <c r="F111" s="142"/>
      <c r="G111" s="8" t="s">
        <v>53</v>
      </c>
      <c r="H111" s="25">
        <v>4</v>
      </c>
      <c r="I111" s="27">
        <v>10</v>
      </c>
      <c r="J111" s="25"/>
      <c r="K111" s="25">
        <v>16</v>
      </c>
      <c r="L111" s="25">
        <v>22</v>
      </c>
      <c r="M111" s="25">
        <v>28</v>
      </c>
      <c r="N111" s="40"/>
      <c r="O111" s="40"/>
      <c r="P111" s="40"/>
      <c r="Q111" s="331" t="s">
        <v>224</v>
      </c>
      <c r="R111" s="332">
        <v>2</v>
      </c>
      <c r="S111" s="332">
        <v>1</v>
      </c>
      <c r="T111" s="25"/>
      <c r="U111" s="25"/>
      <c r="V111" s="29"/>
      <c r="W111" s="81"/>
      <c r="X111" s="10">
        <f t="shared" si="22"/>
        <v>6000000</v>
      </c>
      <c r="Y111" s="291">
        <f t="shared" si="23"/>
        <v>0</v>
      </c>
    </row>
    <row r="112" spans="1:27" s="2" customFormat="1" ht="18.600000000000001">
      <c r="A112" s="290">
        <v>4661</v>
      </c>
      <c r="B112" s="22" t="s">
        <v>82</v>
      </c>
      <c r="C112" s="19" t="s">
        <v>7</v>
      </c>
      <c r="D112" s="34">
        <v>3380</v>
      </c>
      <c r="E112" s="308">
        <v>3500</v>
      </c>
      <c r="F112" s="24">
        <v>3</v>
      </c>
      <c r="G112" s="8" t="s">
        <v>42</v>
      </c>
      <c r="H112" s="25">
        <v>3</v>
      </c>
      <c r="I112" s="27">
        <v>9</v>
      </c>
      <c r="J112" s="25">
        <v>15</v>
      </c>
      <c r="K112" s="25"/>
      <c r="L112" s="25">
        <v>21</v>
      </c>
      <c r="M112" s="25">
        <v>27</v>
      </c>
      <c r="N112" s="40"/>
      <c r="O112" s="304"/>
      <c r="P112" s="94"/>
      <c r="Q112" s="331" t="s">
        <v>232</v>
      </c>
      <c r="R112" s="332">
        <v>1</v>
      </c>
      <c r="S112" s="332">
        <v>0</v>
      </c>
      <c r="T112" s="25">
        <f t="shared" ref="T112" si="26">A112</f>
        <v>4661</v>
      </c>
      <c r="U112" s="25" t="str">
        <f t="shared" ref="U112" si="27">B112</f>
        <v>OLC</v>
      </c>
      <c r="V112" s="29">
        <f t="shared" ref="V112" si="28">F112/2</f>
        <v>1.5</v>
      </c>
      <c r="W112" s="9">
        <f t="shared" ref="W112" si="29">D112*ROUND(V112,0)</f>
        <v>6760</v>
      </c>
      <c r="X112" s="10">
        <f t="shared" si="22"/>
        <v>11830000</v>
      </c>
      <c r="Y112" s="291">
        <f t="shared" si="23"/>
        <v>10140</v>
      </c>
      <c r="AA112" s="79">
        <f>SUM(W107:W116)</f>
        <v>10260</v>
      </c>
    </row>
    <row r="113" spans="1:27" s="2" customFormat="1" ht="18.600000000000001">
      <c r="A113" s="292">
        <v>6752</v>
      </c>
      <c r="B113" s="31" t="s">
        <v>83</v>
      </c>
      <c r="C113" s="23" t="s">
        <v>61</v>
      </c>
      <c r="D113" s="34">
        <v>1600</v>
      </c>
      <c r="E113" s="308">
        <v>5500</v>
      </c>
      <c r="F113" s="24"/>
      <c r="G113" s="8" t="s">
        <v>226</v>
      </c>
      <c r="H113" s="25">
        <v>2</v>
      </c>
      <c r="I113" s="27">
        <v>10</v>
      </c>
      <c r="J113" s="25"/>
      <c r="K113" s="25">
        <v>18</v>
      </c>
      <c r="L113" s="25"/>
      <c r="M113" s="25">
        <v>26</v>
      </c>
      <c r="N113" s="40"/>
      <c r="O113" s="40"/>
      <c r="P113" s="275"/>
      <c r="Q113" s="331" t="s">
        <v>225</v>
      </c>
      <c r="R113" s="332">
        <v>3</v>
      </c>
      <c r="S113" s="332">
        <v>2</v>
      </c>
      <c r="T113" s="25">
        <f t="shared" ref="T113" si="30">A113</f>
        <v>6752</v>
      </c>
      <c r="U113" s="25" t="str">
        <f t="shared" ref="U113" si="31">B113</f>
        <v>ﾊﾟﾅｿﾆｯｸHD</v>
      </c>
      <c r="V113" s="29">
        <f t="shared" ref="V113" si="32">F113/2</f>
        <v>0</v>
      </c>
      <c r="W113" s="9">
        <f t="shared" ref="W113" si="33">D113*ROUND(V113,0)</f>
        <v>0</v>
      </c>
      <c r="X113" s="10">
        <f t="shared" si="22"/>
        <v>8800000</v>
      </c>
      <c r="Y113" s="291">
        <f t="shared" si="23"/>
        <v>0</v>
      </c>
    </row>
    <row r="114" spans="1:27" s="146" customFormat="1" ht="18.600000000000001">
      <c r="A114" s="292">
        <v>7270</v>
      </c>
      <c r="B114" s="31" t="s">
        <v>84</v>
      </c>
      <c r="C114" s="23" t="s">
        <v>3</v>
      </c>
      <c r="D114" s="34">
        <v>2550</v>
      </c>
      <c r="E114" s="308">
        <v>3000</v>
      </c>
      <c r="F114" s="142"/>
      <c r="G114" s="8" t="s">
        <v>53</v>
      </c>
      <c r="H114" s="25">
        <v>5</v>
      </c>
      <c r="I114" s="27">
        <v>10</v>
      </c>
      <c r="J114" s="25">
        <v>15</v>
      </c>
      <c r="K114" s="25">
        <v>15</v>
      </c>
      <c r="L114" s="25">
        <v>25</v>
      </c>
      <c r="M114" s="25"/>
      <c r="N114" s="42"/>
      <c r="O114" s="140"/>
      <c r="P114" s="275"/>
      <c r="Q114" s="331" t="s">
        <v>230</v>
      </c>
      <c r="R114" s="332">
        <v>1</v>
      </c>
      <c r="S114" s="332">
        <v>0</v>
      </c>
      <c r="T114" s="27"/>
      <c r="U114" s="27"/>
      <c r="V114" s="143"/>
      <c r="W114" s="144"/>
      <c r="X114" s="145">
        <f t="shared" si="22"/>
        <v>7650000</v>
      </c>
      <c r="Y114" s="295">
        <f t="shared" si="23"/>
        <v>0</v>
      </c>
    </row>
    <row r="115" spans="1:27" s="2" customFormat="1" ht="18.600000000000001">
      <c r="A115" s="290">
        <v>9984</v>
      </c>
      <c r="B115" s="22" t="s">
        <v>87</v>
      </c>
      <c r="C115" s="23" t="s">
        <v>9</v>
      </c>
      <c r="D115" s="34">
        <v>7500</v>
      </c>
      <c r="E115" s="308">
        <v>9000</v>
      </c>
      <c r="F115" s="142"/>
      <c r="G115" s="8" t="s">
        <v>27</v>
      </c>
      <c r="H115" s="25">
        <v>3</v>
      </c>
      <c r="I115" s="27">
        <v>9</v>
      </c>
      <c r="J115" s="25">
        <v>15</v>
      </c>
      <c r="K115" s="25"/>
      <c r="L115" s="25">
        <v>21</v>
      </c>
      <c r="M115" s="25">
        <v>27</v>
      </c>
      <c r="N115" s="40"/>
      <c r="O115" s="140"/>
      <c r="P115" s="275"/>
      <c r="Q115" s="331" t="s">
        <v>227</v>
      </c>
      <c r="R115" s="332">
        <v>1</v>
      </c>
      <c r="S115" s="332">
        <v>0</v>
      </c>
      <c r="T115" s="25"/>
      <c r="U115" s="25"/>
      <c r="V115" s="29"/>
      <c r="W115" s="9"/>
      <c r="X115" s="10">
        <f t="shared" si="22"/>
        <v>67500000</v>
      </c>
      <c r="Y115" s="291">
        <f t="shared" si="23"/>
        <v>0</v>
      </c>
      <c r="AA115" s="79"/>
    </row>
    <row r="121" spans="1:27">
      <c r="R121" t="s">
        <v>103</v>
      </c>
      <c r="S121" t="s">
        <v>104</v>
      </c>
    </row>
    <row r="122" spans="1:27">
      <c r="P122" s="96"/>
      <c r="Q122" s="96">
        <v>45517</v>
      </c>
      <c r="R122" s="98">
        <v>1421444</v>
      </c>
      <c r="S122" s="98">
        <v>629808</v>
      </c>
    </row>
    <row r="123" spans="1:27">
      <c r="Q123" s="96">
        <v>45518</v>
      </c>
      <c r="R123" s="98">
        <v>1448449</v>
      </c>
      <c r="S123" s="98">
        <v>641009</v>
      </c>
    </row>
    <row r="124" spans="1:27">
      <c r="C124" s="1" t="s">
        <v>98</v>
      </c>
      <c r="E124" s="1" t="s">
        <v>99</v>
      </c>
      <c r="G124" t="s">
        <v>100</v>
      </c>
      <c r="Q124" s="96">
        <v>45519</v>
      </c>
      <c r="R124" s="98"/>
      <c r="S124" s="98"/>
    </row>
    <row r="125" spans="1:27">
      <c r="C125" s="1">
        <v>8985</v>
      </c>
      <c r="E125" s="1">
        <f>G125*G129/G127</f>
        <v>1026.4201637666326</v>
      </c>
      <c r="G125">
        <v>16045</v>
      </c>
      <c r="Q125" s="96">
        <v>45520</v>
      </c>
      <c r="R125" s="98">
        <v>1471312</v>
      </c>
      <c r="S125" s="98">
        <v>655875</v>
      </c>
    </row>
    <row r="126" spans="1:27">
      <c r="G126" t="s">
        <v>101</v>
      </c>
    </row>
    <row r="127" spans="1:27">
      <c r="G127">
        <v>62528</v>
      </c>
    </row>
    <row r="128" spans="1:27">
      <c r="G128" t="s">
        <v>102</v>
      </c>
    </row>
    <row r="129" spans="6:27">
      <c r="G129">
        <v>4000</v>
      </c>
    </row>
    <row r="132" spans="6:27">
      <c r="W132">
        <v>4661</v>
      </c>
      <c r="X132" t="s">
        <v>112</v>
      </c>
      <c r="Y132" t="s">
        <v>203</v>
      </c>
      <c r="AA132" t="s">
        <v>204</v>
      </c>
    </row>
    <row r="133" spans="6:27">
      <c r="F133" s="96"/>
      <c r="G133" s="97"/>
      <c r="H133" s="97"/>
    </row>
  </sheetData>
  <mergeCells count="6">
    <mergeCell ref="A79:G79"/>
    <mergeCell ref="H2:P2"/>
    <mergeCell ref="B3:F3"/>
    <mergeCell ref="B59:F59"/>
    <mergeCell ref="B1:E1"/>
    <mergeCell ref="B2:F2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1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60"/>
  <sheetViews>
    <sheetView zoomScale="70" zoomScaleNormal="70" workbookViewId="0">
      <pane ySplit="4" topLeftCell="A183" activePane="bottomLeft" state="frozen"/>
      <selection pane="bottomLeft" activeCell="A206" sqref="A206"/>
    </sheetView>
  </sheetViews>
  <sheetFormatPr defaultRowHeight="18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6.69921875" bestFit="1" customWidth="1"/>
    <col min="13" max="13" width="9.3984375" bestFit="1" customWidth="1"/>
    <col min="14" max="14" width="9.09765625" bestFit="1" customWidth="1"/>
    <col min="15" max="15" width="9.5" bestFit="1" customWidth="1"/>
    <col min="17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>
      <c r="E1" s="116" t="s">
        <v>117</v>
      </c>
      <c r="F1" s="117" t="s">
        <v>118</v>
      </c>
    </row>
    <row r="2" spans="1:53" ht="18.600000000000001" thickBot="1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>
        <v>0.5</v>
      </c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376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377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377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377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377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377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377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377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377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377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377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377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377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377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377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377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377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377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377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/>
    <row r="24" spans="1:53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377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377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377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377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377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377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377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377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377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377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377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377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377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377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377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377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377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377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377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377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377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377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377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377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377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377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377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377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377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377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377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377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377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377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377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377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377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377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377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377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377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377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377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377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377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377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377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377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377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377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377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377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377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377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377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377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377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377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377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377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377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377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377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377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377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377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377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377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377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377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377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377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377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377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377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377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377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377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377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377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377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377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377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377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377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377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377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377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377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377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377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377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377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377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377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377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377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377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377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377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377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377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377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377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377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377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377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377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377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377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377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377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377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377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377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377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377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377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377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377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377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377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377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377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377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377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377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377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377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377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377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377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377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377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377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377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377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377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377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377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377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377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377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377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377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377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377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377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377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377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06" si="133">Y174-V174</f>
        <v>-116</v>
      </c>
      <c r="AA174" s="114">
        <f t="shared" ref="AA174:AA206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377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377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377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377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377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377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377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377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377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377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377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377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377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377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377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377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377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377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377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06" si="153">G193-D193</f>
        <v>-263</v>
      </c>
      <c r="I193" s="114">
        <f t="shared" ref="I193:I206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06" si="155">O193-L193</f>
        <v>-116.5</v>
      </c>
      <c r="Q193" s="114">
        <f t="shared" ref="Q193:Q206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377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377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06" si="159">AG195-AD195</f>
        <v>-138.5</v>
      </c>
      <c r="AI195" s="114">
        <f t="shared" ref="AI195:AI206" si="160">VALUE(RIGHT(AC195,3))*AH195</f>
        <v>-10387.5</v>
      </c>
      <c r="AJ195" s="377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377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377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377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377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377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377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377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377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377"/>
      <c r="AK204" s="109">
        <f t="shared" ref="AK204:AK221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377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377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>
      <c r="A207" s="109">
        <v>45841</v>
      </c>
      <c r="C207" s="123">
        <v>53</v>
      </c>
      <c r="D207" s="114">
        <v>2780</v>
      </c>
      <c r="E207" s="114"/>
      <c r="F207" s="114"/>
      <c r="G207" s="114"/>
      <c r="H207" s="114"/>
      <c r="I207" s="114"/>
      <c r="K207" s="123">
        <v>205</v>
      </c>
      <c r="L207" s="114">
        <v>1509</v>
      </c>
      <c r="M207" s="114"/>
      <c r="N207" s="114"/>
      <c r="O207" s="114"/>
      <c r="P207" s="114"/>
      <c r="Q207" s="114"/>
      <c r="S207" s="109">
        <f t="shared" si="161"/>
        <v>45841</v>
      </c>
      <c r="U207" s="123">
        <v>125</v>
      </c>
      <c r="V207" s="114">
        <v>2034</v>
      </c>
      <c r="W207" s="114"/>
      <c r="X207" s="114"/>
      <c r="Y207" s="114"/>
      <c r="Z207" s="114"/>
      <c r="AA207" s="114"/>
      <c r="AC207" s="123">
        <v>71</v>
      </c>
      <c r="AD207" s="114">
        <v>2899</v>
      </c>
      <c r="AE207" s="114"/>
      <c r="AF207" s="114"/>
      <c r="AG207" s="114"/>
      <c r="AH207" s="114"/>
      <c r="AI207" s="114"/>
      <c r="AJ207" s="377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>
      <c r="A208" s="109">
        <v>45842</v>
      </c>
      <c r="C208" s="123">
        <v>53</v>
      </c>
      <c r="D208" s="114">
        <v>2780</v>
      </c>
      <c r="E208" s="114"/>
      <c r="F208" s="114"/>
      <c r="G208" s="114"/>
      <c r="H208" s="114"/>
      <c r="I208" s="114"/>
      <c r="K208" s="123">
        <v>205</v>
      </c>
      <c r="L208" s="114">
        <v>1509</v>
      </c>
      <c r="M208" s="114"/>
      <c r="N208" s="114"/>
      <c r="O208" s="114"/>
      <c r="P208" s="114"/>
      <c r="Q208" s="114"/>
      <c r="S208" s="109">
        <f t="shared" si="161"/>
        <v>45842</v>
      </c>
      <c r="U208" s="123">
        <v>125</v>
      </c>
      <c r="V208" s="114">
        <v>2034</v>
      </c>
      <c r="W208" s="114"/>
      <c r="X208" s="114"/>
      <c r="Y208" s="114"/>
      <c r="Z208" s="114"/>
      <c r="AA208" s="114"/>
      <c r="AC208" s="123">
        <v>71</v>
      </c>
      <c r="AD208" s="114">
        <v>2899</v>
      </c>
      <c r="AE208" s="114"/>
      <c r="AF208" s="114"/>
      <c r="AG208" s="114"/>
      <c r="AH208" s="114"/>
      <c r="AI208" s="114"/>
      <c r="AJ208" s="377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>
      <c r="A209" s="109">
        <v>45845</v>
      </c>
      <c r="C209" s="123">
        <v>53</v>
      </c>
      <c r="D209" s="114">
        <v>2780</v>
      </c>
      <c r="E209" s="114"/>
      <c r="F209" s="114"/>
      <c r="G209" s="114"/>
      <c r="H209" s="114"/>
      <c r="I209" s="114"/>
      <c r="K209" s="123">
        <v>205</v>
      </c>
      <c r="L209" s="114">
        <v>1509</v>
      </c>
      <c r="M209" s="114"/>
      <c r="N209" s="114"/>
      <c r="O209" s="114"/>
      <c r="P209" s="114"/>
      <c r="Q209" s="114"/>
      <c r="S209" s="109">
        <f t="shared" si="161"/>
        <v>45845</v>
      </c>
      <c r="U209" s="123">
        <v>125</v>
      </c>
      <c r="V209" s="114">
        <v>2034</v>
      </c>
      <c r="W209" s="114"/>
      <c r="X209" s="114"/>
      <c r="Y209" s="114"/>
      <c r="Z209" s="114"/>
      <c r="AA209" s="114"/>
      <c r="AC209" s="123">
        <v>71</v>
      </c>
      <c r="AD209" s="114">
        <v>2899</v>
      </c>
      <c r="AE209" s="114"/>
      <c r="AF209" s="114"/>
      <c r="AG209" s="114"/>
      <c r="AH209" s="114"/>
      <c r="AI209" s="114"/>
      <c r="AJ209" s="377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>
      <c r="A210" s="109">
        <v>45846</v>
      </c>
      <c r="C210" s="123">
        <v>53</v>
      </c>
      <c r="D210" s="114">
        <v>2780</v>
      </c>
      <c r="E210" s="114"/>
      <c r="F210" s="114"/>
      <c r="G210" s="114"/>
      <c r="H210" s="114"/>
      <c r="I210" s="114"/>
      <c r="K210" s="123">
        <v>205</v>
      </c>
      <c r="L210" s="114">
        <v>1509</v>
      </c>
      <c r="M210" s="114"/>
      <c r="N210" s="114"/>
      <c r="O210" s="114"/>
      <c r="P210" s="114"/>
      <c r="Q210" s="114"/>
      <c r="S210" s="109">
        <f t="shared" si="161"/>
        <v>45846</v>
      </c>
      <c r="U210" s="123">
        <v>125</v>
      </c>
      <c r="V210" s="114">
        <v>2034</v>
      </c>
      <c r="W210" s="114"/>
      <c r="X210" s="114"/>
      <c r="Y210" s="114"/>
      <c r="Z210" s="114"/>
      <c r="AA210" s="114"/>
      <c r="AC210" s="123">
        <v>71</v>
      </c>
      <c r="AD210" s="114">
        <v>2899</v>
      </c>
      <c r="AE210" s="114"/>
      <c r="AF210" s="114"/>
      <c r="AG210" s="114"/>
      <c r="AH210" s="114"/>
      <c r="AI210" s="114"/>
      <c r="AJ210" s="377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>
      <c r="A211" s="109">
        <v>45847</v>
      </c>
      <c r="C211" s="123">
        <v>53</v>
      </c>
      <c r="D211" s="114">
        <v>2780</v>
      </c>
      <c r="E211" s="114"/>
      <c r="F211" s="114"/>
      <c r="G211" s="114"/>
      <c r="H211" s="114"/>
      <c r="I211" s="114"/>
      <c r="K211" s="123">
        <v>205</v>
      </c>
      <c r="L211" s="114">
        <v>1509</v>
      </c>
      <c r="M211" s="114"/>
      <c r="N211" s="114"/>
      <c r="O211" s="114"/>
      <c r="P211" s="114"/>
      <c r="Q211" s="114"/>
      <c r="S211" s="109">
        <f t="shared" si="161"/>
        <v>45847</v>
      </c>
      <c r="U211" s="123">
        <v>125</v>
      </c>
      <c r="V211" s="114">
        <v>2034</v>
      </c>
      <c r="W211" s="114"/>
      <c r="X211" s="114"/>
      <c r="Y211" s="114"/>
      <c r="Z211" s="114"/>
      <c r="AA211" s="114"/>
      <c r="AC211" s="123">
        <v>71</v>
      </c>
      <c r="AD211" s="114">
        <v>2899</v>
      </c>
      <c r="AE211" s="114"/>
      <c r="AF211" s="114"/>
      <c r="AG211" s="114"/>
      <c r="AH211" s="114"/>
      <c r="AI211" s="114"/>
      <c r="AJ211" s="377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>
      <c r="A212" s="109">
        <v>45848</v>
      </c>
      <c r="C212" s="123">
        <v>53</v>
      </c>
      <c r="D212" s="114">
        <v>2780</v>
      </c>
      <c r="E212" s="114"/>
      <c r="F212" s="114"/>
      <c r="G212" s="114"/>
      <c r="H212" s="114"/>
      <c r="I212" s="114"/>
      <c r="K212" s="123">
        <v>205</v>
      </c>
      <c r="L212" s="114">
        <v>1509</v>
      </c>
      <c r="M212" s="114"/>
      <c r="N212" s="114"/>
      <c r="O212" s="114"/>
      <c r="P212" s="114"/>
      <c r="Q212" s="114"/>
      <c r="S212" s="109">
        <f t="shared" si="161"/>
        <v>45848</v>
      </c>
      <c r="U212" s="123">
        <v>125</v>
      </c>
      <c r="V212" s="114">
        <v>2034</v>
      </c>
      <c r="W212" s="114"/>
      <c r="X212" s="114"/>
      <c r="Y212" s="114"/>
      <c r="Z212" s="114"/>
      <c r="AA212" s="114"/>
      <c r="AC212" s="123">
        <v>71</v>
      </c>
      <c r="AD212" s="114">
        <v>2899</v>
      </c>
      <c r="AE212" s="114"/>
      <c r="AF212" s="114"/>
      <c r="AG212" s="114"/>
      <c r="AH212" s="114"/>
      <c r="AI212" s="114"/>
      <c r="AJ212" s="377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>
      <c r="A213" s="109">
        <v>45849</v>
      </c>
      <c r="C213" s="123">
        <v>53</v>
      </c>
      <c r="D213" s="114">
        <v>2780</v>
      </c>
      <c r="E213" s="114"/>
      <c r="F213" s="114"/>
      <c r="G213" s="114"/>
      <c r="H213" s="114"/>
      <c r="I213" s="114"/>
      <c r="K213" s="123">
        <v>205</v>
      </c>
      <c r="L213" s="114">
        <v>1509</v>
      </c>
      <c r="M213" s="114"/>
      <c r="N213" s="114"/>
      <c r="O213" s="114"/>
      <c r="P213" s="114"/>
      <c r="Q213" s="114"/>
      <c r="S213" s="109">
        <f t="shared" si="161"/>
        <v>45849</v>
      </c>
      <c r="U213" s="123">
        <v>125</v>
      </c>
      <c r="V213" s="114">
        <v>2034</v>
      </c>
      <c r="W213" s="114"/>
      <c r="X213" s="114"/>
      <c r="Y213" s="114"/>
      <c r="Z213" s="114"/>
      <c r="AA213" s="114"/>
      <c r="AC213" s="123">
        <v>71</v>
      </c>
      <c r="AD213" s="114">
        <v>2899</v>
      </c>
      <c r="AE213" s="114"/>
      <c r="AF213" s="114"/>
      <c r="AG213" s="114"/>
      <c r="AH213" s="114"/>
      <c r="AI213" s="114"/>
      <c r="AJ213" s="377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>
      <c r="A214" s="109">
        <v>45852</v>
      </c>
      <c r="C214" s="123">
        <v>53</v>
      </c>
      <c r="D214" s="114">
        <v>2780</v>
      </c>
      <c r="E214" s="114"/>
      <c r="F214" s="114"/>
      <c r="G214" s="114"/>
      <c r="H214" s="114"/>
      <c r="I214" s="114"/>
      <c r="K214" s="123">
        <v>205</v>
      </c>
      <c r="L214" s="114">
        <v>1509</v>
      </c>
      <c r="M214" s="114"/>
      <c r="N214" s="114"/>
      <c r="O214" s="114"/>
      <c r="P214" s="114"/>
      <c r="Q214" s="114"/>
      <c r="S214" s="109">
        <f t="shared" si="161"/>
        <v>45852</v>
      </c>
      <c r="U214" s="123">
        <v>125</v>
      </c>
      <c r="V214" s="114">
        <v>2034</v>
      </c>
      <c r="W214" s="114"/>
      <c r="X214" s="114"/>
      <c r="Y214" s="114"/>
      <c r="Z214" s="114"/>
      <c r="AA214" s="114"/>
      <c r="AC214" s="123">
        <v>71</v>
      </c>
      <c r="AD214" s="114">
        <v>2899</v>
      </c>
      <c r="AE214" s="114"/>
      <c r="AF214" s="114"/>
      <c r="AG214" s="114"/>
      <c r="AH214" s="114"/>
      <c r="AI214" s="114"/>
      <c r="AJ214" s="377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>
      <c r="A215" s="109">
        <v>45853</v>
      </c>
      <c r="C215" s="123">
        <v>53</v>
      </c>
      <c r="D215" s="114">
        <v>2780</v>
      </c>
      <c r="E215" s="114"/>
      <c r="F215" s="114"/>
      <c r="G215" s="114"/>
      <c r="H215" s="114"/>
      <c r="I215" s="114"/>
      <c r="K215" s="123">
        <v>205</v>
      </c>
      <c r="L215" s="114">
        <v>1509</v>
      </c>
      <c r="M215" s="114"/>
      <c r="N215" s="114"/>
      <c r="O215" s="114"/>
      <c r="P215" s="114"/>
      <c r="Q215" s="114"/>
      <c r="S215" s="109">
        <f t="shared" si="161"/>
        <v>45853</v>
      </c>
      <c r="U215" s="123">
        <v>125</v>
      </c>
      <c r="V215" s="114">
        <v>2034</v>
      </c>
      <c r="W215" s="114"/>
      <c r="X215" s="114"/>
      <c r="Y215" s="114"/>
      <c r="Z215" s="114"/>
      <c r="AA215" s="114"/>
      <c r="AC215" s="123">
        <v>71</v>
      </c>
      <c r="AD215" s="114">
        <v>2899</v>
      </c>
      <c r="AE215" s="114"/>
      <c r="AF215" s="114"/>
      <c r="AG215" s="114"/>
      <c r="AH215" s="114"/>
      <c r="AI215" s="114"/>
      <c r="AJ215" s="377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>
      <c r="A216" s="109">
        <v>45854</v>
      </c>
      <c r="C216" s="123">
        <v>53</v>
      </c>
      <c r="D216" s="114">
        <v>2780</v>
      </c>
      <c r="E216" s="114"/>
      <c r="F216" s="114"/>
      <c r="G216" s="114"/>
      <c r="H216" s="114"/>
      <c r="I216" s="114"/>
      <c r="K216" s="123">
        <v>205</v>
      </c>
      <c r="L216" s="114">
        <v>1509</v>
      </c>
      <c r="M216" s="114"/>
      <c r="N216" s="114"/>
      <c r="O216" s="114"/>
      <c r="P216" s="114"/>
      <c r="Q216" s="114"/>
      <c r="S216" s="109">
        <f t="shared" si="161"/>
        <v>45854</v>
      </c>
      <c r="U216" s="123">
        <v>125</v>
      </c>
      <c r="V216" s="114">
        <v>2034</v>
      </c>
      <c r="W216" s="114"/>
      <c r="X216" s="114"/>
      <c r="Y216" s="114"/>
      <c r="Z216" s="114"/>
      <c r="AA216" s="114"/>
      <c r="AC216" s="123">
        <v>71</v>
      </c>
      <c r="AD216" s="114">
        <v>2899</v>
      </c>
      <c r="AE216" s="114"/>
      <c r="AF216" s="114"/>
      <c r="AG216" s="114"/>
      <c r="AH216" s="114"/>
      <c r="AI216" s="114"/>
      <c r="AJ216" s="377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>
      <c r="A217" s="109">
        <v>45855</v>
      </c>
      <c r="C217" s="123">
        <v>53</v>
      </c>
      <c r="D217" s="114">
        <v>2780</v>
      </c>
      <c r="E217" s="114"/>
      <c r="F217" s="114"/>
      <c r="G217" s="114"/>
      <c r="H217" s="114"/>
      <c r="I217" s="114"/>
      <c r="K217" s="123">
        <v>205</v>
      </c>
      <c r="L217" s="114">
        <v>1509</v>
      </c>
      <c r="M217" s="114"/>
      <c r="N217" s="114"/>
      <c r="O217" s="114"/>
      <c r="P217" s="114"/>
      <c r="Q217" s="114"/>
      <c r="S217" s="109">
        <f t="shared" si="161"/>
        <v>45855</v>
      </c>
      <c r="U217" s="123">
        <v>125</v>
      </c>
      <c r="V217" s="114">
        <v>2034</v>
      </c>
      <c r="W217" s="114"/>
      <c r="X217" s="114"/>
      <c r="Y217" s="114"/>
      <c r="Z217" s="114"/>
      <c r="AA217" s="114"/>
      <c r="AC217" s="123">
        <v>71</v>
      </c>
      <c r="AD217" s="114">
        <v>2899</v>
      </c>
      <c r="AE217" s="114"/>
      <c r="AF217" s="114"/>
      <c r="AG217" s="114"/>
      <c r="AH217" s="114"/>
      <c r="AI217" s="114"/>
      <c r="AJ217" s="377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>
      <c r="A218" s="109">
        <v>45856</v>
      </c>
      <c r="C218" s="123">
        <v>53</v>
      </c>
      <c r="D218" s="114">
        <v>2780</v>
      </c>
      <c r="E218" s="114"/>
      <c r="F218" s="114"/>
      <c r="G218" s="114"/>
      <c r="H218" s="114"/>
      <c r="I218" s="114"/>
      <c r="K218" s="123">
        <v>205</v>
      </c>
      <c r="L218" s="114">
        <v>1509</v>
      </c>
      <c r="M218" s="114"/>
      <c r="N218" s="114"/>
      <c r="O218" s="114"/>
      <c r="P218" s="114"/>
      <c r="Q218" s="114"/>
      <c r="S218" s="109">
        <f t="shared" si="161"/>
        <v>45856</v>
      </c>
      <c r="U218" s="123">
        <v>125</v>
      </c>
      <c r="V218" s="114">
        <v>2034</v>
      </c>
      <c r="W218" s="114"/>
      <c r="X218" s="114"/>
      <c r="Y218" s="114"/>
      <c r="Z218" s="114"/>
      <c r="AA218" s="114"/>
      <c r="AC218" s="123">
        <v>71</v>
      </c>
      <c r="AD218" s="114">
        <v>2899</v>
      </c>
      <c r="AE218" s="114"/>
      <c r="AF218" s="114"/>
      <c r="AG218" s="114"/>
      <c r="AH218" s="114"/>
      <c r="AI218" s="114"/>
      <c r="AJ218" s="377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>
      <c r="A219" s="109">
        <v>45859</v>
      </c>
      <c r="C219" s="123">
        <v>53</v>
      </c>
      <c r="D219" s="114">
        <v>2780</v>
      </c>
      <c r="E219" s="114"/>
      <c r="F219" s="114"/>
      <c r="G219" s="114"/>
      <c r="H219" s="114"/>
      <c r="I219" s="114"/>
      <c r="K219" s="123">
        <v>205</v>
      </c>
      <c r="L219" s="114">
        <v>1509</v>
      </c>
      <c r="M219" s="114"/>
      <c r="N219" s="114"/>
      <c r="O219" s="114"/>
      <c r="P219" s="114"/>
      <c r="Q219" s="114"/>
      <c r="S219" s="109">
        <f t="shared" si="161"/>
        <v>45859</v>
      </c>
      <c r="U219" s="123">
        <v>125</v>
      </c>
      <c r="V219" s="114">
        <v>2034</v>
      </c>
      <c r="W219" s="114"/>
      <c r="X219" s="114"/>
      <c r="Y219" s="114"/>
      <c r="Z219" s="114"/>
      <c r="AA219" s="114"/>
      <c r="AC219" s="123">
        <v>71</v>
      </c>
      <c r="AD219" s="114">
        <v>2899</v>
      </c>
      <c r="AE219" s="114"/>
      <c r="AF219" s="114"/>
      <c r="AG219" s="114"/>
      <c r="AH219" s="114"/>
      <c r="AI219" s="114"/>
      <c r="AJ219" s="377"/>
      <c r="AK219" s="109">
        <f t="shared" si="162"/>
        <v>45859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>
      <c r="A220" s="109">
        <v>45860</v>
      </c>
      <c r="C220" s="123">
        <v>53</v>
      </c>
      <c r="D220" s="114">
        <v>2780</v>
      </c>
      <c r="E220" s="114"/>
      <c r="F220" s="114"/>
      <c r="G220" s="114"/>
      <c r="H220" s="114"/>
      <c r="I220" s="114"/>
      <c r="K220" s="123">
        <v>205</v>
      </c>
      <c r="L220" s="114">
        <v>1509</v>
      </c>
      <c r="M220" s="114"/>
      <c r="N220" s="114"/>
      <c r="O220" s="114"/>
      <c r="P220" s="114"/>
      <c r="Q220" s="114"/>
      <c r="S220" s="109">
        <f t="shared" si="161"/>
        <v>45860</v>
      </c>
      <c r="U220" s="123">
        <v>125</v>
      </c>
      <c r="V220" s="114">
        <v>2034</v>
      </c>
      <c r="W220" s="114"/>
      <c r="X220" s="114"/>
      <c r="Y220" s="114"/>
      <c r="Z220" s="114"/>
      <c r="AA220" s="114"/>
      <c r="AC220" s="123">
        <v>71</v>
      </c>
      <c r="AD220" s="114">
        <v>2899</v>
      </c>
      <c r="AE220" s="114"/>
      <c r="AF220" s="114"/>
      <c r="AG220" s="114"/>
      <c r="AH220" s="114"/>
      <c r="AI220" s="114"/>
      <c r="AJ220" s="377"/>
      <c r="AK220" s="109">
        <f t="shared" si="162"/>
        <v>45860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>
      <c r="A221" s="109">
        <v>45861</v>
      </c>
      <c r="C221" s="123">
        <v>53</v>
      </c>
      <c r="D221" s="114">
        <v>2780</v>
      </c>
      <c r="E221" s="114"/>
      <c r="F221" s="114"/>
      <c r="G221" s="114"/>
      <c r="H221" s="114"/>
      <c r="I221" s="114"/>
      <c r="K221" s="123">
        <v>205</v>
      </c>
      <c r="L221" s="114">
        <v>1509</v>
      </c>
      <c r="M221" s="114"/>
      <c r="N221" s="114"/>
      <c r="O221" s="114"/>
      <c r="P221" s="114"/>
      <c r="Q221" s="114"/>
      <c r="S221" s="109">
        <f t="shared" si="161"/>
        <v>45861</v>
      </c>
      <c r="U221" s="123">
        <v>125</v>
      </c>
      <c r="V221" s="114">
        <v>2034</v>
      </c>
      <c r="W221" s="114"/>
      <c r="X221" s="114"/>
      <c r="Y221" s="114"/>
      <c r="Z221" s="114"/>
      <c r="AA221" s="114"/>
      <c r="AC221" s="123">
        <v>71</v>
      </c>
      <c r="AD221" s="114">
        <v>2899</v>
      </c>
      <c r="AE221" s="114"/>
      <c r="AF221" s="114"/>
      <c r="AG221" s="114"/>
      <c r="AH221" s="114"/>
      <c r="AI221" s="114"/>
      <c r="AJ221" s="377"/>
      <c r="AK221" s="109">
        <f t="shared" si="162"/>
        <v>45861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>
      <c r="A222" s="109">
        <v>45862</v>
      </c>
      <c r="C222" s="123"/>
      <c r="D222" s="114"/>
      <c r="E222" s="114"/>
      <c r="F222" s="114"/>
      <c r="G222" s="114"/>
      <c r="H222" s="114"/>
      <c r="I222" s="114"/>
      <c r="K222" s="123"/>
      <c r="L222" s="114"/>
      <c r="M222" s="114"/>
      <c r="N222" s="114"/>
      <c r="O222" s="114"/>
      <c r="P222" s="114"/>
      <c r="Q222" s="114"/>
      <c r="S222" s="109">
        <f t="shared" ref="S222:S228" si="163">A222</f>
        <v>45862</v>
      </c>
      <c r="U222" s="123"/>
      <c r="V222" s="114"/>
      <c r="W222" s="114"/>
      <c r="X222" s="114"/>
      <c r="Y222" s="114"/>
      <c r="Z222" s="114"/>
      <c r="AA222" s="114"/>
      <c r="AC222" s="123"/>
      <c r="AD222" s="114"/>
      <c r="AE222" s="114"/>
      <c r="AF222" s="114"/>
      <c r="AG222" s="114"/>
      <c r="AH222" s="114"/>
      <c r="AI222" s="114"/>
      <c r="AJ222" s="377"/>
      <c r="AK222" s="109"/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>
      <c r="A223" s="109">
        <v>45863</v>
      </c>
      <c r="C223" s="123"/>
      <c r="D223" s="114"/>
      <c r="E223" s="114"/>
      <c r="F223" s="114"/>
      <c r="G223" s="114"/>
      <c r="H223" s="114"/>
      <c r="I223" s="114"/>
      <c r="K223" s="123"/>
      <c r="L223" s="114"/>
      <c r="M223" s="114"/>
      <c r="N223" s="114"/>
      <c r="O223" s="114"/>
      <c r="P223" s="114"/>
      <c r="Q223" s="114"/>
      <c r="S223" s="109">
        <f t="shared" si="163"/>
        <v>45863</v>
      </c>
      <c r="U223" s="123"/>
      <c r="V223" s="114"/>
      <c r="W223" s="114"/>
      <c r="X223" s="114"/>
      <c r="Y223" s="114"/>
      <c r="Z223" s="114"/>
      <c r="AA223" s="114"/>
      <c r="AC223" s="123"/>
      <c r="AD223" s="114"/>
      <c r="AE223" s="114"/>
      <c r="AF223" s="114"/>
      <c r="AG223" s="114"/>
      <c r="AH223" s="114"/>
      <c r="AI223" s="114"/>
      <c r="AJ223" s="377"/>
      <c r="AK223" s="109"/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>
      <c r="A224" s="109">
        <v>45866</v>
      </c>
      <c r="C224" s="123"/>
      <c r="D224" s="114"/>
      <c r="E224" s="114"/>
      <c r="F224" s="114"/>
      <c r="G224" s="114"/>
      <c r="H224" s="114"/>
      <c r="I224" s="114"/>
      <c r="K224" s="123"/>
      <c r="L224" s="114"/>
      <c r="M224" s="114"/>
      <c r="N224" s="114"/>
      <c r="O224" s="114"/>
      <c r="P224" s="114"/>
      <c r="Q224" s="114"/>
      <c r="S224" s="109">
        <f t="shared" si="163"/>
        <v>45866</v>
      </c>
      <c r="U224" s="123"/>
      <c r="V224" s="114"/>
      <c r="W224" s="114"/>
      <c r="X224" s="114"/>
      <c r="Y224" s="114"/>
      <c r="Z224" s="114"/>
      <c r="AA224" s="114"/>
      <c r="AC224" s="123"/>
      <c r="AD224" s="114"/>
      <c r="AE224" s="114"/>
      <c r="AF224" s="114"/>
      <c r="AG224" s="114"/>
      <c r="AH224" s="114"/>
      <c r="AI224" s="114"/>
      <c r="AJ224" s="377"/>
      <c r="AK224" s="109"/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>
      <c r="A225" s="109">
        <v>45867</v>
      </c>
      <c r="C225" s="123"/>
      <c r="D225" s="114"/>
      <c r="E225" s="114"/>
      <c r="F225" s="114"/>
      <c r="G225" s="114"/>
      <c r="H225" s="114"/>
      <c r="I225" s="114"/>
      <c r="K225" s="123"/>
      <c r="L225" s="114"/>
      <c r="M225" s="114"/>
      <c r="N225" s="114"/>
      <c r="O225" s="114"/>
      <c r="P225" s="114"/>
      <c r="Q225" s="114"/>
      <c r="S225" s="109">
        <f t="shared" si="163"/>
        <v>45867</v>
      </c>
      <c r="U225" s="123"/>
      <c r="V225" s="114"/>
      <c r="W225" s="114"/>
      <c r="X225" s="114"/>
      <c r="Y225" s="114"/>
      <c r="Z225" s="114"/>
      <c r="AA225" s="114"/>
      <c r="AC225" s="123"/>
      <c r="AD225" s="114"/>
      <c r="AE225" s="114"/>
      <c r="AF225" s="114"/>
      <c r="AG225" s="114"/>
      <c r="AH225" s="114"/>
      <c r="AI225" s="114"/>
      <c r="AJ225" s="377"/>
      <c r="AK225" s="109"/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>
      <c r="A226" s="109">
        <v>45868</v>
      </c>
      <c r="C226" s="123"/>
      <c r="D226" s="114"/>
      <c r="E226" s="114"/>
      <c r="F226" s="114"/>
      <c r="G226" s="114"/>
      <c r="H226" s="114"/>
      <c r="I226" s="114"/>
      <c r="K226" s="123"/>
      <c r="L226" s="114"/>
      <c r="M226" s="114"/>
      <c r="N226" s="114"/>
      <c r="O226" s="114"/>
      <c r="P226" s="114"/>
      <c r="Q226" s="114"/>
      <c r="S226" s="109">
        <f t="shared" si="163"/>
        <v>45868</v>
      </c>
      <c r="U226" s="123"/>
      <c r="V226" s="114"/>
      <c r="W226" s="114"/>
      <c r="X226" s="114"/>
      <c r="Y226" s="114"/>
      <c r="Z226" s="114"/>
      <c r="AA226" s="114"/>
      <c r="AC226" s="123"/>
      <c r="AD226" s="114"/>
      <c r="AE226" s="114"/>
      <c r="AF226" s="114"/>
      <c r="AG226" s="114"/>
      <c r="AH226" s="114"/>
      <c r="AI226" s="114"/>
      <c r="AJ226" s="377"/>
      <c r="AK226" s="109"/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>
      <c r="A227" s="109">
        <v>45869</v>
      </c>
      <c r="C227" s="123"/>
      <c r="D227" s="114"/>
      <c r="E227" s="114"/>
      <c r="F227" s="114"/>
      <c r="G227" s="114"/>
      <c r="H227" s="114"/>
      <c r="I227" s="114"/>
      <c r="K227" s="123"/>
      <c r="L227" s="114"/>
      <c r="M227" s="114"/>
      <c r="N227" s="114"/>
      <c r="O227" s="114"/>
      <c r="P227" s="114"/>
      <c r="Q227" s="114"/>
      <c r="S227" s="109">
        <f t="shared" si="163"/>
        <v>45869</v>
      </c>
      <c r="U227" s="123"/>
      <c r="V227" s="114"/>
      <c r="W227" s="114"/>
      <c r="X227" s="114"/>
      <c r="Y227" s="114"/>
      <c r="Z227" s="114"/>
      <c r="AA227" s="114"/>
      <c r="AC227" s="123"/>
      <c r="AD227" s="114"/>
      <c r="AE227" s="114"/>
      <c r="AF227" s="114"/>
      <c r="AG227" s="114"/>
      <c r="AH227" s="114"/>
      <c r="AI227" s="114"/>
      <c r="AJ227" s="377"/>
      <c r="AK227" s="109"/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>
      <c r="A228" s="109">
        <v>45870</v>
      </c>
      <c r="C228" s="123"/>
      <c r="D228" s="114"/>
      <c r="E228" s="114"/>
      <c r="F228" s="114"/>
      <c r="G228" s="114"/>
      <c r="H228" s="114"/>
      <c r="I228" s="114"/>
      <c r="K228" s="123"/>
      <c r="L228" s="114"/>
      <c r="M228" s="114"/>
      <c r="N228" s="114"/>
      <c r="O228" s="114"/>
      <c r="P228" s="114"/>
      <c r="Q228" s="114"/>
      <c r="S228" s="109">
        <f t="shared" si="163"/>
        <v>45870</v>
      </c>
      <c r="U228" s="123"/>
      <c r="V228" s="114"/>
      <c r="W228" s="114"/>
      <c r="X228" s="114"/>
      <c r="Y228" s="114"/>
      <c r="Z228" s="114"/>
      <c r="AA228" s="114"/>
      <c r="AC228" s="123"/>
      <c r="AD228" s="114"/>
      <c r="AE228" s="114"/>
      <c r="AF228" s="114"/>
      <c r="AG228" s="114"/>
      <c r="AH228" s="114"/>
      <c r="AI228" s="114"/>
      <c r="AJ228" s="377"/>
      <c r="AK228" s="109"/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>
      <c r="A229" s="109"/>
      <c r="C229" s="123"/>
      <c r="D229" s="114"/>
      <c r="E229" s="114"/>
      <c r="F229" s="114"/>
      <c r="G229" s="114"/>
      <c r="H229" s="114"/>
      <c r="I229" s="114"/>
      <c r="K229" s="123"/>
      <c r="L229" s="114"/>
      <c r="M229" s="114"/>
      <c r="N229" s="114"/>
      <c r="O229" s="114"/>
      <c r="P229" s="114"/>
      <c r="Q229" s="114"/>
      <c r="S229" s="109"/>
      <c r="U229" s="123"/>
      <c r="V229" s="114"/>
      <c r="W229" s="114"/>
      <c r="X229" s="114"/>
      <c r="Y229" s="114"/>
      <c r="Z229" s="114"/>
      <c r="AA229" s="114"/>
      <c r="AC229" s="123"/>
      <c r="AD229" s="114"/>
      <c r="AE229" s="114"/>
      <c r="AF229" s="114"/>
      <c r="AG229" s="114"/>
      <c r="AH229" s="114"/>
      <c r="AI229" s="114"/>
      <c r="AJ229" s="377"/>
      <c r="AK229" s="109"/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>
      <c r="A230" s="109"/>
      <c r="C230" s="123"/>
      <c r="D230" s="114"/>
      <c r="E230" s="114"/>
      <c r="F230" s="114"/>
      <c r="G230" s="114"/>
      <c r="H230" s="114"/>
      <c r="I230" s="114"/>
      <c r="K230" s="123"/>
      <c r="L230" s="114"/>
      <c r="M230" s="114"/>
      <c r="N230" s="114"/>
      <c r="O230" s="114"/>
      <c r="P230" s="114"/>
      <c r="Q230" s="114"/>
      <c r="S230" s="109"/>
      <c r="U230" s="123"/>
      <c r="V230" s="114"/>
      <c r="W230" s="114"/>
      <c r="X230" s="114"/>
      <c r="Y230" s="114"/>
      <c r="Z230" s="114"/>
      <c r="AA230" s="114"/>
      <c r="AC230" s="123"/>
      <c r="AD230" s="114"/>
      <c r="AE230" s="114"/>
      <c r="AF230" s="114"/>
      <c r="AG230" s="114"/>
      <c r="AH230" s="114"/>
      <c r="AI230" s="114"/>
      <c r="AJ230" s="377"/>
      <c r="AK230" s="109"/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>
      <c r="A231" s="109"/>
      <c r="C231" s="123"/>
      <c r="D231" s="114"/>
      <c r="E231" s="114"/>
      <c r="F231" s="114"/>
      <c r="G231" s="114"/>
      <c r="H231" s="114"/>
      <c r="I231" s="114"/>
      <c r="K231" s="123"/>
      <c r="L231" s="114"/>
      <c r="M231" s="114"/>
      <c r="N231" s="114"/>
      <c r="O231" s="114"/>
      <c r="P231" s="114"/>
      <c r="Q231" s="114"/>
      <c r="S231" s="109"/>
      <c r="U231" s="123"/>
      <c r="V231" s="114"/>
      <c r="W231" s="114"/>
      <c r="X231" s="114"/>
      <c r="Y231" s="114"/>
      <c r="Z231" s="114"/>
      <c r="AA231" s="114"/>
      <c r="AC231" s="123"/>
      <c r="AD231" s="114"/>
      <c r="AE231" s="114"/>
      <c r="AF231" s="114"/>
      <c r="AG231" s="114"/>
      <c r="AH231" s="114"/>
      <c r="AI231" s="114"/>
      <c r="AJ231" s="377"/>
      <c r="AK231" s="109"/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>
      <c r="A232" s="109"/>
      <c r="C232" s="123"/>
      <c r="D232" s="114"/>
      <c r="E232" s="114"/>
      <c r="F232" s="114"/>
      <c r="G232" s="114"/>
      <c r="H232" s="114"/>
      <c r="I232" s="114"/>
      <c r="K232" s="123"/>
      <c r="L232" s="114"/>
      <c r="M232" s="114"/>
      <c r="N232" s="114"/>
      <c r="O232" s="114"/>
      <c r="P232" s="114"/>
      <c r="Q232" s="114"/>
      <c r="S232" s="109"/>
      <c r="U232" s="123"/>
      <c r="V232" s="114"/>
      <c r="W232" s="114"/>
      <c r="X232" s="114"/>
      <c r="Y232" s="114"/>
      <c r="Z232" s="114"/>
      <c r="AA232" s="114"/>
      <c r="AC232" s="123"/>
      <c r="AD232" s="114"/>
      <c r="AE232" s="114"/>
      <c r="AF232" s="114"/>
      <c r="AG232" s="114"/>
      <c r="AH232" s="114"/>
      <c r="AI232" s="114"/>
      <c r="AJ232" s="377"/>
      <c r="AK232" s="109"/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>
      <c r="A233" s="109"/>
      <c r="C233" s="123"/>
      <c r="D233" s="114"/>
      <c r="E233" s="114"/>
      <c r="F233" s="114"/>
      <c r="G233" s="114"/>
      <c r="H233" s="114"/>
      <c r="I233" s="114"/>
      <c r="K233" s="123"/>
      <c r="L233" s="114"/>
      <c r="M233" s="114"/>
      <c r="N233" s="114"/>
      <c r="O233" s="114"/>
      <c r="P233" s="114"/>
      <c r="Q233" s="114"/>
      <c r="S233" s="109"/>
      <c r="U233" s="123"/>
      <c r="V233" s="114"/>
      <c r="W233" s="114"/>
      <c r="X233" s="114"/>
      <c r="Y233" s="114"/>
      <c r="Z233" s="114"/>
      <c r="AA233" s="114"/>
      <c r="AC233" s="123"/>
      <c r="AD233" s="114"/>
      <c r="AE233" s="114"/>
      <c r="AF233" s="114"/>
      <c r="AG233" s="114"/>
      <c r="AH233" s="114"/>
      <c r="AI233" s="114"/>
      <c r="AJ233" s="377"/>
      <c r="AK233" s="109"/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>
      <c r="A234" s="109"/>
      <c r="C234" s="123"/>
      <c r="D234" s="114"/>
      <c r="E234" s="114"/>
      <c r="F234" s="114"/>
      <c r="G234" s="114"/>
      <c r="H234" s="114"/>
      <c r="I234" s="114"/>
      <c r="K234" s="123"/>
      <c r="L234" s="114"/>
      <c r="M234" s="114"/>
      <c r="N234" s="114"/>
      <c r="O234" s="114"/>
      <c r="P234" s="114"/>
      <c r="Q234" s="114"/>
      <c r="S234" s="109"/>
      <c r="U234" s="123"/>
      <c r="V234" s="114"/>
      <c r="W234" s="114"/>
      <c r="X234" s="114"/>
      <c r="Y234" s="114"/>
      <c r="Z234" s="114"/>
      <c r="AA234" s="114"/>
      <c r="AC234" s="123"/>
      <c r="AD234" s="114"/>
      <c r="AE234" s="114"/>
      <c r="AF234" s="114"/>
      <c r="AG234" s="114"/>
      <c r="AH234" s="114"/>
      <c r="AI234" s="114"/>
      <c r="AJ234" s="377"/>
      <c r="AK234" s="109"/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>
      <c r="A235" s="109"/>
      <c r="C235" s="123"/>
      <c r="D235" s="114"/>
      <c r="E235" s="114"/>
      <c r="F235" s="114"/>
      <c r="G235" s="114"/>
      <c r="H235" s="114"/>
      <c r="I235" s="114"/>
      <c r="K235" s="123"/>
      <c r="L235" s="114"/>
      <c r="M235" s="114"/>
      <c r="N235" s="114"/>
      <c r="O235" s="114"/>
      <c r="P235" s="114"/>
      <c r="Q235" s="114"/>
      <c r="S235" s="109"/>
      <c r="U235" s="123"/>
      <c r="V235" s="114"/>
      <c r="W235" s="114"/>
      <c r="X235" s="114"/>
      <c r="Y235" s="114"/>
      <c r="Z235" s="114"/>
      <c r="AA235" s="114"/>
      <c r="AC235" s="123"/>
      <c r="AD235" s="114"/>
      <c r="AE235" s="114"/>
      <c r="AF235" s="114"/>
      <c r="AG235" s="114"/>
      <c r="AH235" s="114"/>
      <c r="AI235" s="114"/>
      <c r="AJ235" s="377"/>
      <c r="AK235" s="109"/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>
      <c r="A236" s="109"/>
      <c r="C236" s="123"/>
      <c r="D236" s="114"/>
      <c r="E236" s="114"/>
      <c r="F236" s="114"/>
      <c r="G236" s="114"/>
      <c r="H236" s="114"/>
      <c r="I236" s="114"/>
      <c r="K236" s="123"/>
      <c r="L236" s="114"/>
      <c r="M236" s="114"/>
      <c r="N236" s="114"/>
      <c r="O236" s="114"/>
      <c r="P236" s="114"/>
      <c r="Q236" s="114"/>
      <c r="S236" s="109"/>
      <c r="U236" s="123"/>
      <c r="V236" s="114"/>
      <c r="W236" s="114"/>
      <c r="X236" s="114"/>
      <c r="Y236" s="114"/>
      <c r="Z236" s="114"/>
      <c r="AA236" s="114"/>
      <c r="AC236" s="123"/>
      <c r="AD236" s="114"/>
      <c r="AE236" s="114"/>
      <c r="AF236" s="114"/>
      <c r="AG236" s="114"/>
      <c r="AH236" s="114"/>
      <c r="AI236" s="114"/>
      <c r="AJ236" s="377"/>
      <c r="AK236" s="109"/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>
      <c r="A237" s="109"/>
      <c r="C237" s="123"/>
      <c r="D237" s="114"/>
      <c r="E237" s="114"/>
      <c r="F237" s="114"/>
      <c r="G237" s="114"/>
      <c r="H237" s="114"/>
      <c r="I237" s="114"/>
      <c r="K237" s="123"/>
      <c r="L237" s="114"/>
      <c r="M237" s="114"/>
      <c r="N237" s="114"/>
      <c r="O237" s="114"/>
      <c r="P237" s="114"/>
      <c r="Q237" s="114"/>
      <c r="S237" s="109"/>
      <c r="U237" s="123"/>
      <c r="V237" s="114"/>
      <c r="W237" s="114"/>
      <c r="X237" s="114"/>
      <c r="Y237" s="114"/>
      <c r="Z237" s="114"/>
      <c r="AA237" s="114"/>
      <c r="AC237" s="123"/>
      <c r="AD237" s="114"/>
      <c r="AE237" s="114"/>
      <c r="AF237" s="114"/>
      <c r="AG237" s="114"/>
      <c r="AH237" s="114"/>
      <c r="AI237" s="114"/>
      <c r="AJ237" s="377"/>
      <c r="AK237" s="109"/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>
      <c r="A238" s="109"/>
      <c r="C238" s="123"/>
      <c r="D238" s="114"/>
      <c r="E238" s="114"/>
      <c r="F238" s="114"/>
      <c r="G238" s="114"/>
      <c r="H238" s="114"/>
      <c r="I238" s="114"/>
      <c r="K238" s="123"/>
      <c r="L238" s="114"/>
      <c r="M238" s="114"/>
      <c r="N238" s="114"/>
      <c r="O238" s="114"/>
      <c r="P238" s="114"/>
      <c r="Q238" s="114"/>
      <c r="S238" s="109"/>
      <c r="U238" s="123"/>
      <c r="V238" s="114"/>
      <c r="W238" s="114"/>
      <c r="X238" s="114"/>
      <c r="Y238" s="114"/>
      <c r="Z238" s="114"/>
      <c r="AA238" s="114"/>
      <c r="AC238" s="123"/>
      <c r="AD238" s="114"/>
      <c r="AE238" s="114"/>
      <c r="AF238" s="114"/>
      <c r="AG238" s="114"/>
      <c r="AH238" s="114"/>
      <c r="AI238" s="114"/>
      <c r="AJ238" s="377"/>
      <c r="AK238" s="109"/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>
      <c r="A239" s="109"/>
      <c r="C239" s="123"/>
      <c r="D239" s="114"/>
      <c r="E239" s="114"/>
      <c r="F239" s="114"/>
      <c r="G239" s="114"/>
      <c r="H239" s="114"/>
      <c r="I239" s="114"/>
      <c r="K239" s="123"/>
      <c r="L239" s="114"/>
      <c r="M239" s="114"/>
      <c r="N239" s="114"/>
      <c r="O239" s="114"/>
      <c r="P239" s="114"/>
      <c r="Q239" s="114"/>
      <c r="S239" s="109"/>
      <c r="U239" s="123"/>
      <c r="V239" s="114"/>
      <c r="W239" s="114"/>
      <c r="X239" s="114"/>
      <c r="Y239" s="114"/>
      <c r="Z239" s="114"/>
      <c r="AA239" s="114"/>
      <c r="AC239" s="123"/>
      <c r="AD239" s="114"/>
      <c r="AE239" s="114"/>
      <c r="AF239" s="114"/>
      <c r="AG239" s="114"/>
      <c r="AH239" s="114"/>
      <c r="AI239" s="114"/>
      <c r="AJ239" s="377"/>
      <c r="AK239" s="109"/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>
      <c r="A240" s="109"/>
      <c r="C240" s="123"/>
      <c r="D240" s="114"/>
      <c r="E240" s="114"/>
      <c r="F240" s="114"/>
      <c r="G240" s="114"/>
      <c r="H240" s="114"/>
      <c r="I240" s="114"/>
      <c r="K240" s="123"/>
      <c r="L240" s="114"/>
      <c r="M240" s="114"/>
      <c r="N240" s="114"/>
      <c r="O240" s="114"/>
      <c r="P240" s="114"/>
      <c r="Q240" s="114"/>
      <c r="S240" s="109"/>
      <c r="U240" s="123"/>
      <c r="V240" s="114"/>
      <c r="W240" s="114"/>
      <c r="X240" s="114"/>
      <c r="Y240" s="114"/>
      <c r="Z240" s="114"/>
      <c r="AA240" s="114"/>
      <c r="AC240" s="123"/>
      <c r="AD240" s="114"/>
      <c r="AE240" s="114"/>
      <c r="AF240" s="114"/>
      <c r="AG240" s="114"/>
      <c r="AH240" s="114"/>
      <c r="AI240" s="114"/>
      <c r="AJ240" s="377"/>
      <c r="AK240" s="109"/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>
      <c r="A241" s="109"/>
      <c r="C241" s="123"/>
      <c r="D241" s="114"/>
      <c r="E241" s="114"/>
      <c r="F241" s="114"/>
      <c r="G241" s="114"/>
      <c r="H241" s="114"/>
      <c r="I241" s="114"/>
      <c r="K241" s="123"/>
      <c r="L241" s="114"/>
      <c r="M241" s="114"/>
      <c r="N241" s="114"/>
      <c r="O241" s="114"/>
      <c r="P241" s="114"/>
      <c r="Q241" s="114"/>
      <c r="S241" s="109"/>
      <c r="U241" s="123"/>
      <c r="V241" s="114"/>
      <c r="W241" s="114"/>
      <c r="X241" s="114"/>
      <c r="Y241" s="114"/>
      <c r="Z241" s="114"/>
      <c r="AA241" s="114"/>
      <c r="AC241" s="123"/>
      <c r="AD241" s="114"/>
      <c r="AE241" s="114"/>
      <c r="AF241" s="114"/>
      <c r="AG241" s="114"/>
      <c r="AH241" s="114"/>
      <c r="AI241" s="114"/>
      <c r="AJ241" s="377"/>
      <c r="AK241" s="109"/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>
      <c r="A242" s="109"/>
      <c r="C242" s="123"/>
      <c r="D242" s="114"/>
      <c r="E242" s="114"/>
      <c r="F242" s="114"/>
      <c r="G242" s="114"/>
      <c r="H242" s="114"/>
      <c r="I242" s="114"/>
      <c r="K242" s="123"/>
      <c r="L242" s="114"/>
      <c r="M242" s="114"/>
      <c r="N242" s="114"/>
      <c r="O242" s="114"/>
      <c r="P242" s="114"/>
      <c r="Q242" s="114"/>
      <c r="S242" s="109"/>
      <c r="U242" s="123"/>
      <c r="V242" s="114"/>
      <c r="W242" s="114"/>
      <c r="X242" s="114"/>
      <c r="Y242" s="114"/>
      <c r="Z242" s="114"/>
      <c r="AA242" s="114"/>
      <c r="AC242" s="123"/>
      <c r="AD242" s="114"/>
      <c r="AE242" s="114"/>
      <c r="AF242" s="114"/>
      <c r="AG242" s="114"/>
      <c r="AH242" s="114"/>
      <c r="AI242" s="114"/>
      <c r="AJ242" s="377"/>
      <c r="AK242" s="109"/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>
      <c r="A243" s="109"/>
      <c r="C243" s="123"/>
      <c r="D243" s="114"/>
      <c r="E243" s="114"/>
      <c r="F243" s="114"/>
      <c r="G243" s="114"/>
      <c r="H243" s="114"/>
      <c r="I243" s="114"/>
      <c r="K243" s="123"/>
      <c r="L243" s="114"/>
      <c r="M243" s="114"/>
      <c r="N243" s="114"/>
      <c r="O243" s="114"/>
      <c r="P243" s="114"/>
      <c r="Q243" s="114"/>
      <c r="S243" s="109"/>
      <c r="U243" s="123"/>
      <c r="V243" s="114"/>
      <c r="W243" s="114"/>
      <c r="X243" s="114"/>
      <c r="Y243" s="114"/>
      <c r="Z243" s="114"/>
      <c r="AA243" s="114"/>
      <c r="AC243" s="123"/>
      <c r="AD243" s="114"/>
      <c r="AE243" s="114"/>
      <c r="AF243" s="114"/>
      <c r="AG243" s="114"/>
      <c r="AH243" s="114"/>
      <c r="AI243" s="114"/>
      <c r="AJ243" s="377"/>
      <c r="AK243" s="109"/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>
      <c r="A244" s="109"/>
      <c r="C244" s="123"/>
      <c r="D244" s="114"/>
      <c r="E244" s="114"/>
      <c r="F244" s="114"/>
      <c r="G244" s="114"/>
      <c r="H244" s="114"/>
      <c r="I244" s="114"/>
      <c r="K244" s="123"/>
      <c r="L244" s="114"/>
      <c r="M244" s="114"/>
      <c r="N244" s="114"/>
      <c r="O244" s="114"/>
      <c r="P244" s="114"/>
      <c r="Q244" s="114"/>
      <c r="S244" s="109"/>
      <c r="U244" s="123"/>
      <c r="V244" s="114"/>
      <c r="W244" s="114"/>
      <c r="X244" s="114"/>
      <c r="Y244" s="114"/>
      <c r="Z244" s="114"/>
      <c r="AA244" s="114"/>
      <c r="AC244" s="123"/>
      <c r="AD244" s="114"/>
      <c r="AE244" s="114"/>
      <c r="AF244" s="114"/>
      <c r="AG244" s="114"/>
      <c r="AH244" s="114"/>
      <c r="AI244" s="114"/>
      <c r="AJ244" s="377"/>
      <c r="AK244" s="109"/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>
      <c r="A245" s="109"/>
      <c r="C245" s="123"/>
      <c r="D245" s="114"/>
      <c r="E245" s="114"/>
      <c r="F245" s="114"/>
      <c r="G245" s="114"/>
      <c r="H245" s="114"/>
      <c r="I245" s="114"/>
      <c r="K245" s="123"/>
      <c r="L245" s="114"/>
      <c r="M245" s="114"/>
      <c r="N245" s="114"/>
      <c r="O245" s="114"/>
      <c r="P245" s="114"/>
      <c r="Q245" s="114"/>
      <c r="S245" s="109"/>
      <c r="U245" s="123"/>
      <c r="V245" s="114"/>
      <c r="W245" s="114"/>
      <c r="X245" s="114"/>
      <c r="Y245" s="114"/>
      <c r="Z245" s="114"/>
      <c r="AA245" s="114"/>
      <c r="AC245" s="123"/>
      <c r="AD245" s="114"/>
      <c r="AE245" s="114"/>
      <c r="AF245" s="114"/>
      <c r="AG245" s="114"/>
      <c r="AH245" s="114"/>
      <c r="AI245" s="114"/>
      <c r="AJ245" s="377"/>
      <c r="AK245" s="109"/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>
      <c r="A246" s="109"/>
      <c r="C246" s="123"/>
      <c r="D246" s="114"/>
      <c r="E246" s="114"/>
      <c r="F246" s="114"/>
      <c r="G246" s="114"/>
      <c r="H246" s="114"/>
      <c r="I246" s="114"/>
      <c r="K246" s="123"/>
      <c r="L246" s="114"/>
      <c r="M246" s="114"/>
      <c r="N246" s="114"/>
      <c r="O246" s="114"/>
      <c r="P246" s="114"/>
      <c r="Q246" s="114"/>
      <c r="S246" s="109"/>
      <c r="U246" s="123"/>
      <c r="V246" s="114"/>
      <c r="W246" s="114"/>
      <c r="X246" s="114"/>
      <c r="Y246" s="114"/>
      <c r="Z246" s="114"/>
      <c r="AA246" s="114"/>
      <c r="AC246" s="123"/>
      <c r="AD246" s="114"/>
      <c r="AE246" s="114"/>
      <c r="AF246" s="114"/>
      <c r="AG246" s="114"/>
      <c r="AH246" s="114"/>
      <c r="AI246" s="114"/>
      <c r="AJ246" s="377"/>
      <c r="AK246" s="109"/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>
      <c r="A247" s="109"/>
      <c r="C247" s="123"/>
      <c r="D247" s="114"/>
      <c r="E247" s="114"/>
      <c r="F247" s="114"/>
      <c r="G247" s="114"/>
      <c r="H247" s="114"/>
      <c r="I247" s="114"/>
      <c r="K247" s="123"/>
      <c r="L247" s="114"/>
      <c r="M247" s="114"/>
      <c r="N247" s="114"/>
      <c r="O247" s="114"/>
      <c r="P247" s="114"/>
      <c r="Q247" s="114"/>
      <c r="S247" s="109"/>
      <c r="U247" s="123"/>
      <c r="V247" s="114"/>
      <c r="W247" s="114"/>
      <c r="X247" s="114"/>
      <c r="Y247" s="114"/>
      <c r="Z247" s="114"/>
      <c r="AA247" s="114"/>
      <c r="AC247" s="123"/>
      <c r="AD247" s="114"/>
      <c r="AE247" s="114"/>
      <c r="AF247" s="114"/>
      <c r="AG247" s="114"/>
      <c r="AH247" s="114"/>
      <c r="AI247" s="114"/>
      <c r="AJ247" s="377"/>
      <c r="AK247" s="109"/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>
      <c r="A248" s="109"/>
      <c r="C248" s="123"/>
      <c r="D248" s="114"/>
      <c r="E248" s="114"/>
      <c r="F248" s="114"/>
      <c r="G248" s="114"/>
      <c r="H248" s="114"/>
      <c r="I248" s="114"/>
      <c r="K248" s="123"/>
      <c r="L248" s="114"/>
      <c r="M248" s="114"/>
      <c r="N248" s="114"/>
      <c r="O248" s="114"/>
      <c r="P248" s="114"/>
      <c r="Q248" s="114"/>
      <c r="S248" s="109"/>
      <c r="U248" s="123"/>
      <c r="V248" s="114"/>
      <c r="W248" s="114"/>
      <c r="X248" s="114"/>
      <c r="Y248" s="114"/>
      <c r="Z248" s="114"/>
      <c r="AA248" s="114"/>
      <c r="AC248" s="123"/>
      <c r="AD248" s="114"/>
      <c r="AE248" s="114"/>
      <c r="AF248" s="114"/>
      <c r="AG248" s="114"/>
      <c r="AH248" s="114"/>
      <c r="AI248" s="114"/>
      <c r="AJ248" s="377"/>
      <c r="AK248" s="109"/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>
      <c r="A249" s="109"/>
      <c r="C249" s="123"/>
      <c r="D249" s="114"/>
      <c r="E249" s="114"/>
      <c r="F249" s="114"/>
      <c r="G249" s="114"/>
      <c r="H249" s="114"/>
      <c r="I249" s="114"/>
      <c r="K249" s="123"/>
      <c r="L249" s="114"/>
      <c r="M249" s="114"/>
      <c r="N249" s="114"/>
      <c r="O249" s="114"/>
      <c r="P249" s="114"/>
      <c r="Q249" s="114"/>
      <c r="S249" s="109"/>
      <c r="U249" s="123"/>
      <c r="V249" s="114"/>
      <c r="W249" s="114"/>
      <c r="X249" s="114"/>
      <c r="Y249" s="114"/>
      <c r="Z249" s="114"/>
      <c r="AA249" s="114"/>
      <c r="AC249" s="123"/>
      <c r="AD249" s="114"/>
      <c r="AE249" s="114"/>
      <c r="AF249" s="114"/>
      <c r="AG249" s="114"/>
      <c r="AH249" s="114"/>
      <c r="AI249" s="114"/>
      <c r="AJ249" s="377"/>
      <c r="AK249" s="109"/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>
      <c r="A250" s="109"/>
      <c r="C250" s="123"/>
      <c r="D250" s="114"/>
      <c r="E250" s="114"/>
      <c r="F250" s="114"/>
      <c r="G250" s="114"/>
      <c r="H250" s="114"/>
      <c r="I250" s="114"/>
      <c r="K250" s="123"/>
      <c r="L250" s="114"/>
      <c r="M250" s="114"/>
      <c r="N250" s="114"/>
      <c r="O250" s="114"/>
      <c r="P250" s="114"/>
      <c r="Q250" s="114"/>
      <c r="S250" s="109"/>
      <c r="U250" s="123"/>
      <c r="V250" s="114"/>
      <c r="W250" s="114"/>
      <c r="X250" s="114"/>
      <c r="Y250" s="114"/>
      <c r="Z250" s="114"/>
      <c r="AA250" s="114"/>
      <c r="AC250" s="123"/>
      <c r="AD250" s="114"/>
      <c r="AE250" s="114"/>
      <c r="AF250" s="114"/>
      <c r="AG250" s="114"/>
      <c r="AH250" s="114"/>
      <c r="AI250" s="114"/>
      <c r="AJ250" s="377"/>
      <c r="AK250" s="109"/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>
      <c r="A251" s="109"/>
      <c r="C251" s="123"/>
      <c r="D251" s="114"/>
      <c r="E251" s="114"/>
      <c r="F251" s="114"/>
      <c r="G251" s="114"/>
      <c r="H251" s="114"/>
      <c r="I251" s="114"/>
      <c r="K251" s="123"/>
      <c r="L251" s="114"/>
      <c r="M251" s="114"/>
      <c r="N251" s="114"/>
      <c r="O251" s="114"/>
      <c r="P251" s="114"/>
      <c r="Q251" s="114"/>
      <c r="S251" s="109"/>
      <c r="U251" s="123"/>
      <c r="V251" s="114"/>
      <c r="W251" s="114"/>
      <c r="X251" s="114"/>
      <c r="Y251" s="114"/>
      <c r="Z251" s="114"/>
      <c r="AA251" s="114"/>
      <c r="AC251" s="123"/>
      <c r="AD251" s="114"/>
      <c r="AE251" s="114"/>
      <c r="AF251" s="114"/>
      <c r="AG251" s="114"/>
      <c r="AH251" s="114"/>
      <c r="AI251" s="114"/>
      <c r="AJ251" s="377"/>
      <c r="AK251" s="109"/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>
      <c r="A252" s="109"/>
      <c r="C252" s="123"/>
      <c r="D252" s="114"/>
      <c r="E252" s="114"/>
      <c r="F252" s="114"/>
      <c r="G252" s="114"/>
      <c r="H252" s="114"/>
      <c r="I252" s="114"/>
      <c r="K252" s="123"/>
      <c r="L252" s="114"/>
      <c r="M252" s="114"/>
      <c r="N252" s="114"/>
      <c r="O252" s="114"/>
      <c r="P252" s="114"/>
      <c r="Q252" s="114"/>
      <c r="S252" s="109"/>
      <c r="U252" s="123"/>
      <c r="V252" s="114"/>
      <c r="W252" s="114"/>
      <c r="X252" s="114"/>
      <c r="Y252" s="114"/>
      <c r="Z252" s="114"/>
      <c r="AA252" s="114"/>
      <c r="AC252" s="123"/>
      <c r="AD252" s="114"/>
      <c r="AE252" s="114"/>
      <c r="AF252" s="114"/>
      <c r="AG252" s="114"/>
      <c r="AH252" s="114"/>
      <c r="AI252" s="114"/>
      <c r="AJ252" s="377"/>
      <c r="AK252" s="109"/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>
      <c r="A253" s="109"/>
      <c r="C253" s="123"/>
      <c r="D253" s="114"/>
      <c r="E253" s="114"/>
      <c r="F253" s="114"/>
      <c r="G253" s="114"/>
      <c r="H253" s="114"/>
      <c r="I253" s="114"/>
      <c r="K253" s="123"/>
      <c r="L253" s="114"/>
      <c r="M253" s="114"/>
      <c r="N253" s="114"/>
      <c r="O253" s="114"/>
      <c r="P253" s="114"/>
      <c r="Q253" s="114"/>
      <c r="S253" s="109"/>
      <c r="U253" s="123"/>
      <c r="V253" s="114"/>
      <c r="W253" s="114"/>
      <c r="X253" s="114"/>
      <c r="Y253" s="114"/>
      <c r="Z253" s="114"/>
      <c r="AA253" s="114"/>
      <c r="AC253" s="123"/>
      <c r="AD253" s="114"/>
      <c r="AE253" s="114"/>
      <c r="AF253" s="114"/>
      <c r="AG253" s="114"/>
      <c r="AH253" s="114"/>
      <c r="AI253" s="114"/>
      <c r="AJ253" s="377"/>
      <c r="AK253" s="109"/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>
      <c r="A254" s="109"/>
      <c r="C254" s="123"/>
      <c r="D254" s="114"/>
      <c r="E254" s="114"/>
      <c r="F254" s="114"/>
      <c r="G254" s="114"/>
      <c r="H254" s="114"/>
      <c r="I254" s="114"/>
      <c r="K254" s="123"/>
      <c r="L254" s="114"/>
      <c r="M254" s="114"/>
      <c r="N254" s="114"/>
      <c r="O254" s="114"/>
      <c r="P254" s="114"/>
      <c r="Q254" s="114"/>
      <c r="S254" s="109"/>
      <c r="U254" s="123"/>
      <c r="V254" s="114"/>
      <c r="W254" s="114"/>
      <c r="X254" s="114"/>
      <c r="Y254" s="114"/>
      <c r="Z254" s="114"/>
      <c r="AA254" s="114"/>
      <c r="AC254" s="123"/>
      <c r="AD254" s="114"/>
      <c r="AE254" s="114"/>
      <c r="AF254" s="114"/>
      <c r="AG254" s="114"/>
      <c r="AH254" s="114"/>
      <c r="AI254" s="114"/>
      <c r="AJ254" s="377"/>
      <c r="AK254" s="109"/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>
      <c r="A255" s="109"/>
      <c r="C255" s="123"/>
      <c r="D255" s="114"/>
      <c r="E255" s="114"/>
      <c r="F255" s="114"/>
      <c r="G255" s="114"/>
      <c r="H255" s="114"/>
      <c r="I255" s="114"/>
      <c r="K255" s="123"/>
      <c r="L255" s="114"/>
      <c r="M255" s="114"/>
      <c r="N255" s="114"/>
      <c r="O255" s="114"/>
      <c r="P255" s="114"/>
      <c r="Q255" s="114"/>
      <c r="S255" s="109"/>
      <c r="U255" s="123"/>
      <c r="V255" s="114"/>
      <c r="W255" s="114"/>
      <c r="X255" s="114"/>
      <c r="Y255" s="114"/>
      <c r="Z255" s="114"/>
      <c r="AA255" s="114"/>
      <c r="AC255" s="123"/>
      <c r="AD255" s="114"/>
      <c r="AE255" s="114"/>
      <c r="AF255" s="114"/>
      <c r="AG255" s="114"/>
      <c r="AH255" s="114"/>
      <c r="AI255" s="114"/>
      <c r="AJ255" s="377"/>
      <c r="AK255" s="109"/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>
      <c r="A256" s="109"/>
      <c r="C256" s="123"/>
      <c r="D256" s="114"/>
      <c r="E256" s="114"/>
      <c r="F256" s="114"/>
      <c r="G256" s="114"/>
      <c r="H256" s="114"/>
      <c r="I256" s="114"/>
      <c r="K256" s="123"/>
      <c r="L256" s="114"/>
      <c r="M256" s="114"/>
      <c r="N256" s="114"/>
      <c r="O256" s="114"/>
      <c r="P256" s="114"/>
      <c r="Q256" s="114"/>
      <c r="S256" s="109"/>
      <c r="U256" s="123"/>
      <c r="V256" s="114"/>
      <c r="W256" s="114"/>
      <c r="X256" s="114"/>
      <c r="Y256" s="114"/>
      <c r="Z256" s="114"/>
      <c r="AA256" s="114"/>
      <c r="AC256" s="123"/>
      <c r="AD256" s="114"/>
      <c r="AE256" s="114"/>
      <c r="AF256" s="114"/>
      <c r="AG256" s="114"/>
      <c r="AH256" s="114"/>
      <c r="AI256" s="114"/>
      <c r="AJ256" s="377"/>
      <c r="AK256" s="109"/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>
      <c r="A257" s="109"/>
      <c r="C257" s="123"/>
      <c r="D257" s="114"/>
      <c r="E257" s="114"/>
      <c r="F257" s="114"/>
      <c r="G257" s="114"/>
      <c r="H257" s="114"/>
      <c r="I257" s="114"/>
      <c r="K257" s="123"/>
      <c r="L257" s="114"/>
      <c r="M257" s="114"/>
      <c r="N257" s="114"/>
      <c r="O257" s="114"/>
      <c r="P257" s="114"/>
      <c r="Q257" s="114"/>
      <c r="S257" s="109"/>
      <c r="U257" s="123"/>
      <c r="V257" s="114"/>
      <c r="W257" s="114"/>
      <c r="X257" s="114"/>
      <c r="Y257" s="114"/>
      <c r="Z257" s="114"/>
      <c r="AA257" s="114"/>
      <c r="AC257" s="123"/>
      <c r="AD257" s="114"/>
      <c r="AE257" s="114"/>
      <c r="AF257" s="114"/>
      <c r="AG257" s="114"/>
      <c r="AH257" s="114"/>
      <c r="AI257" s="114"/>
      <c r="AJ257" s="377"/>
      <c r="AK257" s="109"/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>
      <c r="A258" s="109"/>
      <c r="C258" s="123"/>
      <c r="D258" s="114"/>
      <c r="E258" s="114"/>
      <c r="F258" s="114"/>
      <c r="G258" s="114"/>
      <c r="H258" s="114"/>
      <c r="I258" s="114"/>
      <c r="K258" s="123"/>
      <c r="L258" s="114"/>
      <c r="M258" s="114"/>
      <c r="N258" s="114"/>
      <c r="O258" s="114"/>
      <c r="P258" s="114"/>
      <c r="Q258" s="114"/>
      <c r="S258" s="109"/>
      <c r="U258" s="123"/>
      <c r="V258" s="114"/>
      <c r="W258" s="114"/>
      <c r="X258" s="114"/>
      <c r="Y258" s="114"/>
      <c r="Z258" s="114"/>
      <c r="AA258" s="114"/>
      <c r="AC258" s="123"/>
      <c r="AD258" s="114"/>
      <c r="AE258" s="114"/>
      <c r="AF258" s="114"/>
      <c r="AG258" s="114"/>
      <c r="AH258" s="114"/>
      <c r="AI258" s="114"/>
      <c r="AJ258" s="377"/>
      <c r="AK258" s="109"/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>
      <c r="A259" s="109"/>
      <c r="C259" s="123"/>
      <c r="D259" s="114"/>
      <c r="E259" s="114"/>
      <c r="F259" s="114"/>
      <c r="G259" s="114"/>
      <c r="H259" s="114"/>
      <c r="I259" s="114"/>
      <c r="K259" s="123"/>
      <c r="L259" s="114"/>
      <c r="M259" s="114"/>
      <c r="N259" s="114"/>
      <c r="O259" s="114"/>
      <c r="P259" s="114"/>
      <c r="Q259" s="114"/>
      <c r="S259" s="109"/>
      <c r="U259" s="123"/>
      <c r="V259" s="114"/>
      <c r="W259" s="114"/>
      <c r="X259" s="114"/>
      <c r="Y259" s="114"/>
      <c r="Z259" s="114"/>
      <c r="AA259" s="114"/>
      <c r="AC259" s="123"/>
      <c r="AD259" s="114"/>
      <c r="AE259" s="114"/>
      <c r="AF259" s="114"/>
      <c r="AG259" s="114"/>
      <c r="AH259" s="114"/>
      <c r="AI259" s="114"/>
      <c r="AJ259" s="377"/>
      <c r="AK259" s="109"/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>
      <c r="A260" s="109"/>
      <c r="C260" s="123"/>
      <c r="D260" s="114"/>
      <c r="E260" s="114"/>
      <c r="F260" s="114"/>
      <c r="G260" s="114"/>
      <c r="H260" s="114"/>
      <c r="I260" s="114"/>
      <c r="K260" s="123"/>
      <c r="L260" s="114"/>
      <c r="M260" s="114"/>
      <c r="N260" s="114"/>
      <c r="O260" s="114"/>
      <c r="P260" s="114"/>
      <c r="Q260" s="114"/>
      <c r="S260" s="109"/>
      <c r="U260" s="123"/>
      <c r="V260" s="114"/>
      <c r="W260" s="114"/>
      <c r="X260" s="114"/>
      <c r="Y260" s="114"/>
      <c r="Z260" s="114"/>
      <c r="AA260" s="114"/>
      <c r="AC260" s="123"/>
      <c r="AD260" s="114"/>
      <c r="AE260" s="114"/>
      <c r="AF260" s="114"/>
      <c r="AG260" s="114"/>
      <c r="AH260" s="114"/>
      <c r="AI260" s="114"/>
      <c r="AJ260" s="377"/>
      <c r="AK260" s="109"/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>
      <c r="A261" s="109"/>
      <c r="C261" s="123"/>
      <c r="D261" s="114"/>
      <c r="E261" s="114"/>
      <c r="F261" s="114"/>
      <c r="G261" s="114"/>
      <c r="H261" s="114"/>
      <c r="I261" s="114"/>
      <c r="K261" s="123"/>
      <c r="L261" s="114"/>
      <c r="M261" s="114"/>
      <c r="N261" s="114"/>
      <c r="O261" s="114"/>
      <c r="P261" s="114"/>
      <c r="Q261" s="114"/>
      <c r="S261" s="109"/>
      <c r="U261" s="123"/>
      <c r="V261" s="114"/>
      <c r="W261" s="114"/>
      <c r="X261" s="114"/>
      <c r="Y261" s="114"/>
      <c r="Z261" s="114"/>
      <c r="AA261" s="114"/>
      <c r="AC261" s="123"/>
      <c r="AD261" s="114"/>
      <c r="AE261" s="114"/>
      <c r="AF261" s="114"/>
      <c r="AG261" s="114"/>
      <c r="AH261" s="114"/>
      <c r="AI261" s="114"/>
      <c r="AJ261" s="377"/>
      <c r="AK261" s="109"/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>
      <c r="A262" s="109"/>
      <c r="C262" s="123"/>
      <c r="D262" s="114"/>
      <c r="E262" s="114"/>
      <c r="F262" s="114"/>
      <c r="G262" s="114"/>
      <c r="H262" s="114"/>
      <c r="I262" s="114"/>
      <c r="K262" s="123"/>
      <c r="L262" s="114"/>
      <c r="M262" s="114"/>
      <c r="N262" s="114"/>
      <c r="O262" s="114"/>
      <c r="P262" s="114"/>
      <c r="Q262" s="114"/>
      <c r="S262" s="109"/>
      <c r="U262" s="123"/>
      <c r="V262" s="114"/>
      <c r="W262" s="114"/>
      <c r="X262" s="114"/>
      <c r="Y262" s="114"/>
      <c r="Z262" s="114"/>
      <c r="AA262" s="114"/>
      <c r="AC262" s="123"/>
      <c r="AD262" s="114"/>
      <c r="AE262" s="114"/>
      <c r="AF262" s="114"/>
      <c r="AG262" s="114"/>
      <c r="AH262" s="114"/>
      <c r="AI262" s="114"/>
      <c r="AJ262" s="377"/>
      <c r="AK262" s="109"/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>
      <c r="A263" s="109"/>
      <c r="C263" s="123"/>
      <c r="D263" s="114"/>
      <c r="E263" s="114"/>
      <c r="F263" s="114"/>
      <c r="G263" s="114"/>
      <c r="H263" s="114"/>
      <c r="I263" s="114"/>
      <c r="K263" s="123"/>
      <c r="L263" s="114"/>
      <c r="M263" s="114"/>
      <c r="N263" s="114"/>
      <c r="O263" s="114"/>
      <c r="P263" s="114"/>
      <c r="Q263" s="114"/>
      <c r="S263" s="109"/>
      <c r="U263" s="123"/>
      <c r="V263" s="114"/>
      <c r="W263" s="114"/>
      <c r="X263" s="114"/>
      <c r="Y263" s="114"/>
      <c r="Z263" s="114"/>
      <c r="AA263" s="114"/>
      <c r="AC263" s="123"/>
      <c r="AD263" s="114"/>
      <c r="AE263" s="114"/>
      <c r="AF263" s="114"/>
      <c r="AG263" s="114"/>
      <c r="AH263" s="114"/>
      <c r="AI263" s="114"/>
      <c r="AJ263" s="377"/>
      <c r="AK263" s="109"/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>
      <c r="A264" s="109"/>
      <c r="C264" s="123"/>
      <c r="D264" s="114"/>
      <c r="E264" s="114"/>
      <c r="F264" s="114"/>
      <c r="G264" s="114"/>
      <c r="H264" s="114"/>
      <c r="I264" s="114"/>
      <c r="K264" s="123"/>
      <c r="L264" s="114"/>
      <c r="M264" s="114"/>
      <c r="N264" s="114"/>
      <c r="O264" s="114"/>
      <c r="P264" s="114"/>
      <c r="Q264" s="114"/>
      <c r="S264" s="109"/>
      <c r="U264" s="123"/>
      <c r="V264" s="114"/>
      <c r="W264" s="114"/>
      <c r="X264" s="114"/>
      <c r="Y264" s="114"/>
      <c r="Z264" s="114"/>
      <c r="AA264" s="114"/>
      <c r="AC264" s="123"/>
      <c r="AD264" s="114"/>
      <c r="AE264" s="114"/>
      <c r="AF264" s="114"/>
      <c r="AG264" s="114"/>
      <c r="AH264" s="114"/>
      <c r="AI264" s="114"/>
      <c r="AJ264" s="377"/>
      <c r="AK264" s="109"/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64">$A272</f>
        <v>45595</v>
      </c>
      <c r="H272" s="147">
        <v>1871099</v>
      </c>
      <c r="I272" s="150">
        <f t="shared" ref="I272:I282" si="165">H272-H271</f>
        <v>4968</v>
      </c>
      <c r="J272" s="147">
        <v>669106</v>
      </c>
      <c r="K272" s="150"/>
      <c r="M272" s="96">
        <f t="shared" ref="M272:M335" si="166">$A272</f>
        <v>45595</v>
      </c>
    </row>
    <row r="273" spans="1:13" hidden="1">
      <c r="A273" s="96">
        <v>45596</v>
      </c>
      <c r="B273" s="147">
        <v>3141065</v>
      </c>
      <c r="C273" s="148">
        <f t="shared" ref="C273:C290" si="167">B273-B272</f>
        <v>13567</v>
      </c>
      <c r="D273" s="147">
        <v>3147800</v>
      </c>
      <c r="E273" s="148">
        <f t="shared" ref="E273:E283" si="168">D273-B273</f>
        <v>6735</v>
      </c>
      <c r="F273" s="96">
        <f t="shared" si="164"/>
        <v>45596</v>
      </c>
      <c r="H273" s="147">
        <v>1868757</v>
      </c>
      <c r="I273" s="150">
        <f t="shared" si="165"/>
        <v>-2342</v>
      </c>
      <c r="J273" s="147">
        <v>669405</v>
      </c>
      <c r="K273" s="150">
        <f t="shared" ref="K273:K282" si="169">J273-J272</f>
        <v>299</v>
      </c>
      <c r="M273" s="96">
        <f t="shared" si="166"/>
        <v>45596</v>
      </c>
    </row>
    <row r="274" spans="1:13" hidden="1">
      <c r="A274" s="96">
        <v>45597</v>
      </c>
      <c r="B274" s="147">
        <v>3147104</v>
      </c>
      <c r="C274" s="148">
        <f t="shared" si="167"/>
        <v>6039</v>
      </c>
      <c r="D274" s="147">
        <v>3134960</v>
      </c>
      <c r="E274" s="149">
        <f t="shared" si="168"/>
        <v>-12144</v>
      </c>
      <c r="F274" s="96">
        <f t="shared" si="164"/>
        <v>45597</v>
      </c>
      <c r="H274" s="147">
        <v>1814559</v>
      </c>
      <c r="I274" s="150">
        <f t="shared" si="165"/>
        <v>-54198</v>
      </c>
      <c r="J274" s="147">
        <v>668191</v>
      </c>
      <c r="K274" s="150">
        <f t="shared" si="169"/>
        <v>-1214</v>
      </c>
      <c r="M274" s="96">
        <f t="shared" si="166"/>
        <v>45597</v>
      </c>
    </row>
    <row r="275" spans="1:13" hidden="1">
      <c r="A275" s="96">
        <v>45601</v>
      </c>
      <c r="B275" s="147">
        <v>3138605</v>
      </c>
      <c r="C275" s="149">
        <f t="shared" si="167"/>
        <v>-8499</v>
      </c>
      <c r="D275" s="147">
        <v>3175774</v>
      </c>
      <c r="E275" s="148">
        <f t="shared" si="168"/>
        <v>37169</v>
      </c>
      <c r="F275" s="96">
        <f t="shared" si="164"/>
        <v>45601</v>
      </c>
      <c r="H275" s="147">
        <v>1801095</v>
      </c>
      <c r="I275" s="150">
        <f t="shared" si="165"/>
        <v>-13464</v>
      </c>
      <c r="J275" s="147">
        <v>669240</v>
      </c>
      <c r="K275" s="150">
        <f t="shared" si="169"/>
        <v>1049</v>
      </c>
      <c r="M275" s="96">
        <f t="shared" si="166"/>
        <v>45601</v>
      </c>
    </row>
    <row r="276" spans="1:13" hidden="1">
      <c r="A276" s="96">
        <v>45602</v>
      </c>
      <c r="B276" s="147">
        <v>3180499</v>
      </c>
      <c r="C276" s="148">
        <f t="shared" si="167"/>
        <v>41894</v>
      </c>
      <c r="D276" s="147">
        <v>3155846</v>
      </c>
      <c r="E276" s="149">
        <f t="shared" si="168"/>
        <v>-24653</v>
      </c>
      <c r="F276" s="96">
        <f t="shared" si="164"/>
        <v>45602</v>
      </c>
      <c r="H276" s="147">
        <v>1824661</v>
      </c>
      <c r="I276" s="150">
        <f t="shared" si="165"/>
        <v>23566</v>
      </c>
      <c r="J276" s="147">
        <v>676273</v>
      </c>
      <c r="K276" s="150">
        <f t="shared" si="169"/>
        <v>7033</v>
      </c>
      <c r="M276" s="96">
        <f t="shared" si="166"/>
        <v>45602</v>
      </c>
    </row>
    <row r="277" spans="1:13" hidden="1">
      <c r="A277" s="96">
        <v>45603</v>
      </c>
      <c r="B277" s="147">
        <v>3035092</v>
      </c>
      <c r="C277" s="149">
        <f t="shared" si="167"/>
        <v>-145407</v>
      </c>
      <c r="D277" s="147">
        <v>3110501</v>
      </c>
      <c r="E277" s="148">
        <f t="shared" si="168"/>
        <v>75409</v>
      </c>
      <c r="F277" s="96">
        <f t="shared" si="164"/>
        <v>45603</v>
      </c>
      <c r="H277" s="147">
        <v>1810856</v>
      </c>
      <c r="I277" s="150">
        <f t="shared" si="165"/>
        <v>-13805</v>
      </c>
      <c r="J277" s="147">
        <v>676214</v>
      </c>
      <c r="K277" s="150">
        <f t="shared" si="169"/>
        <v>-59</v>
      </c>
      <c r="M277" s="96">
        <f t="shared" si="166"/>
        <v>45603</v>
      </c>
    </row>
    <row r="278" spans="1:13" hidden="1">
      <c r="A278" s="96">
        <v>45604</v>
      </c>
      <c r="B278" s="147">
        <v>3212725</v>
      </c>
      <c r="C278" s="148">
        <f t="shared" si="167"/>
        <v>177633</v>
      </c>
      <c r="D278" s="147">
        <v>3066623</v>
      </c>
      <c r="E278" s="149">
        <f t="shared" si="168"/>
        <v>-146102</v>
      </c>
      <c r="F278" s="96">
        <f t="shared" si="164"/>
        <v>45604</v>
      </c>
      <c r="H278" s="147">
        <v>1814244</v>
      </c>
      <c r="I278" s="150">
        <f t="shared" si="165"/>
        <v>3388</v>
      </c>
      <c r="J278" s="147">
        <v>677334</v>
      </c>
      <c r="K278" s="150">
        <f t="shared" si="169"/>
        <v>1120</v>
      </c>
      <c r="M278" s="96">
        <f t="shared" si="166"/>
        <v>45604</v>
      </c>
    </row>
    <row r="279" spans="1:13" hidden="1">
      <c r="A279" s="96">
        <v>45607</v>
      </c>
      <c r="B279" s="147">
        <v>3069418</v>
      </c>
      <c r="C279" s="149">
        <f t="shared" si="167"/>
        <v>-143307</v>
      </c>
      <c r="D279" s="147">
        <v>3074426</v>
      </c>
      <c r="E279" s="148">
        <f t="shared" si="168"/>
        <v>5008</v>
      </c>
      <c r="F279" s="96">
        <f t="shared" si="164"/>
        <v>45607</v>
      </c>
      <c r="H279" s="147">
        <v>1810559</v>
      </c>
      <c r="I279" s="150">
        <f t="shared" si="165"/>
        <v>-3685</v>
      </c>
      <c r="J279" s="147">
        <v>673499</v>
      </c>
      <c r="K279" s="150">
        <f t="shared" si="169"/>
        <v>-3835</v>
      </c>
      <c r="M279" s="96">
        <f t="shared" si="166"/>
        <v>45607</v>
      </c>
    </row>
    <row r="280" spans="1:13" hidden="1">
      <c r="A280" s="96">
        <v>45608</v>
      </c>
      <c r="B280" s="147">
        <v>3071740</v>
      </c>
      <c r="C280" s="148">
        <f t="shared" si="167"/>
        <v>2322</v>
      </c>
      <c r="D280" s="147">
        <v>3066170</v>
      </c>
      <c r="E280" s="149">
        <f t="shared" si="168"/>
        <v>-5570</v>
      </c>
      <c r="F280" s="96">
        <f t="shared" si="164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66"/>
        <v>45608</v>
      </c>
    </row>
    <row r="281" spans="1:13" hidden="1">
      <c r="A281" s="96">
        <v>45609</v>
      </c>
      <c r="B281" s="147">
        <v>3063250</v>
      </c>
      <c r="C281" s="149">
        <f t="shared" si="167"/>
        <v>-8490</v>
      </c>
      <c r="D281" s="147">
        <v>3037764</v>
      </c>
      <c r="E281" s="149">
        <f t="shared" si="168"/>
        <v>-25486</v>
      </c>
      <c r="F281" s="96">
        <f t="shared" si="164"/>
        <v>45609</v>
      </c>
      <c r="H281" s="147">
        <v>1790889</v>
      </c>
      <c r="I281" s="150">
        <f t="shared" si="165"/>
        <v>-22943</v>
      </c>
      <c r="J281" s="147">
        <v>668773</v>
      </c>
      <c r="K281" s="150">
        <f t="shared" si="169"/>
        <v>-6941</v>
      </c>
      <c r="M281" s="96">
        <f t="shared" si="166"/>
        <v>45609</v>
      </c>
    </row>
    <row r="282" spans="1:13" hidden="1">
      <c r="A282" s="96">
        <v>45610</v>
      </c>
      <c r="B282" s="147">
        <v>3042308</v>
      </c>
      <c r="C282" s="149">
        <f t="shared" si="167"/>
        <v>-20942</v>
      </c>
      <c r="D282" s="147">
        <v>3052187</v>
      </c>
      <c r="E282" s="148">
        <f t="shared" si="168"/>
        <v>9879</v>
      </c>
      <c r="F282" s="96">
        <f t="shared" si="164"/>
        <v>45610</v>
      </c>
      <c r="H282" s="147">
        <v>1789579</v>
      </c>
      <c r="I282" s="150">
        <f t="shared" si="165"/>
        <v>-1310</v>
      </c>
      <c r="J282" s="147">
        <v>667640</v>
      </c>
      <c r="K282" s="150">
        <f t="shared" si="169"/>
        <v>-1133</v>
      </c>
      <c r="M282" s="96">
        <f t="shared" si="166"/>
        <v>45610</v>
      </c>
    </row>
    <row r="283" spans="1:13" hidden="1">
      <c r="A283" s="96">
        <v>45611</v>
      </c>
      <c r="B283" s="147">
        <v>2995223</v>
      </c>
      <c r="C283" s="149">
        <f t="shared" si="167"/>
        <v>-47085</v>
      </c>
      <c r="D283" s="147">
        <v>3002085</v>
      </c>
      <c r="E283" s="148">
        <f t="shared" si="168"/>
        <v>6862</v>
      </c>
      <c r="F283" s="96">
        <f t="shared" si="164"/>
        <v>45611</v>
      </c>
      <c r="H283" s="147">
        <v>1806007</v>
      </c>
      <c r="I283" s="150">
        <f t="shared" ref="I283:I346" si="170">H283-H282</f>
        <v>16428</v>
      </c>
      <c r="J283" s="147">
        <v>666200</v>
      </c>
      <c r="K283" s="150">
        <f t="shared" ref="K283:K346" si="171">J283-J282</f>
        <v>-1440</v>
      </c>
      <c r="M283" s="96">
        <f t="shared" si="166"/>
        <v>45611</v>
      </c>
    </row>
    <row r="284" spans="1:13" hidden="1">
      <c r="A284" s="96">
        <v>45614</v>
      </c>
      <c r="B284" s="147">
        <v>2985143</v>
      </c>
      <c r="C284" s="149">
        <f t="shared" si="167"/>
        <v>-10080</v>
      </c>
      <c r="D284" s="147">
        <v>2981996</v>
      </c>
      <c r="E284" s="149">
        <f t="shared" ref="E284:E347" si="172">D284-B284</f>
        <v>-3147</v>
      </c>
      <c r="F284" s="96">
        <f t="shared" si="164"/>
        <v>45614</v>
      </c>
      <c r="H284" s="147">
        <v>1811808</v>
      </c>
      <c r="I284" s="150">
        <f t="shared" si="170"/>
        <v>5801</v>
      </c>
      <c r="J284" s="147">
        <v>661364</v>
      </c>
      <c r="K284" s="150">
        <f t="shared" si="171"/>
        <v>-4836</v>
      </c>
      <c r="M284" s="96">
        <f t="shared" si="166"/>
        <v>45614</v>
      </c>
    </row>
    <row r="285" spans="1:13" hidden="1">
      <c r="A285" s="96">
        <v>45615</v>
      </c>
      <c r="B285" s="147">
        <v>2982974</v>
      </c>
      <c r="C285" s="149">
        <f t="shared" si="167"/>
        <v>-2169</v>
      </c>
      <c r="D285" s="147">
        <v>2967605</v>
      </c>
      <c r="E285" s="149">
        <f t="shared" si="172"/>
        <v>-15369</v>
      </c>
      <c r="F285" s="96">
        <f t="shared" si="164"/>
        <v>45615</v>
      </c>
      <c r="H285" s="147">
        <v>1824101</v>
      </c>
      <c r="I285" s="150">
        <f t="shared" si="170"/>
        <v>12293</v>
      </c>
      <c r="J285" s="147">
        <v>660694</v>
      </c>
      <c r="K285" s="150">
        <f t="shared" si="171"/>
        <v>-670</v>
      </c>
      <c r="M285" s="96">
        <f t="shared" si="166"/>
        <v>45615</v>
      </c>
    </row>
    <row r="286" spans="1:13" hidden="1">
      <c r="A286" s="96">
        <v>45616</v>
      </c>
      <c r="B286" s="147">
        <v>3119279</v>
      </c>
      <c r="C286" s="148">
        <f t="shared" si="167"/>
        <v>136305</v>
      </c>
      <c r="D286" s="147">
        <v>3098656</v>
      </c>
      <c r="E286" s="149">
        <f t="shared" si="172"/>
        <v>-20623</v>
      </c>
      <c r="F286" s="96">
        <f t="shared" si="164"/>
        <v>45616</v>
      </c>
      <c r="H286" s="147">
        <v>1828214</v>
      </c>
      <c r="I286" s="150">
        <f t="shared" si="170"/>
        <v>4113</v>
      </c>
      <c r="J286" s="147">
        <v>661916</v>
      </c>
      <c r="K286" s="150">
        <f t="shared" si="171"/>
        <v>1222</v>
      </c>
      <c r="M286" s="96">
        <f t="shared" si="166"/>
        <v>45616</v>
      </c>
    </row>
    <row r="287" spans="1:13" hidden="1">
      <c r="A287" s="96">
        <v>45617</v>
      </c>
      <c r="B287" s="147">
        <v>3409149</v>
      </c>
      <c r="C287" s="148">
        <f t="shared" si="167"/>
        <v>289870</v>
      </c>
      <c r="D287" s="147">
        <v>3246106</v>
      </c>
      <c r="E287" s="149">
        <f t="shared" si="172"/>
        <v>-163043</v>
      </c>
      <c r="F287" s="96">
        <f t="shared" si="164"/>
        <v>45617</v>
      </c>
      <c r="H287" s="147">
        <v>1815157</v>
      </c>
      <c r="I287" s="150">
        <f t="shared" si="170"/>
        <v>-13057</v>
      </c>
      <c r="J287" s="147">
        <v>655756</v>
      </c>
      <c r="K287" s="150">
        <f t="shared" si="171"/>
        <v>-6160</v>
      </c>
      <c r="M287" s="96">
        <f t="shared" si="166"/>
        <v>45617</v>
      </c>
    </row>
    <row r="288" spans="1:13" hidden="1">
      <c r="A288" s="96">
        <v>45618</v>
      </c>
      <c r="B288" s="147">
        <v>3243154</v>
      </c>
      <c r="C288" s="149">
        <f t="shared" si="167"/>
        <v>-165995</v>
      </c>
      <c r="D288" s="147">
        <v>3251711</v>
      </c>
      <c r="E288" s="148">
        <f t="shared" si="172"/>
        <v>8557</v>
      </c>
      <c r="F288" s="96">
        <f t="shared" si="164"/>
        <v>45618</v>
      </c>
      <c r="H288" s="147">
        <v>1809702</v>
      </c>
      <c r="I288" s="150">
        <f t="shared" si="170"/>
        <v>-5455</v>
      </c>
      <c r="J288" s="147">
        <v>655368</v>
      </c>
      <c r="K288" s="150">
        <f t="shared" si="171"/>
        <v>-388</v>
      </c>
      <c r="M288" s="96">
        <f t="shared" si="166"/>
        <v>45618</v>
      </c>
    </row>
    <row r="289" spans="1:27" hidden="1">
      <c r="A289" s="96">
        <v>45621</v>
      </c>
      <c r="B289" s="147">
        <v>3246034</v>
      </c>
      <c r="C289" s="148">
        <f t="shared" si="167"/>
        <v>2880</v>
      </c>
      <c r="D289" s="147">
        <v>3259400</v>
      </c>
      <c r="E289" s="148">
        <f t="shared" si="172"/>
        <v>13366</v>
      </c>
      <c r="F289" s="96">
        <f t="shared" si="164"/>
        <v>45621</v>
      </c>
      <c r="H289" s="147">
        <v>1826210</v>
      </c>
      <c r="I289" s="150">
        <f t="shared" si="170"/>
        <v>16508</v>
      </c>
      <c r="J289" s="147">
        <v>660546</v>
      </c>
      <c r="K289" s="150">
        <f t="shared" si="171"/>
        <v>5178</v>
      </c>
      <c r="M289" s="96">
        <f t="shared" si="166"/>
        <v>45621</v>
      </c>
    </row>
    <row r="290" spans="1:27" hidden="1">
      <c r="A290" s="96">
        <v>45622</v>
      </c>
      <c r="B290" s="147">
        <v>3587163</v>
      </c>
      <c r="C290" s="148">
        <f t="shared" si="167"/>
        <v>341129</v>
      </c>
      <c r="D290" s="147">
        <v>3573952</v>
      </c>
      <c r="E290" s="149">
        <f t="shared" si="172"/>
        <v>-13211</v>
      </c>
      <c r="F290" s="96">
        <f t="shared" si="164"/>
        <v>45622</v>
      </c>
      <c r="H290" s="147">
        <v>1814761</v>
      </c>
      <c r="I290" s="150">
        <f t="shared" si="170"/>
        <v>-11449</v>
      </c>
      <c r="J290" s="147">
        <v>654969</v>
      </c>
      <c r="K290" s="150">
        <f t="shared" si="171"/>
        <v>-5577</v>
      </c>
      <c r="M290" s="96">
        <f t="shared" si="166"/>
        <v>45622</v>
      </c>
    </row>
    <row r="291" spans="1:27" hidden="1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72"/>
        <v>-10899</v>
      </c>
      <c r="F291" s="96">
        <f t="shared" si="164"/>
        <v>45623</v>
      </c>
      <c r="H291" s="147">
        <v>1926462</v>
      </c>
      <c r="I291" s="150">
        <f t="shared" si="170"/>
        <v>111701</v>
      </c>
      <c r="J291" s="147">
        <v>653770</v>
      </c>
      <c r="K291" s="150">
        <f t="shared" si="171"/>
        <v>-1199</v>
      </c>
      <c r="M291" s="96">
        <f t="shared" si="166"/>
        <v>45623</v>
      </c>
    </row>
    <row r="292" spans="1:27" hidden="1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72"/>
        <v>43626</v>
      </c>
      <c r="F292" s="96">
        <f t="shared" si="164"/>
        <v>45624</v>
      </c>
      <c r="H292" s="147">
        <v>1930968</v>
      </c>
      <c r="I292" s="150">
        <f t="shared" si="170"/>
        <v>4506</v>
      </c>
      <c r="J292" s="147">
        <v>654309</v>
      </c>
      <c r="K292" s="150">
        <f t="shared" si="171"/>
        <v>539</v>
      </c>
      <c r="M292" s="96">
        <f t="shared" si="166"/>
        <v>45624</v>
      </c>
    </row>
    <row r="293" spans="1:27" hidden="1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72"/>
        <v>-5943</v>
      </c>
      <c r="F293" s="96">
        <f t="shared" si="164"/>
        <v>45625</v>
      </c>
      <c r="H293" s="147">
        <v>1942218</v>
      </c>
      <c r="I293" s="150">
        <f t="shared" si="170"/>
        <v>11250</v>
      </c>
      <c r="J293" s="147">
        <v>658117</v>
      </c>
      <c r="K293" s="150">
        <f t="shared" si="171"/>
        <v>3808</v>
      </c>
      <c r="M293" s="96">
        <f t="shared" si="166"/>
        <v>45625</v>
      </c>
    </row>
    <row r="294" spans="1:27" hidden="1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72"/>
        <v>19780</v>
      </c>
      <c r="F294" s="96">
        <f t="shared" si="164"/>
        <v>45628</v>
      </c>
      <c r="H294" s="147">
        <v>1941626</v>
      </c>
      <c r="I294" s="150">
        <f t="shared" si="170"/>
        <v>-592</v>
      </c>
      <c r="J294" s="147">
        <v>659337</v>
      </c>
      <c r="K294" s="150">
        <f t="shared" si="171"/>
        <v>1220</v>
      </c>
      <c r="M294" s="96">
        <f t="shared" si="166"/>
        <v>45628</v>
      </c>
    </row>
    <row r="295" spans="1:27" hidden="1">
      <c r="A295" s="96">
        <v>45629</v>
      </c>
      <c r="B295" s="147">
        <v>3621237</v>
      </c>
      <c r="C295" s="148">
        <f t="shared" ref="C295:C358" si="173">B295-B294</f>
        <v>21198</v>
      </c>
      <c r="D295" s="147">
        <v>3674775</v>
      </c>
      <c r="E295" s="148">
        <f t="shared" si="172"/>
        <v>53538</v>
      </c>
      <c r="F295" s="96">
        <f t="shared" si="164"/>
        <v>45629</v>
      </c>
      <c r="H295" s="147">
        <v>1966727</v>
      </c>
      <c r="I295" s="150">
        <f t="shared" si="170"/>
        <v>25101</v>
      </c>
      <c r="J295" s="147">
        <v>670991</v>
      </c>
      <c r="K295" s="150">
        <f t="shared" si="171"/>
        <v>11654</v>
      </c>
      <c r="M295" s="96">
        <f t="shared" si="166"/>
        <v>45629</v>
      </c>
    </row>
    <row r="296" spans="1:27" hidden="1">
      <c r="A296" s="96">
        <v>45630</v>
      </c>
      <c r="B296" s="147">
        <v>3673044</v>
      </c>
      <c r="C296" s="148">
        <f t="shared" si="173"/>
        <v>51807</v>
      </c>
      <c r="D296" s="147">
        <v>3657325</v>
      </c>
      <c r="E296" s="149">
        <f t="shared" si="172"/>
        <v>-15719</v>
      </c>
      <c r="F296" s="96">
        <f t="shared" si="164"/>
        <v>45630</v>
      </c>
      <c r="H296" s="147">
        <v>1971174</v>
      </c>
      <c r="I296" s="150">
        <f t="shared" si="170"/>
        <v>4447</v>
      </c>
      <c r="J296" s="147">
        <v>670049</v>
      </c>
      <c r="K296" s="150">
        <f t="shared" si="171"/>
        <v>-942</v>
      </c>
      <c r="M296" s="96">
        <f t="shared" si="166"/>
        <v>45630</v>
      </c>
    </row>
    <row r="297" spans="1:27" hidden="1">
      <c r="A297" s="96">
        <v>45631</v>
      </c>
      <c r="B297" s="147">
        <v>3657045</v>
      </c>
      <c r="C297" s="149">
        <f t="shared" si="173"/>
        <v>-15999</v>
      </c>
      <c r="D297" s="147">
        <v>3658337</v>
      </c>
      <c r="E297" s="148">
        <f t="shared" si="172"/>
        <v>1292</v>
      </c>
      <c r="F297" s="96">
        <f t="shared" si="164"/>
        <v>45631</v>
      </c>
      <c r="H297" s="147">
        <v>1958912</v>
      </c>
      <c r="I297" s="150">
        <f t="shared" si="170"/>
        <v>-12262</v>
      </c>
      <c r="J297" s="147">
        <v>667824</v>
      </c>
      <c r="K297" s="150">
        <f t="shared" si="171"/>
        <v>-2225</v>
      </c>
      <c r="M297" s="96">
        <f t="shared" si="166"/>
        <v>45631</v>
      </c>
    </row>
    <row r="298" spans="1:27" hidden="1">
      <c r="A298" s="96">
        <v>45632</v>
      </c>
      <c r="B298" s="147">
        <v>3654711</v>
      </c>
      <c r="C298" s="149">
        <f t="shared" si="173"/>
        <v>-2334</v>
      </c>
      <c r="D298" s="147">
        <v>3650709</v>
      </c>
      <c r="E298" s="149">
        <f t="shared" si="172"/>
        <v>-4002</v>
      </c>
      <c r="F298" s="96">
        <f t="shared" si="164"/>
        <v>45632</v>
      </c>
      <c r="H298" s="147">
        <v>1958583</v>
      </c>
      <c r="I298" s="150">
        <f t="shared" si="170"/>
        <v>-329</v>
      </c>
      <c r="J298" s="147">
        <v>665997</v>
      </c>
      <c r="K298" s="150">
        <f t="shared" si="171"/>
        <v>-1827</v>
      </c>
      <c r="M298" s="96">
        <f t="shared" si="166"/>
        <v>45632</v>
      </c>
    </row>
    <row r="299" spans="1:27" hidden="1">
      <c r="A299" s="96">
        <v>45635</v>
      </c>
      <c r="B299" s="147">
        <v>3651023</v>
      </c>
      <c r="C299" s="149">
        <f t="shared" si="173"/>
        <v>-3688</v>
      </c>
      <c r="D299" s="147">
        <v>3664055</v>
      </c>
      <c r="E299" s="148">
        <f t="shared" si="172"/>
        <v>13032</v>
      </c>
      <c r="F299" s="96">
        <f t="shared" si="164"/>
        <v>45635</v>
      </c>
      <c r="H299" s="147">
        <v>1899154</v>
      </c>
      <c r="I299" s="150">
        <f t="shared" si="170"/>
        <v>-59429</v>
      </c>
      <c r="J299" s="147">
        <v>666676</v>
      </c>
      <c r="K299" s="150">
        <f t="shared" si="171"/>
        <v>679</v>
      </c>
      <c r="M299" s="96">
        <f t="shared" si="166"/>
        <v>45635</v>
      </c>
    </row>
    <row r="300" spans="1:27" hidden="1">
      <c r="A300" s="96">
        <v>45636</v>
      </c>
      <c r="B300" s="147">
        <v>3665773</v>
      </c>
      <c r="C300" s="148">
        <f t="shared" si="173"/>
        <v>14750</v>
      </c>
      <c r="D300" s="147">
        <v>3679949</v>
      </c>
      <c r="E300" s="148">
        <f t="shared" si="172"/>
        <v>14176</v>
      </c>
      <c r="F300" s="96">
        <f t="shared" si="164"/>
        <v>45636</v>
      </c>
      <c r="H300" s="147">
        <v>1919539</v>
      </c>
      <c r="I300" s="150">
        <f t="shared" si="170"/>
        <v>20385</v>
      </c>
      <c r="J300" s="147">
        <v>673117</v>
      </c>
      <c r="K300" s="150">
        <f t="shared" si="171"/>
        <v>6441</v>
      </c>
      <c r="M300" s="96">
        <f t="shared" si="166"/>
        <v>45636</v>
      </c>
    </row>
    <row r="301" spans="1:27" hidden="1">
      <c r="A301" s="96">
        <v>45637</v>
      </c>
      <c r="B301" s="147">
        <v>3678121</v>
      </c>
      <c r="C301" s="148">
        <f t="shared" si="173"/>
        <v>12348</v>
      </c>
      <c r="D301" s="147">
        <v>3682608</v>
      </c>
      <c r="E301" s="148">
        <f t="shared" si="172"/>
        <v>4487</v>
      </c>
      <c r="F301" s="96">
        <f t="shared" si="164"/>
        <v>45637</v>
      </c>
      <c r="H301" s="147">
        <v>1909344</v>
      </c>
      <c r="I301" s="150">
        <f t="shared" si="170"/>
        <v>-10195</v>
      </c>
      <c r="J301" s="147">
        <v>671400</v>
      </c>
      <c r="K301" s="150">
        <f t="shared" si="171"/>
        <v>-1717</v>
      </c>
      <c r="M301" s="96">
        <f t="shared" si="166"/>
        <v>45637</v>
      </c>
    </row>
    <row r="302" spans="1:27" hidden="1">
      <c r="A302" s="96">
        <v>45638</v>
      </c>
      <c r="B302" s="147">
        <v>3681840</v>
      </c>
      <c r="C302" s="148">
        <f t="shared" si="173"/>
        <v>3719</v>
      </c>
      <c r="D302" s="147">
        <v>3676523</v>
      </c>
      <c r="E302" s="149">
        <f t="shared" si="172"/>
        <v>-5317</v>
      </c>
      <c r="F302" s="96">
        <f t="shared" si="164"/>
        <v>45638</v>
      </c>
      <c r="H302" s="147">
        <v>1909344</v>
      </c>
      <c r="I302" s="150"/>
      <c r="J302" s="147">
        <v>671400</v>
      </c>
      <c r="K302" s="150"/>
      <c r="M302" s="96">
        <f t="shared" si="166"/>
        <v>45638</v>
      </c>
      <c r="AA302">
        <v>151.36000000000001</v>
      </c>
    </row>
    <row r="303" spans="1:27" hidden="1">
      <c r="A303" s="96">
        <v>45639</v>
      </c>
      <c r="B303" s="147">
        <v>3679485</v>
      </c>
      <c r="C303" s="149">
        <f t="shared" si="173"/>
        <v>-2355</v>
      </c>
      <c r="D303" s="147">
        <v>3666921</v>
      </c>
      <c r="E303" s="149">
        <f t="shared" si="172"/>
        <v>-12564</v>
      </c>
      <c r="F303" s="96">
        <f t="shared" si="164"/>
        <v>45639</v>
      </c>
      <c r="H303" s="147">
        <v>1919542</v>
      </c>
      <c r="I303" s="150">
        <f t="shared" si="170"/>
        <v>10198</v>
      </c>
      <c r="J303" s="147">
        <v>673406</v>
      </c>
      <c r="K303" s="150">
        <f t="shared" si="171"/>
        <v>2006</v>
      </c>
      <c r="M303" s="96">
        <f t="shared" si="166"/>
        <v>45639</v>
      </c>
    </row>
    <row r="304" spans="1:27" hidden="1">
      <c r="A304" s="96">
        <v>45642</v>
      </c>
      <c r="B304" s="147">
        <v>3664657</v>
      </c>
      <c r="C304" s="149">
        <f t="shared" si="173"/>
        <v>-14828</v>
      </c>
      <c r="D304" s="147">
        <v>3679949</v>
      </c>
      <c r="E304" s="148">
        <f t="shared" si="172"/>
        <v>15292</v>
      </c>
      <c r="F304" s="96">
        <f t="shared" si="164"/>
        <v>45642</v>
      </c>
      <c r="H304" s="147">
        <v>1915462</v>
      </c>
      <c r="I304" s="150">
        <f t="shared" si="170"/>
        <v>-4080</v>
      </c>
      <c r="J304" s="147">
        <v>672352</v>
      </c>
      <c r="K304" s="150">
        <f t="shared" si="171"/>
        <v>-1054</v>
      </c>
      <c r="M304" s="96">
        <f t="shared" si="166"/>
        <v>45642</v>
      </c>
      <c r="AA304">
        <v>582.79</v>
      </c>
    </row>
    <row r="305" spans="1:29" hidden="1">
      <c r="A305" s="96">
        <v>45643</v>
      </c>
      <c r="B305" s="147">
        <v>3647093</v>
      </c>
      <c r="C305" s="149">
        <f t="shared" si="173"/>
        <v>-17564</v>
      </c>
      <c r="D305" s="147">
        <v>3646868</v>
      </c>
      <c r="E305" s="162">
        <f t="shared" si="172"/>
        <v>-225</v>
      </c>
      <c r="F305" s="96">
        <f t="shared" si="164"/>
        <v>45643</v>
      </c>
      <c r="H305" s="147">
        <v>1916264</v>
      </c>
      <c r="I305" s="150">
        <f t="shared" si="170"/>
        <v>802</v>
      </c>
      <c r="J305" s="147">
        <v>669698</v>
      </c>
      <c r="K305" s="150">
        <f t="shared" si="171"/>
        <v>-2654</v>
      </c>
      <c r="M305" s="96">
        <f t="shared" si="166"/>
        <v>45643</v>
      </c>
    </row>
    <row r="306" spans="1:29" hidden="1">
      <c r="A306" s="96">
        <v>45644</v>
      </c>
      <c r="B306" s="147">
        <v>3647772</v>
      </c>
      <c r="C306" s="161">
        <f t="shared" si="173"/>
        <v>679</v>
      </c>
      <c r="D306" s="147">
        <v>3649004</v>
      </c>
      <c r="E306" s="148">
        <f t="shared" si="172"/>
        <v>1232</v>
      </c>
      <c r="F306" s="96">
        <f t="shared" si="164"/>
        <v>45644</v>
      </c>
      <c r="H306" s="147">
        <v>1930483</v>
      </c>
      <c r="I306" s="150">
        <f t="shared" si="170"/>
        <v>14219</v>
      </c>
      <c r="J306" s="147">
        <v>670639</v>
      </c>
      <c r="K306" s="150">
        <f t="shared" si="171"/>
        <v>941</v>
      </c>
      <c r="M306" s="96">
        <f t="shared" si="166"/>
        <v>45644</v>
      </c>
      <c r="AA306">
        <v>88212</v>
      </c>
    </row>
    <row r="307" spans="1:29" hidden="1">
      <c r="A307" s="96">
        <v>45645</v>
      </c>
      <c r="B307" s="147">
        <v>3646174</v>
      </c>
      <c r="C307" s="149">
        <f t="shared" si="173"/>
        <v>-1598</v>
      </c>
      <c r="D307" s="147">
        <v>3644031</v>
      </c>
      <c r="E307" s="149">
        <f t="shared" si="172"/>
        <v>-2143</v>
      </c>
      <c r="F307" s="96">
        <f t="shared" si="164"/>
        <v>45645</v>
      </c>
      <c r="H307" s="147">
        <v>1946876</v>
      </c>
      <c r="I307" s="150">
        <f t="shared" si="170"/>
        <v>16393</v>
      </c>
      <c r="J307" s="147">
        <v>672352</v>
      </c>
      <c r="K307" s="150">
        <f t="shared" si="171"/>
        <v>1713</v>
      </c>
      <c r="M307" s="96">
        <f t="shared" si="166"/>
        <v>45645</v>
      </c>
    </row>
    <row r="308" spans="1:29" hidden="1">
      <c r="A308" s="96">
        <v>45646</v>
      </c>
      <c r="B308" s="147">
        <v>3722358</v>
      </c>
      <c r="C308" s="148">
        <f t="shared" si="173"/>
        <v>76184</v>
      </c>
      <c r="D308" s="147">
        <v>3735671</v>
      </c>
      <c r="E308" s="148">
        <f t="shared" si="172"/>
        <v>13313</v>
      </c>
      <c r="F308" s="96">
        <f t="shared" si="164"/>
        <v>45646</v>
      </c>
      <c r="H308" s="147">
        <v>1957302</v>
      </c>
      <c r="I308" s="150">
        <f t="shared" si="170"/>
        <v>10426</v>
      </c>
      <c r="J308" s="147">
        <v>665232</v>
      </c>
      <c r="K308" s="150">
        <f t="shared" si="171"/>
        <v>-7120</v>
      </c>
      <c r="M308" s="96">
        <f t="shared" si="166"/>
        <v>45646</v>
      </c>
    </row>
    <row r="309" spans="1:29" hidden="1">
      <c r="A309" s="96">
        <v>45649</v>
      </c>
      <c r="B309" s="147">
        <v>3626078</v>
      </c>
      <c r="C309" s="149">
        <f t="shared" si="173"/>
        <v>-96280</v>
      </c>
      <c r="D309" s="147">
        <v>3633891</v>
      </c>
      <c r="E309" s="148">
        <f t="shared" si="172"/>
        <v>7813</v>
      </c>
      <c r="F309" s="96">
        <f t="shared" si="164"/>
        <v>45649</v>
      </c>
      <c r="H309" s="147">
        <v>1956180</v>
      </c>
      <c r="I309" s="150">
        <f t="shared" si="170"/>
        <v>-1122</v>
      </c>
      <c r="J309" s="147">
        <v>663877</v>
      </c>
      <c r="K309" s="150">
        <f t="shared" si="171"/>
        <v>-1355</v>
      </c>
      <c r="M309" s="96">
        <f t="shared" si="166"/>
        <v>45649</v>
      </c>
    </row>
    <row r="310" spans="1:29" hidden="1">
      <c r="A310" s="96">
        <v>45650</v>
      </c>
      <c r="B310" s="147">
        <v>3635207</v>
      </c>
      <c r="C310" s="148">
        <f t="shared" si="173"/>
        <v>9129</v>
      </c>
      <c r="D310" s="147">
        <v>3653461</v>
      </c>
      <c r="E310" s="148">
        <f t="shared" si="172"/>
        <v>18254</v>
      </c>
      <c r="F310" s="96">
        <f t="shared" si="164"/>
        <v>45650</v>
      </c>
      <c r="H310" s="147">
        <v>1956110</v>
      </c>
      <c r="I310" s="150">
        <f t="shared" si="170"/>
        <v>-70</v>
      </c>
      <c r="J310" s="147">
        <v>672241</v>
      </c>
      <c r="K310" s="150">
        <f t="shared" si="171"/>
        <v>8364</v>
      </c>
      <c r="M310" s="96">
        <f t="shared" si="166"/>
        <v>45650</v>
      </c>
    </row>
    <row r="311" spans="1:29" hidden="1">
      <c r="A311" s="96">
        <v>45651</v>
      </c>
      <c r="B311" s="147">
        <v>3653461</v>
      </c>
      <c r="C311" s="148">
        <f t="shared" si="173"/>
        <v>18254</v>
      </c>
      <c r="D311" s="147">
        <v>3660277</v>
      </c>
      <c r="E311" s="148">
        <f t="shared" si="172"/>
        <v>6816</v>
      </c>
      <c r="F311" s="96">
        <f t="shared" si="164"/>
        <v>45651</v>
      </c>
      <c r="H311" s="147">
        <v>1939045</v>
      </c>
      <c r="I311" s="150">
        <f t="shared" si="170"/>
        <v>-17065</v>
      </c>
      <c r="J311" s="147">
        <v>666454</v>
      </c>
      <c r="K311" s="150">
        <f t="shared" si="171"/>
        <v>-5787</v>
      </c>
      <c r="M311" s="96">
        <f t="shared" si="166"/>
        <v>45651</v>
      </c>
    </row>
    <row r="312" spans="1:29" hidden="1">
      <c r="A312" s="96">
        <v>45652</v>
      </c>
      <c r="B312" s="147">
        <v>3660626</v>
      </c>
      <c r="C312" s="148">
        <f t="shared" si="173"/>
        <v>7165</v>
      </c>
      <c r="D312" s="147">
        <v>3689770</v>
      </c>
      <c r="E312" s="148">
        <f t="shared" si="172"/>
        <v>29144</v>
      </c>
      <c r="F312" s="96">
        <f t="shared" si="164"/>
        <v>45652</v>
      </c>
      <c r="H312" s="147">
        <v>1958779</v>
      </c>
      <c r="I312" s="150">
        <f t="shared" si="170"/>
        <v>19734</v>
      </c>
      <c r="J312" s="147">
        <v>675768</v>
      </c>
      <c r="K312" s="150">
        <f t="shared" si="171"/>
        <v>9314</v>
      </c>
      <c r="M312" s="96">
        <f t="shared" si="166"/>
        <v>45652</v>
      </c>
    </row>
    <row r="313" spans="1:29" hidden="1">
      <c r="A313" s="96">
        <v>45653</v>
      </c>
      <c r="B313" s="147">
        <v>3679485</v>
      </c>
      <c r="C313" s="148">
        <f t="shared" si="173"/>
        <v>18859</v>
      </c>
      <c r="D313" s="147">
        <v>3679485</v>
      </c>
      <c r="E313" s="148">
        <f t="shared" si="172"/>
        <v>0</v>
      </c>
      <c r="F313" s="96">
        <f t="shared" si="164"/>
        <v>45653</v>
      </c>
      <c r="H313" s="147">
        <v>1998378</v>
      </c>
      <c r="I313" s="150">
        <f t="shared" si="170"/>
        <v>39599</v>
      </c>
      <c r="J313" s="147">
        <v>685376</v>
      </c>
      <c r="K313" s="150">
        <f t="shared" si="171"/>
        <v>9608</v>
      </c>
      <c r="M313" s="96">
        <f t="shared" si="166"/>
        <v>45653</v>
      </c>
    </row>
    <row r="314" spans="1:29" hidden="1">
      <c r="A314" s="96">
        <v>45656</v>
      </c>
      <c r="B314" s="147">
        <v>3725039</v>
      </c>
      <c r="C314" s="148">
        <f t="shared" si="173"/>
        <v>45554</v>
      </c>
      <c r="D314" s="147">
        <v>3684498</v>
      </c>
      <c r="E314" s="149">
        <f t="shared" si="172"/>
        <v>-40541</v>
      </c>
      <c r="F314" s="96">
        <f t="shared" si="164"/>
        <v>45656</v>
      </c>
      <c r="H314" s="147">
        <v>2002028</v>
      </c>
      <c r="I314" s="150">
        <f t="shared" si="170"/>
        <v>3650</v>
      </c>
      <c r="J314" s="147">
        <v>686068</v>
      </c>
      <c r="K314" s="150">
        <f t="shared" si="171"/>
        <v>692</v>
      </c>
      <c r="M314" s="96">
        <f t="shared" si="166"/>
        <v>45656</v>
      </c>
      <c r="AC314">
        <f>1540*104</f>
        <v>160160</v>
      </c>
    </row>
    <row r="315" spans="1:29" hidden="1">
      <c r="A315" s="96">
        <v>45663</v>
      </c>
      <c r="B315" s="147">
        <v>3684498</v>
      </c>
      <c r="C315" s="149">
        <f t="shared" si="173"/>
        <v>-40541</v>
      </c>
      <c r="D315" s="147">
        <v>3245432</v>
      </c>
      <c r="E315" s="149">
        <f t="shared" si="172"/>
        <v>-439066</v>
      </c>
      <c r="F315" s="96">
        <f t="shared" si="164"/>
        <v>45663</v>
      </c>
      <c r="H315" s="147">
        <v>1981189</v>
      </c>
      <c r="I315" s="150">
        <f t="shared" si="170"/>
        <v>-20839</v>
      </c>
      <c r="J315" s="147">
        <v>679909</v>
      </c>
      <c r="K315" s="150">
        <f t="shared" si="171"/>
        <v>-6159</v>
      </c>
      <c r="M315" s="96">
        <f t="shared" si="166"/>
        <v>45663</v>
      </c>
      <c r="AC315">
        <f>1604*5</f>
        <v>8020</v>
      </c>
    </row>
    <row r="316" spans="1:29" hidden="1">
      <c r="A316" s="96">
        <v>45664</v>
      </c>
      <c r="B316" s="147">
        <v>3242149</v>
      </c>
      <c r="C316" s="149">
        <f t="shared" si="173"/>
        <v>-442349</v>
      </c>
      <c r="D316" s="147">
        <v>3278383</v>
      </c>
      <c r="E316" s="148">
        <f t="shared" si="172"/>
        <v>36234</v>
      </c>
      <c r="F316" s="96">
        <f t="shared" si="164"/>
        <v>45664</v>
      </c>
      <c r="H316" s="147">
        <v>1986551</v>
      </c>
      <c r="I316" s="150">
        <f t="shared" si="170"/>
        <v>5362</v>
      </c>
      <c r="J316" s="147">
        <v>683529</v>
      </c>
      <c r="K316" s="150">
        <f t="shared" si="171"/>
        <v>3620</v>
      </c>
      <c r="M316" s="96">
        <f t="shared" si="166"/>
        <v>45664</v>
      </c>
      <c r="AC316">
        <f>(AC314+AC315)/109</f>
        <v>1542.9357798165138</v>
      </c>
    </row>
    <row r="317" spans="1:29" hidden="1">
      <c r="A317" s="96">
        <v>45665</v>
      </c>
      <c r="B317" s="147">
        <v>3279867</v>
      </c>
      <c r="C317" s="148">
        <f t="shared" si="173"/>
        <v>37718</v>
      </c>
      <c r="D317" s="147">
        <v>3258666</v>
      </c>
      <c r="E317" s="149">
        <f t="shared" si="172"/>
        <v>-21201</v>
      </c>
      <c r="F317" s="96">
        <f t="shared" si="164"/>
        <v>45665</v>
      </c>
      <c r="H317" s="147">
        <v>1935932</v>
      </c>
      <c r="I317" s="150">
        <f t="shared" si="170"/>
        <v>-50619</v>
      </c>
      <c r="J317" s="147">
        <v>683544</v>
      </c>
      <c r="K317" s="150">
        <f t="shared" si="171"/>
        <v>15</v>
      </c>
      <c r="M317" s="96">
        <f t="shared" si="166"/>
        <v>45665</v>
      </c>
    </row>
    <row r="318" spans="1:29" hidden="1">
      <c r="A318" s="96">
        <v>45666</v>
      </c>
      <c r="B318" s="147">
        <v>3257537</v>
      </c>
      <c r="C318" s="149">
        <f t="shared" si="173"/>
        <v>-22330</v>
      </c>
      <c r="D318" s="147">
        <v>3231959</v>
      </c>
      <c r="E318" s="149">
        <f t="shared" si="172"/>
        <v>-25578</v>
      </c>
      <c r="F318" s="96">
        <f t="shared" si="164"/>
        <v>45666</v>
      </c>
      <c r="H318" s="147">
        <v>1931381</v>
      </c>
      <c r="I318" s="150">
        <f t="shared" si="170"/>
        <v>-4551</v>
      </c>
      <c r="J318" s="147">
        <v>678769</v>
      </c>
      <c r="K318" s="150">
        <f t="shared" si="171"/>
        <v>-4775</v>
      </c>
      <c r="M318" s="96">
        <f t="shared" si="166"/>
        <v>45666</v>
      </c>
    </row>
    <row r="319" spans="1:29" hidden="1">
      <c r="A319" s="96">
        <v>45667</v>
      </c>
      <c r="B319" s="147">
        <v>3231999</v>
      </c>
      <c r="C319" s="149">
        <f t="shared" si="173"/>
        <v>-25538</v>
      </c>
      <c r="D319" s="147">
        <v>3215348</v>
      </c>
      <c r="E319" s="149">
        <f t="shared" si="172"/>
        <v>-16651</v>
      </c>
      <c r="F319" s="96">
        <f t="shared" si="164"/>
        <v>45667</v>
      </c>
      <c r="H319" s="147">
        <v>1907638</v>
      </c>
      <c r="I319" s="150">
        <f t="shared" si="170"/>
        <v>-23743</v>
      </c>
      <c r="J319" s="147">
        <v>672734</v>
      </c>
      <c r="K319" s="150">
        <f t="shared" si="171"/>
        <v>-6035</v>
      </c>
      <c r="M319" s="96">
        <f t="shared" si="166"/>
        <v>45667</v>
      </c>
    </row>
    <row r="320" spans="1:29" hidden="1">
      <c r="A320" s="96">
        <v>45671</v>
      </c>
      <c r="B320" s="147">
        <v>3216169</v>
      </c>
      <c r="C320" s="149">
        <f t="shared" si="173"/>
        <v>-15830</v>
      </c>
      <c r="D320" s="147">
        <v>3185463</v>
      </c>
      <c r="E320" s="149">
        <f t="shared" si="172"/>
        <v>-30706</v>
      </c>
      <c r="F320" s="96">
        <f t="shared" si="164"/>
        <v>45671</v>
      </c>
      <c r="H320" s="147">
        <v>1887328</v>
      </c>
      <c r="I320" s="150">
        <f t="shared" si="170"/>
        <v>-20310</v>
      </c>
      <c r="J320" s="147">
        <v>668425</v>
      </c>
      <c r="K320" s="150">
        <f t="shared" si="171"/>
        <v>-4309</v>
      </c>
      <c r="M320" s="96">
        <f t="shared" si="166"/>
        <v>45671</v>
      </c>
    </row>
    <row r="321" spans="1:13" hidden="1">
      <c r="A321" s="96">
        <v>45672</v>
      </c>
      <c r="B321" s="147">
        <v>3185541</v>
      </c>
      <c r="C321" s="149">
        <f t="shared" si="173"/>
        <v>-30628</v>
      </c>
      <c r="D321" s="147">
        <v>3180958</v>
      </c>
      <c r="E321" s="149">
        <f t="shared" si="172"/>
        <v>-4583</v>
      </c>
      <c r="F321" s="96">
        <f t="shared" si="164"/>
        <v>45672</v>
      </c>
      <c r="H321" s="147">
        <v>1875469</v>
      </c>
      <c r="I321" s="150">
        <f t="shared" si="170"/>
        <v>-11859</v>
      </c>
      <c r="J321" s="147">
        <v>670964</v>
      </c>
      <c r="K321" s="150">
        <f t="shared" si="171"/>
        <v>2539</v>
      </c>
      <c r="M321" s="96">
        <f t="shared" si="166"/>
        <v>45672</v>
      </c>
    </row>
    <row r="322" spans="1:13" hidden="1">
      <c r="A322" s="96">
        <v>45673</v>
      </c>
      <c r="B322" s="147">
        <v>3181842</v>
      </c>
      <c r="C322" s="149">
        <f t="shared" si="173"/>
        <v>-3699</v>
      </c>
      <c r="D322" s="147">
        <v>3166093</v>
      </c>
      <c r="E322" s="149">
        <f t="shared" si="172"/>
        <v>-15749</v>
      </c>
      <c r="F322" s="96">
        <f t="shared" si="164"/>
        <v>45673</v>
      </c>
      <c r="H322" s="147">
        <v>1868764</v>
      </c>
      <c r="I322" s="150">
        <f t="shared" si="170"/>
        <v>-6705</v>
      </c>
      <c r="J322" s="147">
        <v>666832</v>
      </c>
      <c r="K322" s="150">
        <f t="shared" si="171"/>
        <v>-4132</v>
      </c>
      <c r="M322" s="96">
        <f t="shared" si="166"/>
        <v>45673</v>
      </c>
    </row>
    <row r="323" spans="1:13" hidden="1">
      <c r="A323" s="96">
        <v>45674</v>
      </c>
      <c r="B323" s="147">
        <v>3181842</v>
      </c>
      <c r="C323" s="148">
        <f t="shared" si="173"/>
        <v>0</v>
      </c>
      <c r="D323" s="147">
        <v>3166093</v>
      </c>
      <c r="E323" s="148">
        <f t="shared" si="172"/>
        <v>-15749</v>
      </c>
      <c r="F323" s="96">
        <f t="shared" si="164"/>
        <v>45674</v>
      </c>
      <c r="H323" s="147">
        <v>1868764</v>
      </c>
      <c r="I323" s="150">
        <f t="shared" si="170"/>
        <v>0</v>
      </c>
      <c r="J323" s="147">
        <v>666832</v>
      </c>
      <c r="K323" s="150">
        <f t="shared" si="171"/>
        <v>0</v>
      </c>
      <c r="M323" s="96">
        <f t="shared" si="166"/>
        <v>45674</v>
      </c>
    </row>
    <row r="324" spans="1:13" hidden="1">
      <c r="A324" s="96">
        <v>45677</v>
      </c>
      <c r="B324" s="147">
        <v>3168506</v>
      </c>
      <c r="C324" s="149">
        <f t="shared" si="173"/>
        <v>-13336</v>
      </c>
      <c r="D324" s="147">
        <v>3177107</v>
      </c>
      <c r="E324" s="148">
        <f t="shared" si="172"/>
        <v>8601</v>
      </c>
      <c r="F324" s="96">
        <f t="shared" si="164"/>
        <v>45677</v>
      </c>
      <c r="H324" s="147">
        <v>1896614</v>
      </c>
      <c r="I324" s="150">
        <f t="shared" si="170"/>
        <v>27850</v>
      </c>
      <c r="J324" s="147">
        <v>667375</v>
      </c>
      <c r="K324" s="150">
        <f t="shared" si="171"/>
        <v>543</v>
      </c>
      <c r="M324" s="96">
        <f t="shared" si="166"/>
        <v>45677</v>
      </c>
    </row>
    <row r="325" spans="1:13" hidden="1">
      <c r="A325" s="96">
        <v>45678</v>
      </c>
      <c r="B325" s="147">
        <v>3177109</v>
      </c>
      <c r="C325" s="148">
        <f t="shared" si="173"/>
        <v>8603</v>
      </c>
      <c r="D325" s="147">
        <v>3186026</v>
      </c>
      <c r="E325" s="148">
        <f t="shared" si="172"/>
        <v>8917</v>
      </c>
      <c r="F325" s="96">
        <f t="shared" si="164"/>
        <v>45678</v>
      </c>
      <c r="H325" s="147">
        <v>1932509</v>
      </c>
      <c r="I325" s="150">
        <f t="shared" si="170"/>
        <v>35895</v>
      </c>
      <c r="J325" s="147">
        <v>669526</v>
      </c>
      <c r="K325" s="150">
        <f t="shared" si="171"/>
        <v>2151</v>
      </c>
      <c r="M325" s="96">
        <f t="shared" si="166"/>
        <v>45678</v>
      </c>
    </row>
    <row r="326" spans="1:13" hidden="1">
      <c r="A326" s="96">
        <v>45679</v>
      </c>
      <c r="B326" s="147">
        <v>3187460</v>
      </c>
      <c r="C326" s="148">
        <f t="shared" si="173"/>
        <v>10351</v>
      </c>
      <c r="D326" s="147">
        <v>3223932</v>
      </c>
      <c r="E326" s="148">
        <f t="shared" si="172"/>
        <v>36472</v>
      </c>
      <c r="F326" s="96">
        <f t="shared" si="164"/>
        <v>45679</v>
      </c>
      <c r="H326" s="147">
        <v>1954366</v>
      </c>
      <c r="I326" s="150">
        <f t="shared" si="170"/>
        <v>21857</v>
      </c>
      <c r="J326" s="147">
        <v>677415</v>
      </c>
      <c r="K326" s="150">
        <f t="shared" si="171"/>
        <v>7889</v>
      </c>
      <c r="M326" s="96">
        <f t="shared" si="166"/>
        <v>45679</v>
      </c>
    </row>
    <row r="327" spans="1:13" hidden="1">
      <c r="A327" s="96">
        <v>45680</v>
      </c>
      <c r="B327" s="147">
        <v>3223829</v>
      </c>
      <c r="C327" s="148">
        <f t="shared" si="173"/>
        <v>36369</v>
      </c>
      <c r="D327" s="147">
        <v>3223829</v>
      </c>
      <c r="E327" s="149">
        <f t="shared" si="172"/>
        <v>0</v>
      </c>
      <c r="F327" s="96">
        <f t="shared" si="164"/>
        <v>45680</v>
      </c>
      <c r="H327" s="147">
        <v>1956336</v>
      </c>
      <c r="I327" s="150">
        <f t="shared" si="170"/>
        <v>1970</v>
      </c>
      <c r="J327" s="147">
        <v>676330</v>
      </c>
      <c r="K327" s="150">
        <f t="shared" si="171"/>
        <v>-1085</v>
      </c>
      <c r="M327" s="96">
        <f t="shared" si="166"/>
        <v>45680</v>
      </c>
    </row>
    <row r="328" spans="1:13" hidden="1">
      <c r="A328" s="96">
        <v>45685</v>
      </c>
      <c r="B328" s="147">
        <v>3263469</v>
      </c>
      <c r="C328" s="148">
        <f t="shared" si="173"/>
        <v>39640</v>
      </c>
      <c r="D328" s="147">
        <v>3288024</v>
      </c>
      <c r="E328" s="148">
        <f t="shared" si="172"/>
        <v>24555</v>
      </c>
      <c r="F328" s="96">
        <f t="shared" si="164"/>
        <v>45685</v>
      </c>
      <c r="H328" s="147">
        <v>2001320</v>
      </c>
      <c r="I328" s="150">
        <f t="shared" si="170"/>
        <v>44984</v>
      </c>
      <c r="J328" s="147">
        <v>690527</v>
      </c>
      <c r="K328" s="150">
        <f t="shared" si="171"/>
        <v>14197</v>
      </c>
      <c r="M328" s="96">
        <f t="shared" si="166"/>
        <v>45685</v>
      </c>
    </row>
    <row r="329" spans="1:13" hidden="1">
      <c r="A329" s="96">
        <v>45686</v>
      </c>
      <c r="B329" s="147">
        <v>3285058</v>
      </c>
      <c r="C329" s="148">
        <f t="shared" si="173"/>
        <v>21589</v>
      </c>
      <c r="D329" s="147">
        <v>3283425</v>
      </c>
      <c r="E329" s="149">
        <f t="shared" si="172"/>
        <v>-1633</v>
      </c>
      <c r="F329" s="96">
        <f t="shared" si="164"/>
        <v>45686</v>
      </c>
      <c r="H329" s="147">
        <v>1995840</v>
      </c>
      <c r="I329" s="150">
        <f t="shared" si="170"/>
        <v>-5480</v>
      </c>
      <c r="J329" s="147">
        <v>688432</v>
      </c>
      <c r="K329" s="150">
        <f t="shared" si="171"/>
        <v>-2095</v>
      </c>
      <c r="M329" s="96">
        <f t="shared" si="166"/>
        <v>45686</v>
      </c>
    </row>
    <row r="330" spans="1:13" hidden="1">
      <c r="A330" s="96">
        <v>45687</v>
      </c>
      <c r="B330" s="147">
        <v>3283754</v>
      </c>
      <c r="C330" s="149">
        <f t="shared" si="173"/>
        <v>-1304</v>
      </c>
      <c r="D330" s="147">
        <v>3283754</v>
      </c>
      <c r="E330" s="148">
        <f t="shared" si="172"/>
        <v>0</v>
      </c>
      <c r="F330" s="96">
        <f t="shared" si="164"/>
        <v>45687</v>
      </c>
      <c r="H330" s="147">
        <v>2017462</v>
      </c>
      <c r="I330" s="150">
        <f t="shared" si="170"/>
        <v>21622</v>
      </c>
      <c r="J330" s="147">
        <v>690724</v>
      </c>
      <c r="K330" s="150">
        <f t="shared" si="171"/>
        <v>2292</v>
      </c>
      <c r="M330" s="96">
        <f t="shared" si="166"/>
        <v>45687</v>
      </c>
    </row>
    <row r="331" spans="1:13">
      <c r="A331" s="96">
        <v>45688</v>
      </c>
      <c r="B331" s="147">
        <v>3283754</v>
      </c>
      <c r="C331" s="148">
        <f t="shared" si="173"/>
        <v>0</v>
      </c>
      <c r="D331" s="147">
        <v>3270358</v>
      </c>
      <c r="E331" s="149">
        <f t="shared" si="172"/>
        <v>-13396</v>
      </c>
      <c r="F331" s="96">
        <f t="shared" si="164"/>
        <v>45688</v>
      </c>
      <c r="H331" s="147">
        <v>2016469</v>
      </c>
      <c r="I331" s="150">
        <f t="shared" si="170"/>
        <v>-993</v>
      </c>
      <c r="J331" s="147">
        <v>691822</v>
      </c>
      <c r="K331" s="150">
        <f t="shared" si="171"/>
        <v>1098</v>
      </c>
      <c r="M331" s="96">
        <f t="shared" si="166"/>
        <v>45688</v>
      </c>
    </row>
    <row r="332" spans="1:13" hidden="1">
      <c r="A332" s="96">
        <v>45691</v>
      </c>
      <c r="B332" s="147">
        <v>3270358</v>
      </c>
      <c r="C332" s="149">
        <f t="shared" si="173"/>
        <v>-13396</v>
      </c>
      <c r="D332" s="147">
        <v>3220124</v>
      </c>
      <c r="E332" s="149">
        <f t="shared" si="172"/>
        <v>-50234</v>
      </c>
      <c r="F332" s="96">
        <f t="shared" si="164"/>
        <v>45691</v>
      </c>
      <c r="H332" s="147">
        <v>2008555</v>
      </c>
      <c r="I332" s="150">
        <f t="shared" si="170"/>
        <v>-7914</v>
      </c>
      <c r="J332" s="147">
        <v>682024</v>
      </c>
      <c r="K332" s="150">
        <f t="shared" si="171"/>
        <v>-9798</v>
      </c>
      <c r="M332" s="96">
        <f t="shared" si="166"/>
        <v>45691</v>
      </c>
    </row>
    <row r="333" spans="1:13" hidden="1">
      <c r="A333" s="96">
        <v>45692</v>
      </c>
      <c r="B333" s="147">
        <v>3220551</v>
      </c>
      <c r="C333" s="149">
        <f t="shared" si="173"/>
        <v>-49807</v>
      </c>
      <c r="D333" s="147">
        <v>3225056</v>
      </c>
      <c r="E333" s="148">
        <f t="shared" si="172"/>
        <v>4505</v>
      </c>
      <c r="F333" s="96">
        <f t="shared" si="164"/>
        <v>45692</v>
      </c>
      <c r="H333" s="147">
        <v>2010989</v>
      </c>
      <c r="I333" s="150">
        <f t="shared" si="170"/>
        <v>2434</v>
      </c>
      <c r="J333" s="147">
        <v>674478</v>
      </c>
      <c r="K333" s="150">
        <f t="shared" si="171"/>
        <v>-7546</v>
      </c>
      <c r="M333" s="96">
        <f t="shared" si="166"/>
        <v>45692</v>
      </c>
    </row>
    <row r="334" spans="1:13" hidden="1">
      <c r="A334" s="96">
        <v>45693</v>
      </c>
      <c r="B334" s="147">
        <v>3223952</v>
      </c>
      <c r="C334" s="148">
        <f t="shared" si="173"/>
        <v>3401</v>
      </c>
      <c r="D334" s="147">
        <v>3230402</v>
      </c>
      <c r="E334" s="148">
        <f t="shared" si="172"/>
        <v>6450</v>
      </c>
      <c r="F334" s="96">
        <f t="shared" si="164"/>
        <v>45693</v>
      </c>
      <c r="H334" s="147">
        <v>2001506</v>
      </c>
      <c r="I334" s="150">
        <f t="shared" si="170"/>
        <v>-9483</v>
      </c>
      <c r="J334" s="147">
        <v>669703</v>
      </c>
      <c r="K334" s="150">
        <f t="shared" si="171"/>
        <v>-4775</v>
      </c>
      <c r="M334" s="96">
        <f t="shared" si="166"/>
        <v>45693</v>
      </c>
    </row>
    <row r="335" spans="1:13" hidden="1">
      <c r="A335" s="96">
        <v>45694</v>
      </c>
      <c r="B335" s="147">
        <v>3230809</v>
      </c>
      <c r="C335" s="148">
        <f t="shared" si="173"/>
        <v>6857</v>
      </c>
      <c r="D335" s="147">
        <v>3229255</v>
      </c>
      <c r="E335" s="149">
        <f t="shared" si="172"/>
        <v>-1554</v>
      </c>
      <c r="F335" s="96">
        <f t="shared" si="164"/>
        <v>45694</v>
      </c>
      <c r="H335" s="147">
        <v>1959617</v>
      </c>
      <c r="I335" s="150">
        <f t="shared" si="170"/>
        <v>-41889</v>
      </c>
      <c r="J335" s="147">
        <v>674729</v>
      </c>
      <c r="K335" s="150">
        <f t="shared" si="171"/>
        <v>5026</v>
      </c>
      <c r="M335" s="96">
        <f t="shared" si="166"/>
        <v>45694</v>
      </c>
    </row>
    <row r="336" spans="1:13" hidden="1">
      <c r="A336" s="96">
        <v>45695</v>
      </c>
      <c r="B336" s="147">
        <v>3228370</v>
      </c>
      <c r="C336" s="149">
        <f t="shared" si="173"/>
        <v>-2439</v>
      </c>
      <c r="D336" s="147">
        <v>3216520</v>
      </c>
      <c r="E336" s="149">
        <f t="shared" si="172"/>
        <v>-11850</v>
      </c>
      <c r="F336" s="96">
        <f t="shared" ref="F336:F391" si="174">$A336</f>
        <v>45695</v>
      </c>
      <c r="H336" s="147">
        <v>1943400</v>
      </c>
      <c r="I336" s="150">
        <f t="shared" si="170"/>
        <v>-16217</v>
      </c>
      <c r="J336" s="147">
        <v>671669</v>
      </c>
      <c r="K336" s="150">
        <f t="shared" si="171"/>
        <v>-3060</v>
      </c>
      <c r="M336" s="96">
        <f t="shared" ref="M336:M391" si="175">$A336</f>
        <v>45695</v>
      </c>
    </row>
    <row r="337" spans="1:13" hidden="1">
      <c r="A337" s="96">
        <v>45698</v>
      </c>
      <c r="B337" s="147">
        <v>3215549</v>
      </c>
      <c r="C337" s="149">
        <f t="shared" si="173"/>
        <v>-12821</v>
      </c>
      <c r="D337" s="147">
        <v>3210497</v>
      </c>
      <c r="E337" s="149">
        <f t="shared" si="172"/>
        <v>-5052</v>
      </c>
      <c r="F337" s="96">
        <f t="shared" si="174"/>
        <v>45698</v>
      </c>
      <c r="H337" s="147">
        <v>1944059</v>
      </c>
      <c r="I337" s="150">
        <f t="shared" si="170"/>
        <v>659</v>
      </c>
      <c r="J337" s="147">
        <v>674280</v>
      </c>
      <c r="K337" s="150">
        <f t="shared" si="171"/>
        <v>2611</v>
      </c>
      <c r="M337" s="96">
        <f t="shared" si="175"/>
        <v>45698</v>
      </c>
    </row>
    <row r="338" spans="1:13" hidden="1">
      <c r="A338" s="96">
        <v>45700</v>
      </c>
      <c r="B338" s="147">
        <v>3215240</v>
      </c>
      <c r="C338" s="162">
        <f t="shared" si="173"/>
        <v>-309</v>
      </c>
      <c r="D338" s="147">
        <v>3204925</v>
      </c>
      <c r="E338" s="149">
        <f t="shared" si="172"/>
        <v>-10315</v>
      </c>
      <c r="F338" s="96">
        <f t="shared" si="174"/>
        <v>45700</v>
      </c>
      <c r="H338" s="147">
        <v>1946003</v>
      </c>
      <c r="I338" s="150">
        <f t="shared" si="170"/>
        <v>1944</v>
      </c>
      <c r="J338" s="147">
        <v>673733</v>
      </c>
      <c r="K338" s="150">
        <f t="shared" si="171"/>
        <v>-547</v>
      </c>
      <c r="M338" s="96">
        <f t="shared" si="175"/>
        <v>45700</v>
      </c>
    </row>
    <row r="339" spans="1:13" hidden="1">
      <c r="A339" s="96">
        <v>45701</v>
      </c>
      <c r="B339" s="147">
        <v>3211019</v>
      </c>
      <c r="C339" s="149">
        <f t="shared" si="173"/>
        <v>-4221</v>
      </c>
      <c r="D339" s="147">
        <v>3247032</v>
      </c>
      <c r="E339" s="148">
        <f t="shared" si="172"/>
        <v>36013</v>
      </c>
      <c r="F339" s="96">
        <f t="shared" si="174"/>
        <v>45701</v>
      </c>
      <c r="H339" s="147">
        <v>1966052</v>
      </c>
      <c r="I339" s="150">
        <f t="shared" si="170"/>
        <v>20049</v>
      </c>
      <c r="J339" s="147">
        <v>682080</v>
      </c>
      <c r="K339" s="150">
        <f t="shared" si="171"/>
        <v>8347</v>
      </c>
      <c r="M339" s="96">
        <f t="shared" si="175"/>
        <v>45701</v>
      </c>
    </row>
    <row r="340" spans="1:13" hidden="1">
      <c r="A340" s="96">
        <v>45702</v>
      </c>
      <c r="B340" s="147">
        <v>3253242</v>
      </c>
      <c r="C340" s="148">
        <f t="shared" si="173"/>
        <v>42223</v>
      </c>
      <c r="D340" s="147">
        <v>3233884</v>
      </c>
      <c r="E340" s="149">
        <f t="shared" si="172"/>
        <v>-19358</v>
      </c>
      <c r="F340" s="96">
        <f t="shared" si="174"/>
        <v>45702</v>
      </c>
      <c r="H340" s="147">
        <v>1970168</v>
      </c>
      <c r="I340" s="150">
        <f t="shared" si="170"/>
        <v>4116</v>
      </c>
      <c r="J340" s="147">
        <v>683673</v>
      </c>
      <c r="K340" s="150">
        <f t="shared" si="171"/>
        <v>1593</v>
      </c>
      <c r="M340" s="96">
        <f t="shared" si="175"/>
        <v>45702</v>
      </c>
    </row>
    <row r="341" spans="1:13" hidden="1">
      <c r="A341" s="96">
        <v>45705</v>
      </c>
      <c r="B341" s="147">
        <v>3232062</v>
      </c>
      <c r="C341" s="149">
        <f t="shared" si="173"/>
        <v>-21180</v>
      </c>
      <c r="D341" s="147">
        <v>3205434</v>
      </c>
      <c r="E341" s="149">
        <f t="shared" si="172"/>
        <v>-26628</v>
      </c>
      <c r="F341" s="96">
        <f t="shared" si="174"/>
        <v>45705</v>
      </c>
      <c r="H341" s="147">
        <v>1967102</v>
      </c>
      <c r="I341" s="150">
        <f t="shared" si="170"/>
        <v>-3066</v>
      </c>
      <c r="J341" s="147">
        <v>680752</v>
      </c>
      <c r="K341" s="150">
        <f t="shared" si="171"/>
        <v>-2921</v>
      </c>
      <c r="M341" s="96">
        <f t="shared" si="175"/>
        <v>45705</v>
      </c>
    </row>
    <row r="342" spans="1:13" hidden="1">
      <c r="A342" s="96">
        <v>45706</v>
      </c>
      <c r="B342" s="147">
        <v>3205439</v>
      </c>
      <c r="C342" s="149">
        <f t="shared" si="173"/>
        <v>-26623</v>
      </c>
      <c r="D342" s="147">
        <v>3211497</v>
      </c>
      <c r="E342" s="148">
        <f t="shared" si="172"/>
        <v>6058</v>
      </c>
      <c r="F342" s="96">
        <f t="shared" si="174"/>
        <v>45706</v>
      </c>
      <c r="H342" s="147">
        <v>1993394</v>
      </c>
      <c r="I342" s="150">
        <f t="shared" si="170"/>
        <v>26292</v>
      </c>
      <c r="J342" s="147">
        <v>685147</v>
      </c>
      <c r="K342" s="150">
        <f t="shared" si="171"/>
        <v>4395</v>
      </c>
      <c r="M342" s="96">
        <f t="shared" si="175"/>
        <v>45706</v>
      </c>
    </row>
    <row r="343" spans="1:13" hidden="1">
      <c r="A343" s="96">
        <v>45707</v>
      </c>
      <c r="B343" s="147">
        <v>3184503</v>
      </c>
      <c r="C343" s="149">
        <f t="shared" si="173"/>
        <v>-20936</v>
      </c>
      <c r="D343" s="147">
        <v>3164966</v>
      </c>
      <c r="E343" s="149">
        <f t="shared" si="172"/>
        <v>-19537</v>
      </c>
      <c r="F343" s="96">
        <f t="shared" si="174"/>
        <v>45707</v>
      </c>
      <c r="H343" s="147">
        <v>1986754</v>
      </c>
      <c r="I343" s="150">
        <f t="shared" si="170"/>
        <v>-6640</v>
      </c>
      <c r="J343" s="147">
        <v>680238</v>
      </c>
      <c r="K343" s="150">
        <f t="shared" si="171"/>
        <v>-4909</v>
      </c>
      <c r="M343" s="96">
        <f t="shared" si="175"/>
        <v>45707</v>
      </c>
    </row>
    <row r="344" spans="1:13" hidden="1">
      <c r="A344" s="96">
        <v>45708</v>
      </c>
      <c r="B344" s="147">
        <v>3167136</v>
      </c>
      <c r="C344" s="149">
        <f t="shared" si="173"/>
        <v>-17367</v>
      </c>
      <c r="D344" s="147">
        <v>3143342</v>
      </c>
      <c r="E344" s="149">
        <f t="shared" si="172"/>
        <v>-23794</v>
      </c>
      <c r="F344" s="96">
        <f t="shared" si="174"/>
        <v>45708</v>
      </c>
      <c r="H344" s="147">
        <v>2006142</v>
      </c>
      <c r="I344" s="150">
        <f t="shared" si="170"/>
        <v>19388</v>
      </c>
      <c r="J344" s="147">
        <v>675985</v>
      </c>
      <c r="K344" s="150">
        <f t="shared" si="171"/>
        <v>-4253</v>
      </c>
      <c r="M344" s="96">
        <f t="shared" si="175"/>
        <v>45708</v>
      </c>
    </row>
    <row r="345" spans="1:13" hidden="1">
      <c r="A345" s="96">
        <v>45709</v>
      </c>
      <c r="B345" s="147">
        <v>3144155</v>
      </c>
      <c r="C345" s="149">
        <f t="shared" si="173"/>
        <v>-22981</v>
      </c>
      <c r="D345" s="147">
        <v>3148974</v>
      </c>
      <c r="E345" s="148">
        <f t="shared" si="172"/>
        <v>4819</v>
      </c>
      <c r="F345" s="96">
        <f t="shared" si="174"/>
        <v>45709</v>
      </c>
      <c r="H345" s="147">
        <v>2001693</v>
      </c>
      <c r="I345" s="150">
        <f t="shared" si="170"/>
        <v>-4449</v>
      </c>
      <c r="J345" s="147">
        <v>678540</v>
      </c>
      <c r="K345" s="150">
        <f t="shared" si="171"/>
        <v>2555</v>
      </c>
      <c r="M345" s="96">
        <f t="shared" si="175"/>
        <v>45709</v>
      </c>
    </row>
    <row r="346" spans="1:13" hidden="1">
      <c r="A346" s="96">
        <v>45713</v>
      </c>
      <c r="B346" s="147">
        <v>3145948</v>
      </c>
      <c r="C346" s="148">
        <f t="shared" si="173"/>
        <v>1793</v>
      </c>
      <c r="D346" s="147">
        <v>3158487</v>
      </c>
      <c r="E346" s="148">
        <f t="shared" si="172"/>
        <v>12539</v>
      </c>
      <c r="F346" s="96">
        <f t="shared" si="174"/>
        <v>45713</v>
      </c>
      <c r="H346" s="147">
        <v>1995837</v>
      </c>
      <c r="I346" s="150">
        <f t="shared" si="170"/>
        <v>-5856</v>
      </c>
      <c r="J346" s="147">
        <v>681099</v>
      </c>
      <c r="K346" s="150">
        <f t="shared" si="171"/>
        <v>2559</v>
      </c>
      <c r="M346" s="96">
        <f t="shared" si="175"/>
        <v>45713</v>
      </c>
    </row>
    <row r="347" spans="1:13" hidden="1">
      <c r="A347" s="96">
        <v>45714</v>
      </c>
      <c r="B347" s="147">
        <v>3155774</v>
      </c>
      <c r="C347" s="148">
        <f t="shared" si="173"/>
        <v>9826</v>
      </c>
      <c r="D347" s="147">
        <v>3180490</v>
      </c>
      <c r="E347" s="148">
        <f t="shared" si="172"/>
        <v>24716</v>
      </c>
      <c r="F347" s="96">
        <f t="shared" si="174"/>
        <v>45714</v>
      </c>
      <c r="H347" s="147">
        <v>1995034</v>
      </c>
      <c r="I347" s="150">
        <f t="shared" ref="I347:I377" si="176">H347-H346</f>
        <v>-803</v>
      </c>
      <c r="J347" s="147">
        <v>680053</v>
      </c>
      <c r="K347" s="150">
        <f t="shared" ref="K347:K351" si="177">J347-J346</f>
        <v>-1046</v>
      </c>
      <c r="M347" s="96">
        <f t="shared" si="175"/>
        <v>45714</v>
      </c>
    </row>
    <row r="348" spans="1:13" hidden="1">
      <c r="A348" s="96">
        <v>45715</v>
      </c>
      <c r="B348" s="147">
        <v>3181368</v>
      </c>
      <c r="C348" s="148">
        <f t="shared" si="173"/>
        <v>25594</v>
      </c>
      <c r="D348" s="147">
        <v>3184837</v>
      </c>
      <c r="E348" s="148">
        <f t="shared" ref="E348:E378" si="178">D348-B348</f>
        <v>3469</v>
      </c>
      <c r="F348" s="96">
        <f t="shared" si="174"/>
        <v>45715</v>
      </c>
      <c r="H348" s="147">
        <v>1985390</v>
      </c>
      <c r="I348" s="150">
        <f t="shared" si="176"/>
        <v>-9644</v>
      </c>
      <c r="J348" s="147">
        <v>678258</v>
      </c>
      <c r="K348" s="150">
        <f t="shared" si="177"/>
        <v>-1795</v>
      </c>
      <c r="M348" s="96">
        <f t="shared" si="175"/>
        <v>45715</v>
      </c>
    </row>
    <row r="349" spans="1:13" hidden="1">
      <c r="A349" s="96">
        <v>45716</v>
      </c>
      <c r="B349" s="147">
        <v>3184961</v>
      </c>
      <c r="C349" s="148">
        <f t="shared" si="173"/>
        <v>3593</v>
      </c>
      <c r="D349" s="147">
        <v>3158177</v>
      </c>
      <c r="E349" s="149">
        <f t="shared" si="178"/>
        <v>-26784</v>
      </c>
      <c r="F349" s="96">
        <f t="shared" si="174"/>
        <v>45716</v>
      </c>
      <c r="H349" s="147">
        <v>1978131</v>
      </c>
      <c r="I349" s="150">
        <f t="shared" si="176"/>
        <v>-7259</v>
      </c>
      <c r="J349" s="147">
        <v>672560</v>
      </c>
      <c r="K349" s="150">
        <f t="shared" si="177"/>
        <v>-5698</v>
      </c>
      <c r="M349" s="96">
        <f t="shared" si="175"/>
        <v>45716</v>
      </c>
    </row>
    <row r="350" spans="1:13" hidden="1">
      <c r="A350" s="96">
        <v>45719</v>
      </c>
      <c r="B350" s="147">
        <v>3159587</v>
      </c>
      <c r="C350" s="149">
        <f t="shared" si="173"/>
        <v>-25374</v>
      </c>
      <c r="D350" s="147">
        <v>3186973</v>
      </c>
      <c r="E350" s="148">
        <f t="shared" si="178"/>
        <v>27386</v>
      </c>
      <c r="F350" s="96">
        <f t="shared" si="174"/>
        <v>45719</v>
      </c>
      <c r="H350" s="147">
        <v>1984061</v>
      </c>
      <c r="I350" s="150">
        <f t="shared" si="176"/>
        <v>5930</v>
      </c>
      <c r="J350" s="147">
        <v>676068</v>
      </c>
      <c r="K350" s="150">
        <f t="shared" si="177"/>
        <v>3508</v>
      </c>
      <c r="M350" s="96">
        <f t="shared" si="175"/>
        <v>45719</v>
      </c>
    </row>
    <row r="351" spans="1:13" hidden="1">
      <c r="A351" s="96">
        <v>45720</v>
      </c>
      <c r="B351" s="147">
        <v>3185380</v>
      </c>
      <c r="C351" s="148">
        <f t="shared" si="173"/>
        <v>25793</v>
      </c>
      <c r="D351" s="147">
        <v>3124726</v>
      </c>
      <c r="E351" s="149">
        <f t="shared" si="178"/>
        <v>-60654</v>
      </c>
      <c r="F351" s="96">
        <f t="shared" si="174"/>
        <v>45720</v>
      </c>
      <c r="H351" s="147">
        <v>1977066</v>
      </c>
      <c r="I351" s="150">
        <f t="shared" si="176"/>
        <v>-6995</v>
      </c>
      <c r="J351" s="147">
        <v>666130</v>
      </c>
      <c r="K351" s="150">
        <f t="shared" si="177"/>
        <v>-9938</v>
      </c>
      <c r="M351" s="96">
        <f t="shared" si="175"/>
        <v>45720</v>
      </c>
    </row>
    <row r="352" spans="1:13" hidden="1">
      <c r="A352" s="96">
        <v>45721</v>
      </c>
      <c r="B352" s="147">
        <v>3120458</v>
      </c>
      <c r="C352" s="149">
        <f t="shared" si="173"/>
        <v>-64922</v>
      </c>
      <c r="D352" s="147">
        <v>3133371</v>
      </c>
      <c r="E352" s="148">
        <f t="shared" si="178"/>
        <v>12913</v>
      </c>
      <c r="F352" s="96">
        <f t="shared" si="174"/>
        <v>45721</v>
      </c>
      <c r="H352" s="147">
        <v>1982983</v>
      </c>
      <c r="I352" s="150">
        <f t="shared" si="176"/>
        <v>5917</v>
      </c>
      <c r="J352" s="147">
        <v>668298</v>
      </c>
      <c r="K352" s="150">
        <f t="shared" ref="K352:K377" si="179">J352-J351</f>
        <v>2168</v>
      </c>
      <c r="M352" s="96">
        <f t="shared" si="175"/>
        <v>45721</v>
      </c>
    </row>
    <row r="353" spans="1:13" hidden="1">
      <c r="A353" s="96">
        <v>45722</v>
      </c>
      <c r="B353" s="147">
        <v>3131475</v>
      </c>
      <c r="C353" s="148">
        <f t="shared" si="173"/>
        <v>11017</v>
      </c>
      <c r="D353" s="147">
        <v>3138779</v>
      </c>
      <c r="E353" s="148">
        <f t="shared" si="178"/>
        <v>7304</v>
      </c>
      <c r="F353" s="96">
        <f t="shared" si="174"/>
        <v>45722</v>
      </c>
      <c r="H353" s="147">
        <v>1997359</v>
      </c>
      <c r="I353" s="150">
        <f t="shared" si="176"/>
        <v>14376</v>
      </c>
      <c r="J353" s="147">
        <v>673705</v>
      </c>
      <c r="K353" s="150">
        <f t="shared" si="179"/>
        <v>5407</v>
      </c>
      <c r="M353" s="96">
        <f t="shared" si="175"/>
        <v>45722</v>
      </c>
    </row>
    <row r="354" spans="1:13" hidden="1">
      <c r="A354" s="96">
        <v>45723</v>
      </c>
      <c r="B354" s="147">
        <v>3138775</v>
      </c>
      <c r="C354" s="148">
        <f t="shared" si="173"/>
        <v>7300</v>
      </c>
      <c r="D354" s="147">
        <v>3135893</v>
      </c>
      <c r="E354" s="149">
        <f t="shared" si="178"/>
        <v>-2882</v>
      </c>
      <c r="F354" s="96">
        <f t="shared" si="174"/>
        <v>45723</v>
      </c>
      <c r="H354" s="147">
        <v>1626325</v>
      </c>
      <c r="I354" s="150">
        <f t="shared" si="176"/>
        <v>-371034</v>
      </c>
      <c r="J354" s="147">
        <v>670622</v>
      </c>
      <c r="K354" s="150">
        <f t="shared" si="179"/>
        <v>-3083</v>
      </c>
      <c r="M354" s="96">
        <f t="shared" si="175"/>
        <v>45723</v>
      </c>
    </row>
    <row r="355" spans="1:13" hidden="1">
      <c r="A355" s="96">
        <v>45726</v>
      </c>
      <c r="B355" s="147">
        <v>3135246</v>
      </c>
      <c r="C355" s="149">
        <f t="shared" si="173"/>
        <v>-3529</v>
      </c>
      <c r="D355" s="147">
        <v>3174569</v>
      </c>
      <c r="E355" s="148">
        <f t="shared" si="178"/>
        <v>39323</v>
      </c>
      <c r="F355" s="96">
        <f t="shared" si="174"/>
        <v>45726</v>
      </c>
      <c r="H355" s="147">
        <v>1623987</v>
      </c>
      <c r="I355" s="150">
        <f t="shared" si="176"/>
        <v>-2338</v>
      </c>
      <c r="J355" s="147">
        <v>676163</v>
      </c>
      <c r="K355" s="150">
        <f t="shared" si="179"/>
        <v>5541</v>
      </c>
      <c r="M355" s="96">
        <f t="shared" si="175"/>
        <v>45726</v>
      </c>
    </row>
    <row r="356" spans="1:13" hidden="1">
      <c r="A356" s="96">
        <v>45727</v>
      </c>
      <c r="B356" s="147">
        <v>3174514</v>
      </c>
      <c r="C356" s="148">
        <f t="shared" si="173"/>
        <v>39268</v>
      </c>
      <c r="D356" s="147">
        <v>3161120</v>
      </c>
      <c r="E356" s="149">
        <f t="shared" si="178"/>
        <v>-13394</v>
      </c>
      <c r="F356" s="96">
        <f t="shared" si="174"/>
        <v>45727</v>
      </c>
      <c r="H356" s="147">
        <v>1613738</v>
      </c>
      <c r="I356" s="150">
        <f t="shared" si="176"/>
        <v>-10249</v>
      </c>
      <c r="J356" s="147">
        <v>672545</v>
      </c>
      <c r="K356" s="150">
        <f t="shared" si="179"/>
        <v>-3618</v>
      </c>
      <c r="M356" s="96">
        <f t="shared" si="175"/>
        <v>45727</v>
      </c>
    </row>
    <row r="357" spans="1:13" hidden="1">
      <c r="A357" s="96">
        <v>45728</v>
      </c>
      <c r="B357" s="147">
        <v>3159524</v>
      </c>
      <c r="C357" s="149">
        <f t="shared" si="173"/>
        <v>-14990</v>
      </c>
      <c r="D357" s="147">
        <v>3139834</v>
      </c>
      <c r="E357" s="149">
        <f t="shared" si="178"/>
        <v>-19690</v>
      </c>
      <c r="F357" s="96">
        <f t="shared" si="174"/>
        <v>45728</v>
      </c>
      <c r="H357" s="147">
        <v>1610590</v>
      </c>
      <c r="I357" s="150">
        <f t="shared" si="176"/>
        <v>-3148</v>
      </c>
      <c r="J357" s="147">
        <v>672718</v>
      </c>
      <c r="K357" s="150">
        <f t="shared" si="179"/>
        <v>173</v>
      </c>
      <c r="M357" s="96">
        <f t="shared" si="175"/>
        <v>45728</v>
      </c>
    </row>
    <row r="358" spans="1:13" hidden="1">
      <c r="A358" s="96">
        <v>45729</v>
      </c>
      <c r="B358" s="147">
        <v>3141364</v>
      </c>
      <c r="C358" s="149">
        <f t="shared" si="173"/>
        <v>-18160</v>
      </c>
      <c r="D358" s="147">
        <v>3135192</v>
      </c>
      <c r="E358" s="149">
        <f t="shared" si="178"/>
        <v>-6172</v>
      </c>
      <c r="F358" s="96">
        <f t="shared" si="174"/>
        <v>45729</v>
      </c>
      <c r="H358" s="147">
        <v>1617293</v>
      </c>
      <c r="I358" s="150">
        <f t="shared" si="176"/>
        <v>6703</v>
      </c>
      <c r="J358" s="147">
        <v>676151</v>
      </c>
      <c r="K358" s="150">
        <f t="shared" si="179"/>
        <v>3433</v>
      </c>
      <c r="M358" s="96">
        <f t="shared" si="175"/>
        <v>45729</v>
      </c>
    </row>
    <row r="359" spans="1:13" hidden="1">
      <c r="A359" s="96">
        <v>45730</v>
      </c>
      <c r="B359" s="147">
        <v>3143113</v>
      </c>
      <c r="C359" s="148">
        <f t="shared" ref="C359:C378" si="180">B359-B358</f>
        <v>1749</v>
      </c>
      <c r="D359" s="147">
        <v>3155933</v>
      </c>
      <c r="E359" s="148">
        <f t="shared" si="178"/>
        <v>12820</v>
      </c>
      <c r="F359" s="96">
        <f t="shared" si="174"/>
        <v>45730</v>
      </c>
      <c r="H359" s="147">
        <v>1616345</v>
      </c>
      <c r="I359" s="150">
        <f t="shared" si="176"/>
        <v>-948</v>
      </c>
      <c r="J359" s="147">
        <v>673558</v>
      </c>
      <c r="K359" s="150">
        <f t="shared" si="179"/>
        <v>-2593</v>
      </c>
      <c r="M359" s="96">
        <f t="shared" si="175"/>
        <v>45730</v>
      </c>
    </row>
    <row r="360" spans="1:13" hidden="1">
      <c r="A360" s="96">
        <v>45733</v>
      </c>
      <c r="B360" s="147">
        <v>3156053</v>
      </c>
      <c r="C360" s="148">
        <f t="shared" si="180"/>
        <v>12940</v>
      </c>
      <c r="D360" s="147">
        <v>3168290</v>
      </c>
      <c r="E360" s="148">
        <f t="shared" si="178"/>
        <v>12237</v>
      </c>
      <c r="F360" s="96">
        <f t="shared" si="174"/>
        <v>45733</v>
      </c>
      <c r="H360" s="147">
        <v>1622515</v>
      </c>
      <c r="I360" s="150">
        <f t="shared" si="176"/>
        <v>6170</v>
      </c>
      <c r="J360" s="147">
        <v>678180</v>
      </c>
      <c r="K360" s="150">
        <f t="shared" si="179"/>
        <v>4622</v>
      </c>
      <c r="M360" s="96">
        <f t="shared" si="175"/>
        <v>45733</v>
      </c>
    </row>
    <row r="361" spans="1:13" hidden="1">
      <c r="A361" s="96">
        <v>45734</v>
      </c>
      <c r="B361" s="147">
        <v>3172157</v>
      </c>
      <c r="C361" s="148">
        <f t="shared" si="180"/>
        <v>16104</v>
      </c>
      <c r="D361" s="147">
        <v>3205662</v>
      </c>
      <c r="E361" s="148">
        <f t="shared" si="178"/>
        <v>33505</v>
      </c>
      <c r="F361" s="96">
        <f t="shared" si="174"/>
        <v>45734</v>
      </c>
      <c r="H361" s="147">
        <v>1664288</v>
      </c>
      <c r="I361" s="150">
        <f t="shared" si="176"/>
        <v>41773</v>
      </c>
      <c r="J361" s="147">
        <v>683885</v>
      </c>
      <c r="K361" s="150">
        <f t="shared" si="179"/>
        <v>5705</v>
      </c>
      <c r="M361" s="96">
        <f t="shared" si="175"/>
        <v>45734</v>
      </c>
    </row>
    <row r="362" spans="1:13" hidden="1">
      <c r="A362" s="96">
        <v>45735</v>
      </c>
      <c r="B362" s="147">
        <v>3207015</v>
      </c>
      <c r="C362" s="148">
        <f t="shared" si="180"/>
        <v>34858</v>
      </c>
      <c r="D362" s="147">
        <v>3217391</v>
      </c>
      <c r="E362" s="148">
        <f t="shared" si="178"/>
        <v>10376</v>
      </c>
      <c r="F362" s="96">
        <f t="shared" si="174"/>
        <v>45735</v>
      </c>
      <c r="H362" s="147">
        <v>1704364</v>
      </c>
      <c r="I362" s="150">
        <f t="shared" si="176"/>
        <v>40076</v>
      </c>
      <c r="J362" s="147">
        <v>684806</v>
      </c>
      <c r="K362" s="150">
        <f t="shared" si="179"/>
        <v>921</v>
      </c>
      <c r="M362" s="96">
        <f t="shared" si="175"/>
        <v>45735</v>
      </c>
    </row>
    <row r="363" spans="1:13" hidden="1">
      <c r="A363" s="96">
        <v>45737</v>
      </c>
      <c r="B363" s="147">
        <v>3212096</v>
      </c>
      <c r="C363" s="148">
        <f t="shared" si="180"/>
        <v>5081</v>
      </c>
      <c r="D363" s="147">
        <v>3200215</v>
      </c>
      <c r="E363" s="148">
        <f t="shared" si="178"/>
        <v>-11881</v>
      </c>
      <c r="F363" s="96">
        <f t="shared" si="174"/>
        <v>45737</v>
      </c>
      <c r="H363" s="147">
        <v>1702790</v>
      </c>
      <c r="I363" s="150">
        <f t="shared" si="176"/>
        <v>-1574</v>
      </c>
      <c r="J363" s="147">
        <v>675652</v>
      </c>
      <c r="K363" s="150">
        <f t="shared" si="179"/>
        <v>-9154</v>
      </c>
      <c r="M363" s="96">
        <f t="shared" si="175"/>
        <v>45737</v>
      </c>
    </row>
    <row r="364" spans="1:13" hidden="1">
      <c r="A364" s="96">
        <v>45740</v>
      </c>
      <c r="B364" s="147">
        <v>3200982</v>
      </c>
      <c r="C364" s="149">
        <f t="shared" si="180"/>
        <v>-11114</v>
      </c>
      <c r="D364" s="147">
        <v>3195712</v>
      </c>
      <c r="E364" s="149">
        <f t="shared" si="178"/>
        <v>-5270</v>
      </c>
      <c r="F364" s="96">
        <f t="shared" si="174"/>
        <v>45740</v>
      </c>
      <c r="H364" s="147">
        <v>1702301</v>
      </c>
      <c r="I364" s="150">
        <f t="shared" si="176"/>
        <v>-489</v>
      </c>
      <c r="J364" s="147">
        <v>681000</v>
      </c>
      <c r="K364" s="150">
        <f t="shared" si="179"/>
        <v>5348</v>
      </c>
      <c r="M364" s="96">
        <f t="shared" si="175"/>
        <v>45740</v>
      </c>
    </row>
    <row r="365" spans="1:13" hidden="1">
      <c r="A365" s="96">
        <v>45741</v>
      </c>
      <c r="B365" s="147">
        <v>3195488</v>
      </c>
      <c r="C365" s="149">
        <f t="shared" si="180"/>
        <v>-5494</v>
      </c>
      <c r="D365" s="147">
        <v>3206990</v>
      </c>
      <c r="E365" s="148">
        <f t="shared" si="178"/>
        <v>11502</v>
      </c>
      <c r="F365" s="96">
        <f t="shared" si="174"/>
        <v>45741</v>
      </c>
      <c r="H365" s="147">
        <v>1704233</v>
      </c>
      <c r="I365" s="150">
        <f t="shared" si="176"/>
        <v>1932</v>
      </c>
      <c r="J365" s="147">
        <v>681074</v>
      </c>
      <c r="K365" s="150">
        <f t="shared" si="179"/>
        <v>74</v>
      </c>
      <c r="M365" s="96">
        <f t="shared" si="175"/>
        <v>45741</v>
      </c>
    </row>
    <row r="366" spans="1:13" hidden="1">
      <c r="A366" s="96">
        <v>45742</v>
      </c>
      <c r="B366" s="147">
        <v>3207588</v>
      </c>
      <c r="C366" s="148">
        <f t="shared" si="180"/>
        <v>12100</v>
      </c>
      <c r="D366" s="147">
        <v>3209624</v>
      </c>
      <c r="E366" s="148">
        <f t="shared" si="178"/>
        <v>2036</v>
      </c>
      <c r="F366" s="96">
        <f t="shared" si="174"/>
        <v>45742</v>
      </c>
      <c r="H366" s="147">
        <v>2012608</v>
      </c>
      <c r="I366" s="150">
        <f t="shared" si="176"/>
        <v>308375</v>
      </c>
      <c r="J366" s="147">
        <v>681969</v>
      </c>
      <c r="K366" s="150">
        <f t="shared" si="179"/>
        <v>895</v>
      </c>
      <c r="M366" s="96">
        <f t="shared" si="175"/>
        <v>45742</v>
      </c>
    </row>
    <row r="367" spans="1:13" hidden="1">
      <c r="A367" s="96">
        <v>45743</v>
      </c>
      <c r="B367" s="147">
        <v>3207534</v>
      </c>
      <c r="C367" s="266">
        <f t="shared" si="180"/>
        <v>-54</v>
      </c>
      <c r="D367" s="147">
        <v>3204480</v>
      </c>
      <c r="E367" s="149">
        <f t="shared" si="178"/>
        <v>-3054</v>
      </c>
      <c r="F367" s="96">
        <f t="shared" si="174"/>
        <v>45743</v>
      </c>
      <c r="H367" s="147">
        <v>2019725</v>
      </c>
      <c r="I367" s="150">
        <f t="shared" si="176"/>
        <v>7117</v>
      </c>
      <c r="J367" s="147">
        <v>684156</v>
      </c>
      <c r="K367" s="150">
        <f t="shared" si="179"/>
        <v>2187</v>
      </c>
      <c r="M367" s="96">
        <f t="shared" si="175"/>
        <v>45743</v>
      </c>
    </row>
    <row r="368" spans="1:13" hidden="1">
      <c r="A368" s="96">
        <v>45744</v>
      </c>
      <c r="B368" s="147">
        <v>3186748</v>
      </c>
      <c r="C368" s="149">
        <f t="shared" si="180"/>
        <v>-20786</v>
      </c>
      <c r="D368" s="147">
        <v>3163400</v>
      </c>
      <c r="E368" s="149">
        <f t="shared" si="178"/>
        <v>-23348</v>
      </c>
      <c r="F368" s="96">
        <f t="shared" si="174"/>
        <v>45744</v>
      </c>
      <c r="H368" s="147">
        <v>2000757</v>
      </c>
      <c r="I368" s="150">
        <f t="shared" si="176"/>
        <v>-18968</v>
      </c>
      <c r="J368" s="147">
        <v>677838</v>
      </c>
      <c r="K368" s="150">
        <f t="shared" si="179"/>
        <v>-6318</v>
      </c>
      <c r="M368" s="96">
        <f t="shared" si="175"/>
        <v>45744</v>
      </c>
    </row>
    <row r="369" spans="1:13" hidden="1">
      <c r="A369" s="96">
        <v>45747</v>
      </c>
      <c r="B369" s="147">
        <v>3161556</v>
      </c>
      <c r="C369" s="149">
        <f t="shared" si="180"/>
        <v>-25192</v>
      </c>
      <c r="D369" s="147">
        <v>3094207</v>
      </c>
      <c r="E369" s="149">
        <f t="shared" si="178"/>
        <v>-67349</v>
      </c>
      <c r="F369" s="96">
        <f t="shared" si="174"/>
        <v>45747</v>
      </c>
      <c r="H369" s="147">
        <v>1962470</v>
      </c>
      <c r="I369" s="150">
        <f t="shared" si="176"/>
        <v>-38287</v>
      </c>
      <c r="J369" s="147">
        <v>681969</v>
      </c>
      <c r="K369" s="150">
        <f t="shared" si="179"/>
        <v>4131</v>
      </c>
      <c r="M369" s="96">
        <f t="shared" si="175"/>
        <v>45747</v>
      </c>
    </row>
    <row r="370" spans="1:13">
      <c r="A370" s="96">
        <v>45748</v>
      </c>
      <c r="B370" s="147">
        <v>3094421</v>
      </c>
      <c r="C370" s="149">
        <f t="shared" si="180"/>
        <v>-67135</v>
      </c>
      <c r="D370" s="147">
        <v>3093708</v>
      </c>
      <c r="E370" s="162">
        <f t="shared" si="178"/>
        <v>-713</v>
      </c>
      <c r="F370" s="96">
        <f t="shared" si="174"/>
        <v>45748</v>
      </c>
      <c r="H370" s="147">
        <v>1968572</v>
      </c>
      <c r="I370" s="150">
        <f t="shared" si="176"/>
        <v>6102</v>
      </c>
      <c r="J370" s="147">
        <v>669267</v>
      </c>
      <c r="K370" s="150">
        <f t="shared" si="179"/>
        <v>-12702</v>
      </c>
      <c r="M370" s="96">
        <f t="shared" si="175"/>
        <v>45748</v>
      </c>
    </row>
    <row r="371" spans="1:13" hidden="1">
      <c r="A371" s="96">
        <v>45749</v>
      </c>
      <c r="B371" s="147">
        <v>3091409</v>
      </c>
      <c r="C371" s="149">
        <f t="shared" si="180"/>
        <v>-3012</v>
      </c>
      <c r="D371" s="147">
        <v>3077484</v>
      </c>
      <c r="E371" s="149">
        <f t="shared" si="178"/>
        <v>-13925</v>
      </c>
      <c r="F371" s="96">
        <f t="shared" si="174"/>
        <v>45749</v>
      </c>
      <c r="H371" s="147">
        <v>1955282</v>
      </c>
      <c r="I371" s="150">
        <f t="shared" si="176"/>
        <v>-13290</v>
      </c>
      <c r="J371" s="147">
        <v>663999</v>
      </c>
      <c r="K371" s="150">
        <f t="shared" si="179"/>
        <v>-5268</v>
      </c>
      <c r="M371" s="96">
        <f t="shared" si="175"/>
        <v>45749</v>
      </c>
    </row>
    <row r="372" spans="1:13" hidden="1">
      <c r="A372" s="96">
        <v>45750</v>
      </c>
      <c r="B372" s="147">
        <v>3072336</v>
      </c>
      <c r="C372" s="149">
        <f t="shared" si="180"/>
        <v>-19073</v>
      </c>
      <c r="D372" s="147">
        <v>3037757</v>
      </c>
      <c r="E372" s="149">
        <f t="shared" si="178"/>
        <v>-34579</v>
      </c>
      <c r="F372" s="96">
        <f t="shared" si="174"/>
        <v>45750</v>
      </c>
      <c r="H372" s="147">
        <v>1927990</v>
      </c>
      <c r="I372" s="150">
        <f t="shared" si="176"/>
        <v>-27292</v>
      </c>
      <c r="J372" s="147">
        <v>655794</v>
      </c>
      <c r="K372" s="150">
        <f t="shared" si="179"/>
        <v>-8205</v>
      </c>
      <c r="M372" s="96">
        <f t="shared" si="175"/>
        <v>45750</v>
      </c>
    </row>
    <row r="373" spans="1:13" hidden="1">
      <c r="A373" s="96">
        <v>45751</v>
      </c>
      <c r="B373" s="147">
        <v>3037845</v>
      </c>
      <c r="C373" s="149">
        <f t="shared" si="180"/>
        <v>-34491</v>
      </c>
      <c r="D373" s="147">
        <v>3016517</v>
      </c>
      <c r="E373" s="149">
        <f>D373-B373</f>
        <v>-21328</v>
      </c>
      <c r="F373" s="96">
        <f t="shared" si="174"/>
        <v>45751</v>
      </c>
      <c r="H373" s="147">
        <v>1901317</v>
      </c>
      <c r="I373" s="150">
        <f t="shared" si="176"/>
        <v>-26673</v>
      </c>
      <c r="J373" s="147">
        <v>653849</v>
      </c>
      <c r="K373" s="150">
        <f t="shared" si="179"/>
        <v>-1945</v>
      </c>
      <c r="M373" s="96">
        <f t="shared" si="175"/>
        <v>45751</v>
      </c>
    </row>
    <row r="374" spans="1:13" hidden="1">
      <c r="A374" s="96">
        <v>45754</v>
      </c>
      <c r="B374" s="147">
        <v>3004213</v>
      </c>
      <c r="C374" s="149">
        <f t="shared" si="180"/>
        <v>-33632</v>
      </c>
      <c r="D374" s="147">
        <v>2901042</v>
      </c>
      <c r="E374" s="149">
        <f t="shared" si="178"/>
        <v>-103171</v>
      </c>
      <c r="F374" s="96">
        <f t="shared" si="174"/>
        <v>45754</v>
      </c>
      <c r="H374" s="147">
        <v>1818581</v>
      </c>
      <c r="I374" s="150">
        <f t="shared" si="176"/>
        <v>-82736</v>
      </c>
      <c r="J374" s="147">
        <v>635426</v>
      </c>
      <c r="K374" s="150">
        <f t="shared" si="179"/>
        <v>-18423</v>
      </c>
      <c r="M374" s="96">
        <f t="shared" si="175"/>
        <v>45754</v>
      </c>
    </row>
    <row r="375" spans="1:13" hidden="1">
      <c r="A375" s="96">
        <v>45755</v>
      </c>
      <c r="B375" s="147">
        <v>2900363</v>
      </c>
      <c r="C375" s="149">
        <f t="shared" si="180"/>
        <v>-103850</v>
      </c>
      <c r="D375" s="147">
        <v>3006019</v>
      </c>
      <c r="E375" s="148">
        <f t="shared" si="178"/>
        <v>105656</v>
      </c>
      <c r="F375" s="96">
        <f t="shared" si="174"/>
        <v>45755</v>
      </c>
      <c r="H375" s="147">
        <v>1831388</v>
      </c>
      <c r="I375" s="150">
        <f t="shared" si="176"/>
        <v>12807</v>
      </c>
      <c r="J375" s="147">
        <v>646899</v>
      </c>
      <c r="K375" s="150">
        <f t="shared" si="179"/>
        <v>11473</v>
      </c>
      <c r="M375" s="96">
        <f t="shared" si="175"/>
        <v>45755</v>
      </c>
    </row>
    <row r="376" spans="1:13" hidden="1">
      <c r="A376" s="96">
        <v>45756</v>
      </c>
      <c r="B376" s="147">
        <v>3002252</v>
      </c>
      <c r="C376" s="148">
        <f t="shared" si="180"/>
        <v>101889</v>
      </c>
      <c r="D376" s="147">
        <v>2955498</v>
      </c>
      <c r="E376" s="149">
        <f t="shared" si="178"/>
        <v>-46754</v>
      </c>
      <c r="F376" s="96">
        <f t="shared" si="174"/>
        <v>45756</v>
      </c>
      <c r="H376" s="147">
        <v>1758248</v>
      </c>
      <c r="I376" s="150">
        <f t="shared" si="176"/>
        <v>-73140</v>
      </c>
      <c r="J376" s="147">
        <v>640315</v>
      </c>
      <c r="K376" s="150">
        <f t="shared" si="179"/>
        <v>-6584</v>
      </c>
      <c r="M376" s="96">
        <f t="shared" si="175"/>
        <v>45756</v>
      </c>
    </row>
    <row r="377" spans="1:13" hidden="1">
      <c r="A377" s="96">
        <v>45757</v>
      </c>
      <c r="B377" s="147">
        <v>2960618</v>
      </c>
      <c r="C377" s="149">
        <f t="shared" si="180"/>
        <v>-41634</v>
      </c>
      <c r="D377" s="147">
        <v>3109267</v>
      </c>
      <c r="E377" s="148">
        <f t="shared" si="178"/>
        <v>148649</v>
      </c>
      <c r="F377" s="96">
        <f t="shared" si="174"/>
        <v>45757</v>
      </c>
      <c r="H377" s="147">
        <v>1819929</v>
      </c>
      <c r="I377" s="150">
        <f t="shared" si="176"/>
        <v>61681</v>
      </c>
      <c r="J377" s="147">
        <v>662449</v>
      </c>
      <c r="K377" s="150">
        <f t="shared" si="179"/>
        <v>22134</v>
      </c>
      <c r="M377" s="96">
        <f t="shared" si="175"/>
        <v>45757</v>
      </c>
    </row>
    <row r="378" spans="1:13" hidden="1">
      <c r="A378" s="96">
        <v>45758</v>
      </c>
      <c r="B378" s="147">
        <v>3102670</v>
      </c>
      <c r="C378" s="148">
        <f t="shared" si="180"/>
        <v>142052</v>
      </c>
      <c r="D378" s="147">
        <v>3045166</v>
      </c>
      <c r="E378" s="149">
        <f t="shared" si="178"/>
        <v>-57504</v>
      </c>
      <c r="F378" s="96">
        <f t="shared" si="174"/>
        <v>45758</v>
      </c>
      <c r="H378" s="147">
        <v>1820596</v>
      </c>
      <c r="I378" s="150">
        <f t="shared" ref="I378:I410" si="181">H378-H377</f>
        <v>667</v>
      </c>
      <c r="J378" s="147">
        <v>654539</v>
      </c>
      <c r="K378" s="150">
        <f t="shared" ref="K378:K409" si="182">J378-J377</f>
        <v>-7910</v>
      </c>
      <c r="M378" s="96">
        <f t="shared" si="175"/>
        <v>45758</v>
      </c>
    </row>
    <row r="379" spans="1:13" hidden="1">
      <c r="A379" s="96">
        <v>45761</v>
      </c>
      <c r="B379" s="147">
        <v>3044723</v>
      </c>
      <c r="C379" s="149">
        <f t="shared" ref="C379:C432" si="183">B379-B378</f>
        <v>-57947</v>
      </c>
      <c r="D379" s="147">
        <v>3051078</v>
      </c>
      <c r="E379" s="148">
        <f t="shared" ref="E379:E399" si="184">D379-B379</f>
        <v>6355</v>
      </c>
      <c r="F379" s="96">
        <f t="shared" si="174"/>
        <v>45761</v>
      </c>
      <c r="H379" s="147">
        <v>1838757</v>
      </c>
      <c r="I379" s="150">
        <f t="shared" si="181"/>
        <v>18161</v>
      </c>
      <c r="J379" s="147">
        <v>665337</v>
      </c>
      <c r="K379" s="150">
        <f t="shared" si="182"/>
        <v>10798</v>
      </c>
      <c r="M379" s="96">
        <f t="shared" si="175"/>
        <v>45761</v>
      </c>
    </row>
    <row r="380" spans="1:13" hidden="1">
      <c r="A380" s="96">
        <v>45762</v>
      </c>
      <c r="B380" s="147">
        <v>3052353</v>
      </c>
      <c r="C380" s="148">
        <f t="shared" si="183"/>
        <v>7630</v>
      </c>
      <c r="D380" s="147">
        <v>3069674</v>
      </c>
      <c r="E380" s="148">
        <f t="shared" si="184"/>
        <v>17321</v>
      </c>
      <c r="F380" s="96">
        <f t="shared" si="174"/>
        <v>45762</v>
      </c>
      <c r="H380" s="147">
        <v>1850979</v>
      </c>
      <c r="I380" s="150">
        <f t="shared" si="181"/>
        <v>12222</v>
      </c>
      <c r="J380" s="147">
        <v>667688</v>
      </c>
      <c r="K380" s="150">
        <f t="shared" si="182"/>
        <v>2351</v>
      </c>
      <c r="M380" s="96">
        <f t="shared" si="175"/>
        <v>45762</v>
      </c>
    </row>
    <row r="381" spans="1:13" hidden="1">
      <c r="A381" s="96">
        <v>45763</v>
      </c>
      <c r="B381" s="147">
        <v>3068752</v>
      </c>
      <c r="C381" s="148">
        <f t="shared" si="183"/>
        <v>16399</v>
      </c>
      <c r="D381" s="147">
        <v>3058106</v>
      </c>
      <c r="E381" s="149">
        <f t="shared" si="184"/>
        <v>-10646</v>
      </c>
      <c r="F381" s="96">
        <f t="shared" si="174"/>
        <v>45763</v>
      </c>
      <c r="H381" s="147">
        <v>1849717</v>
      </c>
      <c r="I381" s="150">
        <f t="shared" si="181"/>
        <v>-1262</v>
      </c>
      <c r="J381" s="147">
        <v>514822</v>
      </c>
      <c r="K381" s="150">
        <f t="shared" si="182"/>
        <v>-152866</v>
      </c>
      <c r="M381" s="96">
        <f t="shared" si="175"/>
        <v>45763</v>
      </c>
    </row>
    <row r="382" spans="1:13" hidden="1">
      <c r="A382" s="96">
        <v>45764</v>
      </c>
      <c r="B382" s="147">
        <v>3058653</v>
      </c>
      <c r="C382" s="149">
        <f t="shared" si="183"/>
        <v>-10099</v>
      </c>
      <c r="D382" s="147">
        <v>3067607</v>
      </c>
      <c r="E382" s="148">
        <f t="shared" si="184"/>
        <v>8954</v>
      </c>
      <c r="F382" s="96">
        <f t="shared" si="174"/>
        <v>45764</v>
      </c>
      <c r="H382" s="147">
        <v>1853996</v>
      </c>
      <c r="I382" s="150">
        <f t="shared" si="181"/>
        <v>4279</v>
      </c>
      <c r="J382" s="147">
        <v>516549</v>
      </c>
      <c r="K382" s="150">
        <f t="shared" si="182"/>
        <v>1727</v>
      </c>
      <c r="M382" s="96">
        <f t="shared" si="175"/>
        <v>45764</v>
      </c>
    </row>
    <row r="383" spans="1:13" hidden="1">
      <c r="A383" s="96">
        <v>45765</v>
      </c>
      <c r="B383" s="147">
        <v>3067461</v>
      </c>
      <c r="C383" s="148">
        <f t="shared" si="183"/>
        <v>8808</v>
      </c>
      <c r="D383" s="147">
        <v>3086712</v>
      </c>
      <c r="E383" s="148">
        <f t="shared" si="184"/>
        <v>19251</v>
      </c>
      <c r="F383" s="96">
        <f t="shared" si="174"/>
        <v>45765</v>
      </c>
      <c r="H383" s="147">
        <v>1881877</v>
      </c>
      <c r="I383" s="150">
        <f t="shared" si="181"/>
        <v>27881</v>
      </c>
      <c r="J383" s="147">
        <v>516686</v>
      </c>
      <c r="K383" s="150">
        <f t="shared" si="182"/>
        <v>137</v>
      </c>
      <c r="M383" s="96">
        <f t="shared" si="175"/>
        <v>45765</v>
      </c>
    </row>
    <row r="384" spans="1:13" hidden="1">
      <c r="A384" s="96">
        <v>45768</v>
      </c>
      <c r="B384" s="147">
        <v>3086777</v>
      </c>
      <c r="C384" s="148">
        <f t="shared" si="183"/>
        <v>19316</v>
      </c>
      <c r="D384" s="147">
        <v>3078152</v>
      </c>
      <c r="E384" s="149">
        <f t="shared" si="184"/>
        <v>-8625</v>
      </c>
      <c r="F384" s="96">
        <f t="shared" si="174"/>
        <v>45768</v>
      </c>
      <c r="H384" s="147">
        <v>1925339</v>
      </c>
      <c r="I384" s="150">
        <f t="shared" si="181"/>
        <v>43462</v>
      </c>
      <c r="J384" s="147">
        <v>518579</v>
      </c>
      <c r="K384" s="150">
        <f t="shared" si="182"/>
        <v>1893</v>
      </c>
      <c r="M384" s="96">
        <f t="shared" si="175"/>
        <v>45768</v>
      </c>
    </row>
    <row r="385" spans="1:13" hidden="1">
      <c r="A385" s="96">
        <v>45769</v>
      </c>
      <c r="B385" s="147">
        <v>3077858</v>
      </c>
      <c r="C385" s="149">
        <f t="shared" si="183"/>
        <v>-8919</v>
      </c>
      <c r="D385" s="147">
        <v>3086565</v>
      </c>
      <c r="E385" s="148">
        <f t="shared" si="184"/>
        <v>8707</v>
      </c>
      <c r="F385" s="96">
        <f t="shared" si="174"/>
        <v>45769</v>
      </c>
      <c r="H385" s="147">
        <v>1920980</v>
      </c>
      <c r="I385" s="150">
        <f t="shared" si="181"/>
        <v>-4359</v>
      </c>
      <c r="J385" s="147">
        <v>520174</v>
      </c>
      <c r="K385" s="150">
        <f t="shared" si="182"/>
        <v>1595</v>
      </c>
      <c r="M385" s="96">
        <f t="shared" si="175"/>
        <v>45769</v>
      </c>
    </row>
    <row r="386" spans="1:13" hidden="1">
      <c r="A386" s="96">
        <v>45770</v>
      </c>
      <c r="B386" s="147">
        <v>3088362</v>
      </c>
      <c r="C386" s="148">
        <f t="shared" si="183"/>
        <v>10504</v>
      </c>
      <c r="D386" s="147">
        <v>3134477</v>
      </c>
      <c r="E386" s="148">
        <f t="shared" si="184"/>
        <v>46115</v>
      </c>
      <c r="F386" s="96">
        <f t="shared" si="174"/>
        <v>45770</v>
      </c>
      <c r="H386" s="147">
        <v>1937393</v>
      </c>
      <c r="I386" s="150">
        <f t="shared" si="181"/>
        <v>16413</v>
      </c>
      <c r="J386" s="147">
        <v>526419</v>
      </c>
      <c r="K386" s="150">
        <f t="shared" si="182"/>
        <v>6245</v>
      </c>
      <c r="M386" s="96">
        <f t="shared" si="175"/>
        <v>45770</v>
      </c>
    </row>
    <row r="387" spans="1:13" hidden="1">
      <c r="A387" s="96">
        <v>45771</v>
      </c>
      <c r="B387" s="147">
        <v>3137571</v>
      </c>
      <c r="C387" s="148">
        <f t="shared" si="183"/>
        <v>49209</v>
      </c>
      <c r="D387" s="147">
        <v>3131389</v>
      </c>
      <c r="E387" s="149">
        <f t="shared" si="184"/>
        <v>-6182</v>
      </c>
      <c r="F387" s="96">
        <f t="shared" si="174"/>
        <v>45771</v>
      </c>
      <c r="H387" s="147">
        <v>1952543</v>
      </c>
      <c r="I387" s="150">
        <f t="shared" si="181"/>
        <v>15150</v>
      </c>
      <c r="J387" s="147">
        <v>527376</v>
      </c>
      <c r="K387" s="150">
        <f t="shared" si="182"/>
        <v>957</v>
      </c>
      <c r="M387" s="96">
        <f t="shared" si="175"/>
        <v>45771</v>
      </c>
    </row>
    <row r="388" spans="1:13" hidden="1">
      <c r="A388" s="96">
        <v>45772</v>
      </c>
      <c r="B388" s="147">
        <v>3134615</v>
      </c>
      <c r="C388" s="149">
        <f t="shared" si="183"/>
        <v>-2956</v>
      </c>
      <c r="D388" s="147">
        <v>3145364</v>
      </c>
      <c r="E388" s="148">
        <f t="shared" si="184"/>
        <v>10749</v>
      </c>
      <c r="F388" s="96">
        <f t="shared" si="174"/>
        <v>45772</v>
      </c>
      <c r="H388" s="147">
        <v>1980567</v>
      </c>
      <c r="I388" s="150">
        <f t="shared" si="181"/>
        <v>28024</v>
      </c>
      <c r="J388" s="147">
        <v>530833</v>
      </c>
      <c r="K388" s="150">
        <f t="shared" si="182"/>
        <v>3457</v>
      </c>
      <c r="M388" s="96">
        <f t="shared" si="175"/>
        <v>45772</v>
      </c>
    </row>
    <row r="389" spans="1:13" hidden="1">
      <c r="A389" s="96">
        <v>45775</v>
      </c>
      <c r="B389" s="147">
        <v>3139079</v>
      </c>
      <c r="C389" s="148">
        <f t="shared" si="183"/>
        <v>4464</v>
      </c>
      <c r="D389" s="147">
        <v>3179953</v>
      </c>
      <c r="E389" s="148">
        <f t="shared" si="184"/>
        <v>40874</v>
      </c>
      <c r="F389" s="96">
        <f t="shared" si="174"/>
        <v>45775</v>
      </c>
      <c r="H389" s="147">
        <v>1999086</v>
      </c>
      <c r="I389" s="150">
        <f t="shared" si="181"/>
        <v>18519</v>
      </c>
      <c r="J389" s="147">
        <v>535145</v>
      </c>
      <c r="K389" s="150">
        <f t="shared" si="182"/>
        <v>4312</v>
      </c>
      <c r="M389" s="96">
        <f t="shared" si="175"/>
        <v>45775</v>
      </c>
    </row>
    <row r="390" spans="1:13" hidden="1">
      <c r="A390" s="96">
        <v>45777</v>
      </c>
      <c r="B390" s="147">
        <v>3181159</v>
      </c>
      <c r="C390" s="148">
        <f t="shared" si="183"/>
        <v>42080</v>
      </c>
      <c r="D390" s="147">
        <v>3160847</v>
      </c>
      <c r="E390" s="149">
        <f t="shared" si="184"/>
        <v>-20312</v>
      </c>
      <c r="F390" s="96">
        <f t="shared" si="174"/>
        <v>45777</v>
      </c>
      <c r="H390" s="147">
        <v>2002085</v>
      </c>
      <c r="I390" s="150">
        <f t="shared" si="181"/>
        <v>2999</v>
      </c>
      <c r="J390" s="147">
        <v>527609</v>
      </c>
      <c r="K390" s="150">
        <f t="shared" si="182"/>
        <v>-7536</v>
      </c>
      <c r="M390" s="96">
        <f t="shared" si="175"/>
        <v>45777</v>
      </c>
    </row>
    <row r="391" spans="1:13">
      <c r="A391" s="96">
        <v>45778</v>
      </c>
      <c r="B391" s="147">
        <v>3181159</v>
      </c>
      <c r="C391" s="148">
        <f t="shared" si="183"/>
        <v>0</v>
      </c>
      <c r="D391" s="147">
        <v>3191894</v>
      </c>
      <c r="E391" s="148">
        <f t="shared" si="184"/>
        <v>10735</v>
      </c>
      <c r="F391" s="96">
        <f t="shared" si="174"/>
        <v>45778</v>
      </c>
      <c r="H391" s="147">
        <v>1991615</v>
      </c>
      <c r="I391" s="150">
        <f t="shared" si="181"/>
        <v>-10470</v>
      </c>
      <c r="J391" s="147">
        <v>531673</v>
      </c>
      <c r="K391" s="150">
        <f t="shared" si="182"/>
        <v>4064</v>
      </c>
      <c r="M391" s="96">
        <f t="shared" si="175"/>
        <v>45778</v>
      </c>
    </row>
    <row r="392" spans="1:13" hidden="1">
      <c r="A392" s="96">
        <v>45784</v>
      </c>
      <c r="B392" s="147">
        <v>3181159</v>
      </c>
      <c r="C392" s="148">
        <f t="shared" ref="C392" si="185">B392-B391</f>
        <v>0</v>
      </c>
      <c r="D392" s="147">
        <v>3207701</v>
      </c>
      <c r="E392" s="149">
        <f t="shared" si="184"/>
        <v>26542</v>
      </c>
      <c r="F392" s="96">
        <f t="shared" ref="F392:F404" si="186">$A392</f>
        <v>45784</v>
      </c>
      <c r="H392" s="147">
        <v>1991615</v>
      </c>
      <c r="I392" s="150">
        <f t="shared" ref="I392" si="187">H392-H391</f>
        <v>0</v>
      </c>
      <c r="J392" s="147">
        <v>531673</v>
      </c>
      <c r="K392" s="150">
        <f t="shared" ref="K392" si="188">J392-J391</f>
        <v>0</v>
      </c>
      <c r="M392" s="96">
        <f t="shared" ref="M392:M404" si="189">$A392</f>
        <v>45784</v>
      </c>
    </row>
    <row r="393" spans="1:13" hidden="1">
      <c r="A393" s="96">
        <v>45785</v>
      </c>
      <c r="B393" s="147">
        <v>3211338</v>
      </c>
      <c r="C393" s="148">
        <f t="shared" si="183"/>
        <v>30179</v>
      </c>
      <c r="D393" s="147">
        <v>3216266</v>
      </c>
      <c r="E393" s="148">
        <f t="shared" si="184"/>
        <v>4928</v>
      </c>
      <c r="F393" s="96">
        <f t="shared" si="186"/>
        <v>45785</v>
      </c>
      <c r="H393" s="147">
        <v>1972749</v>
      </c>
      <c r="I393" s="150">
        <f t="shared" si="181"/>
        <v>-18866</v>
      </c>
      <c r="J393" s="147">
        <v>534448</v>
      </c>
      <c r="K393" s="150">
        <f t="shared" si="182"/>
        <v>2775</v>
      </c>
      <c r="M393" s="96">
        <f t="shared" si="189"/>
        <v>45785</v>
      </c>
    </row>
    <row r="394" spans="1:13" hidden="1">
      <c r="A394" s="96">
        <v>45786</v>
      </c>
      <c r="B394" s="147">
        <v>3216959</v>
      </c>
      <c r="C394" s="148">
        <f t="shared" si="183"/>
        <v>5621</v>
      </c>
      <c r="D394" s="147">
        <v>3236300</v>
      </c>
      <c r="E394" s="148">
        <f t="shared" si="184"/>
        <v>19341</v>
      </c>
      <c r="F394" s="96">
        <f t="shared" si="186"/>
        <v>45786</v>
      </c>
      <c r="H394" s="147">
        <v>1987571</v>
      </c>
      <c r="I394" s="150">
        <f t="shared" si="181"/>
        <v>14822</v>
      </c>
      <c r="J394" s="147">
        <v>539024</v>
      </c>
      <c r="K394" s="150">
        <f t="shared" si="182"/>
        <v>4576</v>
      </c>
      <c r="M394" s="96">
        <f t="shared" si="189"/>
        <v>45786</v>
      </c>
    </row>
    <row r="395" spans="1:13" hidden="1">
      <c r="A395" s="96">
        <v>45789</v>
      </c>
      <c r="B395" s="147">
        <v>3237559</v>
      </c>
      <c r="C395" s="148">
        <f t="shared" si="183"/>
        <v>20600</v>
      </c>
      <c r="D395" s="147">
        <v>3261566</v>
      </c>
      <c r="E395" s="148">
        <f t="shared" si="184"/>
        <v>24007</v>
      </c>
      <c r="F395" s="96">
        <f t="shared" si="186"/>
        <v>45789</v>
      </c>
      <c r="H395" s="147">
        <v>2013547</v>
      </c>
      <c r="I395" s="150">
        <f t="shared" si="181"/>
        <v>25976</v>
      </c>
      <c r="J395" s="147">
        <v>543905</v>
      </c>
      <c r="K395" s="150">
        <f t="shared" si="182"/>
        <v>4881</v>
      </c>
      <c r="M395" s="96">
        <f t="shared" si="189"/>
        <v>45789</v>
      </c>
    </row>
    <row r="396" spans="1:13" hidden="1">
      <c r="A396" s="96">
        <v>45790</v>
      </c>
      <c r="B396" s="147">
        <v>3256789</v>
      </c>
      <c r="C396" s="148">
        <f t="shared" si="183"/>
        <v>19230</v>
      </c>
      <c r="D396" s="147">
        <v>3266233</v>
      </c>
      <c r="E396" s="148">
        <f t="shared" si="184"/>
        <v>9444</v>
      </c>
      <c r="F396" s="96">
        <f t="shared" si="186"/>
        <v>45790</v>
      </c>
      <c r="H396" s="147">
        <v>2014835</v>
      </c>
      <c r="I396" s="150">
        <f t="shared" si="181"/>
        <v>1288</v>
      </c>
      <c r="J396" s="147">
        <v>495571</v>
      </c>
      <c r="K396" s="150">
        <f t="shared" si="182"/>
        <v>-48334</v>
      </c>
      <c r="M396" s="96">
        <f t="shared" si="189"/>
        <v>45790</v>
      </c>
    </row>
    <row r="397" spans="1:13" hidden="1">
      <c r="A397" s="96">
        <v>45792</v>
      </c>
      <c r="B397" s="147">
        <v>3242994</v>
      </c>
      <c r="C397" s="149">
        <f t="shared" si="183"/>
        <v>-13795</v>
      </c>
      <c r="D397" s="147">
        <v>3228487</v>
      </c>
      <c r="E397" s="149">
        <f t="shared" si="184"/>
        <v>-14507</v>
      </c>
      <c r="F397" s="96">
        <f t="shared" si="186"/>
        <v>45792</v>
      </c>
      <c r="H397" s="147">
        <v>2017862</v>
      </c>
      <c r="I397" s="150">
        <f t="shared" si="181"/>
        <v>3027</v>
      </c>
      <c r="J397" s="147">
        <v>491413</v>
      </c>
      <c r="K397" s="150">
        <f t="shared" si="182"/>
        <v>-4158</v>
      </c>
      <c r="M397" s="96">
        <f t="shared" si="189"/>
        <v>45792</v>
      </c>
    </row>
    <row r="398" spans="1:13" hidden="1">
      <c r="A398" s="96">
        <v>45793</v>
      </c>
      <c r="B398" s="147">
        <v>3228890</v>
      </c>
      <c r="C398" s="149">
        <f t="shared" si="183"/>
        <v>-14104</v>
      </c>
      <c r="D398" s="147">
        <v>3235867</v>
      </c>
      <c r="E398" s="148">
        <f t="shared" si="184"/>
        <v>6977</v>
      </c>
      <c r="F398" s="96">
        <f t="shared" si="186"/>
        <v>45793</v>
      </c>
      <c r="H398" s="147">
        <v>2017862</v>
      </c>
      <c r="I398" s="150">
        <f t="shared" si="181"/>
        <v>0</v>
      </c>
      <c r="J398" s="147">
        <v>491413</v>
      </c>
      <c r="K398" s="150">
        <f t="shared" si="182"/>
        <v>0</v>
      </c>
      <c r="M398" s="96">
        <f t="shared" si="189"/>
        <v>45793</v>
      </c>
    </row>
    <row r="399" spans="1:13" hidden="1">
      <c r="A399" s="96">
        <v>45796</v>
      </c>
      <c r="B399" s="147">
        <v>3236673</v>
      </c>
      <c r="C399" s="148">
        <f t="shared" si="183"/>
        <v>7783</v>
      </c>
      <c r="D399" s="147">
        <v>3216487</v>
      </c>
      <c r="E399" s="149">
        <f t="shared" si="184"/>
        <v>-20186</v>
      </c>
      <c r="F399" s="96">
        <f t="shared" si="186"/>
        <v>45796</v>
      </c>
      <c r="H399" s="147">
        <v>2071371</v>
      </c>
      <c r="I399" s="150">
        <f t="shared" si="181"/>
        <v>53509</v>
      </c>
      <c r="J399" s="147">
        <v>489957</v>
      </c>
      <c r="K399" s="150">
        <f t="shared" si="182"/>
        <v>-1456</v>
      </c>
      <c r="M399" s="96">
        <f t="shared" si="189"/>
        <v>45796</v>
      </c>
    </row>
    <row r="400" spans="1:13" hidden="1">
      <c r="A400" s="96">
        <v>45803</v>
      </c>
      <c r="B400" s="147">
        <v>3155259</v>
      </c>
      <c r="C400" s="149">
        <f t="shared" si="183"/>
        <v>-81414</v>
      </c>
      <c r="D400" s="147">
        <v>3174452</v>
      </c>
      <c r="E400" s="148">
        <f t="shared" ref="E400:E409" si="190">D400-B400</f>
        <v>19193</v>
      </c>
      <c r="F400" s="96">
        <f t="shared" si="186"/>
        <v>45803</v>
      </c>
      <c r="H400" s="147">
        <v>1954937</v>
      </c>
      <c r="I400" s="150">
        <f t="shared" si="181"/>
        <v>-116434</v>
      </c>
      <c r="J400" s="147">
        <v>484465</v>
      </c>
      <c r="K400" s="150">
        <f t="shared" si="182"/>
        <v>-5492</v>
      </c>
      <c r="M400" s="96">
        <f t="shared" si="189"/>
        <v>45803</v>
      </c>
    </row>
    <row r="401" spans="1:13" hidden="1">
      <c r="A401" s="96">
        <v>45805</v>
      </c>
      <c r="B401" s="147">
        <v>3155259</v>
      </c>
      <c r="C401" s="148">
        <f t="shared" si="183"/>
        <v>0</v>
      </c>
      <c r="D401" s="147">
        <v>3174452</v>
      </c>
      <c r="E401" s="148">
        <f t="shared" si="190"/>
        <v>19193</v>
      </c>
      <c r="F401" s="96">
        <f t="shared" si="186"/>
        <v>45805</v>
      </c>
      <c r="H401" s="147">
        <v>2290877</v>
      </c>
      <c r="I401" s="150">
        <f t="shared" si="181"/>
        <v>335940</v>
      </c>
      <c r="J401" s="147">
        <v>486947</v>
      </c>
      <c r="K401" s="150">
        <f t="shared" si="182"/>
        <v>2482</v>
      </c>
      <c r="M401" s="96">
        <f t="shared" si="189"/>
        <v>45805</v>
      </c>
    </row>
    <row r="402" spans="1:13" hidden="1">
      <c r="A402" s="96">
        <v>45806</v>
      </c>
      <c r="B402" s="147">
        <v>3183639</v>
      </c>
      <c r="C402" s="148">
        <f t="shared" si="183"/>
        <v>28380</v>
      </c>
      <c r="D402" s="147">
        <v>3214510</v>
      </c>
      <c r="E402" s="148">
        <f t="shared" si="190"/>
        <v>30871</v>
      </c>
      <c r="F402" s="96">
        <f t="shared" si="186"/>
        <v>45806</v>
      </c>
      <c r="H402" s="147">
        <v>2309341</v>
      </c>
      <c r="I402" s="150">
        <f t="shared" si="181"/>
        <v>18464</v>
      </c>
      <c r="J402" s="147">
        <v>490641</v>
      </c>
      <c r="K402" s="150">
        <f t="shared" si="182"/>
        <v>3694</v>
      </c>
      <c r="M402" s="96">
        <f t="shared" si="189"/>
        <v>45806</v>
      </c>
    </row>
    <row r="403" spans="1:13" hidden="1">
      <c r="A403" s="96">
        <v>45807</v>
      </c>
      <c r="B403" s="147">
        <v>3228371</v>
      </c>
      <c r="C403" s="148">
        <f t="shared" si="183"/>
        <v>44732</v>
      </c>
      <c r="D403" s="147">
        <v>3215873</v>
      </c>
      <c r="E403" s="149">
        <f t="shared" si="190"/>
        <v>-12498</v>
      </c>
      <c r="F403" s="96">
        <f t="shared" si="186"/>
        <v>45807</v>
      </c>
      <c r="H403" s="147">
        <v>2305884</v>
      </c>
      <c r="I403" s="150">
        <f t="shared" si="181"/>
        <v>-3457</v>
      </c>
      <c r="J403" s="147">
        <v>488807</v>
      </c>
      <c r="K403" s="150">
        <f t="shared" si="182"/>
        <v>-1834</v>
      </c>
      <c r="M403" s="96">
        <f t="shared" si="189"/>
        <v>45807</v>
      </c>
    </row>
    <row r="404" spans="1:13" hidden="1">
      <c r="A404" s="96">
        <v>45810</v>
      </c>
      <c r="B404" s="147">
        <v>3222338</v>
      </c>
      <c r="C404" s="149">
        <f t="shared" si="183"/>
        <v>-6033</v>
      </c>
      <c r="D404" s="147">
        <v>3215873</v>
      </c>
      <c r="E404" s="149">
        <f t="shared" si="190"/>
        <v>-6465</v>
      </c>
      <c r="F404" s="96">
        <f t="shared" si="186"/>
        <v>45810</v>
      </c>
      <c r="H404" s="147">
        <v>2326446</v>
      </c>
      <c r="I404" s="150">
        <f t="shared" si="181"/>
        <v>20562</v>
      </c>
      <c r="J404" s="147">
        <v>484929</v>
      </c>
      <c r="K404" s="150">
        <f t="shared" si="182"/>
        <v>-3878</v>
      </c>
      <c r="M404" s="96">
        <f t="shared" si="189"/>
        <v>45810</v>
      </c>
    </row>
    <row r="405" spans="1:13" hidden="1">
      <c r="A405" s="96">
        <v>45811</v>
      </c>
      <c r="B405" s="147">
        <v>3194219</v>
      </c>
      <c r="C405" s="149">
        <f t="shared" si="183"/>
        <v>-28119</v>
      </c>
      <c r="D405" s="147">
        <v>3222518</v>
      </c>
      <c r="E405" s="148">
        <f t="shared" si="190"/>
        <v>28299</v>
      </c>
      <c r="F405" s="96">
        <f t="shared" ref="F405:F410" si="191">$A405</f>
        <v>45811</v>
      </c>
      <c r="H405" s="147">
        <v>2328517</v>
      </c>
      <c r="I405" s="150">
        <f t="shared" si="181"/>
        <v>2071</v>
      </c>
      <c r="J405" s="147">
        <v>490938</v>
      </c>
      <c r="K405" s="150">
        <f t="shared" si="182"/>
        <v>6009</v>
      </c>
      <c r="M405" s="96">
        <f>$A405</f>
        <v>45811</v>
      </c>
    </row>
    <row r="406" spans="1:13" hidden="1">
      <c r="A406" s="96">
        <v>45812</v>
      </c>
      <c r="B406" s="147">
        <v>3228371</v>
      </c>
      <c r="C406" s="148">
        <f t="shared" si="183"/>
        <v>34152</v>
      </c>
      <c r="D406" s="147">
        <v>3215873</v>
      </c>
      <c r="E406" s="149">
        <f t="shared" si="190"/>
        <v>-12498</v>
      </c>
      <c r="F406" s="96">
        <f t="shared" si="191"/>
        <v>45812</v>
      </c>
      <c r="H406" s="147">
        <v>2343527</v>
      </c>
      <c r="I406" s="150">
        <f t="shared" si="181"/>
        <v>15010</v>
      </c>
      <c r="J406" s="147">
        <v>484929</v>
      </c>
      <c r="K406" s="150">
        <f t="shared" si="182"/>
        <v>-6009</v>
      </c>
      <c r="M406" s="96">
        <f>$A406</f>
        <v>45812</v>
      </c>
    </row>
    <row r="407" spans="1:13" hidden="1">
      <c r="A407" s="96">
        <v>45813</v>
      </c>
      <c r="B407" s="147">
        <v>3239181</v>
      </c>
      <c r="C407" s="148">
        <f t="shared" si="183"/>
        <v>10810</v>
      </c>
      <c r="D407" s="147">
        <v>3211154</v>
      </c>
      <c r="E407" s="149">
        <f t="shared" si="190"/>
        <v>-28027</v>
      </c>
      <c r="F407" s="96">
        <f t="shared" si="191"/>
        <v>45813</v>
      </c>
      <c r="H407" s="147">
        <v>2317602</v>
      </c>
      <c r="I407" s="150">
        <f t="shared" si="181"/>
        <v>-25925</v>
      </c>
      <c r="J407" s="147">
        <v>488970</v>
      </c>
      <c r="K407" s="150">
        <f t="shared" si="182"/>
        <v>4041</v>
      </c>
      <c r="M407" s="96">
        <f>$A407</f>
        <v>45813</v>
      </c>
    </row>
    <row r="408" spans="1:13" hidden="1">
      <c r="A408" s="96">
        <v>45814</v>
      </c>
      <c r="B408" s="147">
        <v>3199773</v>
      </c>
      <c r="C408" s="149">
        <f t="shared" si="183"/>
        <v>-39408</v>
      </c>
      <c r="D408" s="147">
        <v>3233421</v>
      </c>
      <c r="E408" s="148">
        <f t="shared" si="190"/>
        <v>33648</v>
      </c>
      <c r="F408" s="96">
        <f t="shared" si="191"/>
        <v>45814</v>
      </c>
      <c r="H408" s="147">
        <v>2323752</v>
      </c>
      <c r="I408" s="150">
        <f t="shared" si="181"/>
        <v>6150</v>
      </c>
      <c r="J408" s="147">
        <v>491714</v>
      </c>
      <c r="K408" s="150">
        <f t="shared" si="182"/>
        <v>2744</v>
      </c>
      <c r="M408" s="96">
        <f>$A408</f>
        <v>45814</v>
      </c>
    </row>
    <row r="409" spans="1:13" hidden="1">
      <c r="A409" s="96">
        <v>45817</v>
      </c>
      <c r="B409" s="147">
        <v>3233865</v>
      </c>
      <c r="C409" s="148">
        <f t="shared" si="183"/>
        <v>34092</v>
      </c>
      <c r="D409" s="147">
        <v>3224232</v>
      </c>
      <c r="E409" s="149">
        <f t="shared" si="190"/>
        <v>-9633</v>
      </c>
      <c r="F409" s="96">
        <f t="shared" si="191"/>
        <v>45817</v>
      </c>
      <c r="H409" s="147">
        <v>2281827</v>
      </c>
      <c r="I409" s="150">
        <f t="shared" si="181"/>
        <v>-41925</v>
      </c>
      <c r="J409" s="147">
        <v>494545</v>
      </c>
      <c r="K409" s="150">
        <f t="shared" si="182"/>
        <v>2831</v>
      </c>
      <c r="M409" s="96">
        <f>$A409</f>
        <v>45817</v>
      </c>
    </row>
    <row r="410" spans="1:13" hidden="1">
      <c r="A410" s="96">
        <v>45819</v>
      </c>
      <c r="B410" s="147">
        <v>3225022</v>
      </c>
      <c r="C410" s="149">
        <f t="shared" si="183"/>
        <v>-8843</v>
      </c>
      <c r="D410" s="147">
        <v>3226495</v>
      </c>
      <c r="E410" s="148">
        <f t="shared" ref="E410:E411" si="192">D410-B410</f>
        <v>1473</v>
      </c>
      <c r="F410" s="96">
        <f t="shared" si="191"/>
        <v>45819</v>
      </c>
      <c r="H410" s="147">
        <v>2297593</v>
      </c>
      <c r="I410" s="150">
        <f t="shared" si="181"/>
        <v>15766</v>
      </c>
      <c r="J410" s="147">
        <v>497451</v>
      </c>
      <c r="K410" s="150">
        <f t="shared" ref="K410:K415" si="193">J410-J409</f>
        <v>2906</v>
      </c>
      <c r="M410" s="96">
        <f t="shared" ref="M410:M432" si="194">$A410</f>
        <v>45819</v>
      </c>
    </row>
    <row r="411" spans="1:13" hidden="1">
      <c r="A411" s="96">
        <v>45820</v>
      </c>
      <c r="B411" s="147">
        <v>3302339</v>
      </c>
      <c r="C411" s="148">
        <f t="shared" si="183"/>
        <v>77317</v>
      </c>
      <c r="D411" s="147">
        <v>3224232</v>
      </c>
      <c r="E411" s="148">
        <f t="shared" si="192"/>
        <v>-78107</v>
      </c>
      <c r="F411" s="96">
        <f t="shared" ref="F411:F432" si="195">$A411</f>
        <v>45820</v>
      </c>
      <c r="H411" s="147">
        <v>2292185</v>
      </c>
      <c r="I411" s="150">
        <f t="shared" ref="I411:I428" si="196">H411-H410</f>
        <v>-5408</v>
      </c>
      <c r="J411" s="147">
        <v>495904</v>
      </c>
      <c r="K411" s="150">
        <f t="shared" si="193"/>
        <v>-1547</v>
      </c>
      <c r="M411" s="96">
        <f t="shared" si="194"/>
        <v>45820</v>
      </c>
    </row>
    <row r="412" spans="1:13">
      <c r="A412" s="96">
        <v>45821</v>
      </c>
      <c r="B412" s="147">
        <v>3268751</v>
      </c>
      <c r="C412" s="149">
        <f t="shared" si="183"/>
        <v>-33588</v>
      </c>
      <c r="D412" s="147">
        <v>3238867</v>
      </c>
      <c r="E412" s="149">
        <f t="shared" ref="E412:E432" si="197">D412-B412</f>
        <v>-29884</v>
      </c>
      <c r="F412" s="96">
        <f t="shared" si="195"/>
        <v>45821</v>
      </c>
      <c r="H412" s="147">
        <v>2276075</v>
      </c>
      <c r="I412" s="150">
        <f t="shared" si="196"/>
        <v>-16110</v>
      </c>
      <c r="J412" s="147">
        <v>490156</v>
      </c>
      <c r="K412" s="150">
        <f t="shared" si="193"/>
        <v>-5748</v>
      </c>
      <c r="M412" s="96">
        <f t="shared" si="194"/>
        <v>45821</v>
      </c>
    </row>
    <row r="413" spans="1:13">
      <c r="A413" s="96">
        <v>45824</v>
      </c>
      <c r="B413" s="147">
        <v>3238867</v>
      </c>
      <c r="C413" s="149">
        <f t="shared" si="183"/>
        <v>-29884</v>
      </c>
      <c r="D413" s="147">
        <v>3249295</v>
      </c>
      <c r="E413" s="148">
        <f t="shared" si="197"/>
        <v>10428</v>
      </c>
      <c r="F413" s="96">
        <f t="shared" si="195"/>
        <v>45824</v>
      </c>
      <c r="H413" s="147">
        <v>2277834</v>
      </c>
      <c r="I413" s="150">
        <f t="shared" si="196"/>
        <v>1759</v>
      </c>
      <c r="J413" s="147">
        <v>492520</v>
      </c>
      <c r="K413" s="150">
        <f t="shared" si="193"/>
        <v>2364</v>
      </c>
      <c r="M413" s="96">
        <f t="shared" si="194"/>
        <v>45824</v>
      </c>
    </row>
    <row r="414" spans="1:13">
      <c r="A414" s="96">
        <v>45826</v>
      </c>
      <c r="B414" s="147">
        <v>3283651</v>
      </c>
      <c r="C414" s="148">
        <f t="shared" si="183"/>
        <v>44784</v>
      </c>
      <c r="D414" s="147">
        <v>3296003</v>
      </c>
      <c r="E414" s="148">
        <f t="shared" si="197"/>
        <v>12352</v>
      </c>
      <c r="F414" s="96">
        <f t="shared" si="195"/>
        <v>45826</v>
      </c>
      <c r="H414" s="147">
        <v>2321374</v>
      </c>
      <c r="I414" s="150">
        <f t="shared" si="196"/>
        <v>43540</v>
      </c>
      <c r="J414" s="147">
        <v>497651</v>
      </c>
      <c r="K414" s="150">
        <f t="shared" si="193"/>
        <v>5131</v>
      </c>
      <c r="M414" s="96">
        <f t="shared" si="194"/>
        <v>45826</v>
      </c>
    </row>
    <row r="415" spans="1:13">
      <c r="A415" s="96">
        <v>45827</v>
      </c>
      <c r="B415" s="147">
        <v>3297680</v>
      </c>
      <c r="C415" s="148">
        <f t="shared" si="183"/>
        <v>14029</v>
      </c>
      <c r="D415" s="147">
        <v>3267662</v>
      </c>
      <c r="E415" s="149">
        <f t="shared" si="197"/>
        <v>-30018</v>
      </c>
      <c r="F415" s="96">
        <f t="shared" si="195"/>
        <v>45827</v>
      </c>
      <c r="H415" s="147">
        <v>2362078</v>
      </c>
      <c r="I415" s="150">
        <f t="shared" si="196"/>
        <v>40704</v>
      </c>
      <c r="J415" s="147">
        <v>494545</v>
      </c>
      <c r="K415" s="150">
        <f t="shared" si="193"/>
        <v>-3106</v>
      </c>
      <c r="M415" s="96">
        <f t="shared" si="194"/>
        <v>45827</v>
      </c>
    </row>
    <row r="416" spans="1:13">
      <c r="A416" s="96">
        <v>45828</v>
      </c>
      <c r="B416" s="147">
        <v>3367668</v>
      </c>
      <c r="C416" s="148">
        <f t="shared" si="183"/>
        <v>69988</v>
      </c>
      <c r="D416" s="147">
        <v>3364683</v>
      </c>
      <c r="E416" s="149">
        <f t="shared" si="197"/>
        <v>-2985</v>
      </c>
      <c r="F416" s="96">
        <f t="shared" si="195"/>
        <v>45828</v>
      </c>
      <c r="H416" s="147">
        <v>2336423</v>
      </c>
      <c r="I416" s="150">
        <f t="shared" si="196"/>
        <v>-25655</v>
      </c>
      <c r="J416" s="147">
        <v>494860</v>
      </c>
      <c r="K416" s="150">
        <f t="shared" ref="K416:K432" si="198">J416-J415</f>
        <v>315</v>
      </c>
      <c r="M416" s="96">
        <f t="shared" si="194"/>
        <v>45828</v>
      </c>
    </row>
    <row r="417" spans="1:13">
      <c r="A417" s="96">
        <v>45831</v>
      </c>
      <c r="B417" s="147">
        <v>3350536</v>
      </c>
      <c r="C417" s="149">
        <f t="shared" si="183"/>
        <v>-17132</v>
      </c>
      <c r="D417" s="147">
        <v>3342784</v>
      </c>
      <c r="E417" s="149">
        <f t="shared" si="197"/>
        <v>-7752</v>
      </c>
      <c r="F417" s="96">
        <f t="shared" si="195"/>
        <v>45831</v>
      </c>
      <c r="H417" s="147">
        <v>2314310</v>
      </c>
      <c r="I417" s="150">
        <f t="shared" si="196"/>
        <v>-22113</v>
      </c>
      <c r="J417" s="147">
        <v>490040</v>
      </c>
      <c r="K417" s="150">
        <f t="shared" si="198"/>
        <v>-4820</v>
      </c>
      <c r="M417" s="96">
        <f t="shared" si="194"/>
        <v>45831</v>
      </c>
    </row>
    <row r="418" spans="1:13">
      <c r="A418" s="96">
        <v>45832</v>
      </c>
      <c r="B418" s="147">
        <v>3343954</v>
      </c>
      <c r="C418" s="149">
        <f t="shared" si="183"/>
        <v>-6582</v>
      </c>
      <c r="D418" s="147">
        <v>3348589</v>
      </c>
      <c r="E418" s="148">
        <f t="shared" si="197"/>
        <v>4635</v>
      </c>
      <c r="F418" s="96">
        <f t="shared" si="195"/>
        <v>45832</v>
      </c>
      <c r="H418" s="147">
        <v>2319489</v>
      </c>
      <c r="I418" s="150">
        <f t="shared" si="196"/>
        <v>5179</v>
      </c>
      <c r="J418" s="147">
        <v>493985</v>
      </c>
      <c r="K418" s="150">
        <f t="shared" si="198"/>
        <v>3945</v>
      </c>
      <c r="M418" s="96">
        <f t="shared" si="194"/>
        <v>45832</v>
      </c>
    </row>
    <row r="419" spans="1:13">
      <c r="A419" s="96">
        <v>45833</v>
      </c>
      <c r="B419" s="147">
        <v>3347561</v>
      </c>
      <c r="C419" s="148">
        <f t="shared" si="183"/>
        <v>3607</v>
      </c>
      <c r="D419" s="147">
        <v>3340004</v>
      </c>
      <c r="E419" s="149">
        <f t="shared" si="197"/>
        <v>-7557</v>
      </c>
      <c r="F419" s="96">
        <f t="shared" si="195"/>
        <v>45833</v>
      </c>
      <c r="H419" s="147">
        <v>2324012</v>
      </c>
      <c r="I419" s="150">
        <f t="shared" si="196"/>
        <v>4523</v>
      </c>
      <c r="J419" s="147">
        <v>491943</v>
      </c>
      <c r="K419" s="150">
        <f t="shared" si="198"/>
        <v>-2042</v>
      </c>
      <c r="M419" s="96">
        <f t="shared" si="194"/>
        <v>45833</v>
      </c>
    </row>
    <row r="420" spans="1:13">
      <c r="A420" s="96">
        <v>45834</v>
      </c>
      <c r="B420" s="147">
        <v>3343090</v>
      </c>
      <c r="C420" s="149">
        <f t="shared" si="183"/>
        <v>-4471</v>
      </c>
      <c r="D420" s="147">
        <v>3342784</v>
      </c>
      <c r="E420" s="162">
        <f t="shared" si="197"/>
        <v>-306</v>
      </c>
      <c r="F420" s="96">
        <f t="shared" si="195"/>
        <v>45834</v>
      </c>
      <c r="H420" s="147">
        <v>2327894</v>
      </c>
      <c r="I420" s="150">
        <f t="shared" si="196"/>
        <v>3882</v>
      </c>
      <c r="J420" s="147">
        <v>493932</v>
      </c>
      <c r="K420" s="150">
        <f t="shared" si="198"/>
        <v>1989</v>
      </c>
      <c r="M420" s="96">
        <f t="shared" si="194"/>
        <v>45834</v>
      </c>
    </row>
    <row r="421" spans="1:13">
      <c r="A421" s="96">
        <v>45835</v>
      </c>
      <c r="B421" s="147">
        <v>3358126</v>
      </c>
      <c r="C421" s="148">
        <f t="shared" si="183"/>
        <v>15036</v>
      </c>
      <c r="D421" s="147">
        <v>3391510</v>
      </c>
      <c r="E421" s="148">
        <f t="shared" si="197"/>
        <v>33384</v>
      </c>
      <c r="F421" s="96">
        <f t="shared" si="195"/>
        <v>45835</v>
      </c>
      <c r="H421" s="147">
        <v>2359222</v>
      </c>
      <c r="I421" s="150">
        <f t="shared" si="196"/>
        <v>31328</v>
      </c>
      <c r="J421" s="147">
        <v>499515</v>
      </c>
      <c r="K421" s="150">
        <f t="shared" si="198"/>
        <v>5583</v>
      </c>
      <c r="M421" s="96">
        <f t="shared" si="194"/>
        <v>45835</v>
      </c>
    </row>
    <row r="422" spans="1:13">
      <c r="A422" s="96">
        <v>45838</v>
      </c>
      <c r="B422" s="147">
        <v>3392134</v>
      </c>
      <c r="C422" s="148">
        <f t="shared" si="183"/>
        <v>34008</v>
      </c>
      <c r="D422" s="147">
        <v>3391894</v>
      </c>
      <c r="E422" s="162">
        <f t="shared" si="197"/>
        <v>-240</v>
      </c>
      <c r="F422" s="96">
        <f t="shared" si="195"/>
        <v>45838</v>
      </c>
      <c r="H422" s="147">
        <v>2389226</v>
      </c>
      <c r="I422" s="150">
        <f t="shared" si="196"/>
        <v>30004</v>
      </c>
      <c r="J422" s="147">
        <v>501266</v>
      </c>
      <c r="K422" s="150">
        <f t="shared" si="198"/>
        <v>1751</v>
      </c>
      <c r="M422" s="96">
        <f t="shared" si="194"/>
        <v>45838</v>
      </c>
    </row>
    <row r="423" spans="1:13">
      <c r="A423" s="96">
        <v>45839</v>
      </c>
      <c r="B423" s="147">
        <v>3391514</v>
      </c>
      <c r="C423" s="162">
        <f t="shared" si="183"/>
        <v>-620</v>
      </c>
      <c r="D423" s="147">
        <v>3360201</v>
      </c>
      <c r="E423" s="149">
        <f t="shared" si="197"/>
        <v>-31313</v>
      </c>
      <c r="F423" s="96">
        <f t="shared" si="195"/>
        <v>45839</v>
      </c>
      <c r="H423" s="147">
        <v>2374794</v>
      </c>
      <c r="I423" s="150">
        <f t="shared" si="196"/>
        <v>-14432</v>
      </c>
      <c r="J423" s="147">
        <v>499037</v>
      </c>
      <c r="K423" s="150">
        <f t="shared" si="198"/>
        <v>-2229</v>
      </c>
      <c r="M423" s="96">
        <f t="shared" si="194"/>
        <v>45839</v>
      </c>
    </row>
    <row r="424" spans="1:13">
      <c r="A424" s="96">
        <v>45840</v>
      </c>
      <c r="B424" s="147">
        <v>3361124</v>
      </c>
      <c r="C424" s="149">
        <f t="shared" si="183"/>
        <v>-30390</v>
      </c>
      <c r="D424" s="147">
        <v>3377091</v>
      </c>
      <c r="E424" s="148">
        <f t="shared" si="197"/>
        <v>15967</v>
      </c>
      <c r="F424" s="96">
        <f t="shared" si="195"/>
        <v>45840</v>
      </c>
      <c r="H424" s="147">
        <v>2355017</v>
      </c>
      <c r="I424" s="150">
        <f t="shared" si="196"/>
        <v>-19777</v>
      </c>
      <c r="J424" s="147">
        <v>496458</v>
      </c>
      <c r="K424" s="150">
        <f t="shared" si="198"/>
        <v>-2579</v>
      </c>
      <c r="M424" s="96">
        <f t="shared" si="194"/>
        <v>45840</v>
      </c>
    </row>
    <row r="425" spans="1:13">
      <c r="A425" s="96">
        <v>45841</v>
      </c>
      <c r="B425" s="147">
        <v>3361124</v>
      </c>
      <c r="C425" s="148">
        <f t="shared" si="183"/>
        <v>0</v>
      </c>
      <c r="D425" s="147">
        <v>3374341</v>
      </c>
      <c r="E425" s="148">
        <f t="shared" si="197"/>
        <v>13217</v>
      </c>
      <c r="F425" s="96">
        <f t="shared" si="195"/>
        <v>45841</v>
      </c>
      <c r="H425" s="147">
        <v>2355017</v>
      </c>
      <c r="I425" s="150">
        <f t="shared" si="196"/>
        <v>0</v>
      </c>
      <c r="J425" s="147">
        <v>496458</v>
      </c>
      <c r="K425" s="150">
        <f t="shared" si="198"/>
        <v>0</v>
      </c>
      <c r="M425" s="96">
        <f t="shared" si="194"/>
        <v>45841</v>
      </c>
    </row>
    <row r="426" spans="1:13">
      <c r="A426" s="96">
        <v>45842</v>
      </c>
      <c r="B426" s="147">
        <v>3361124</v>
      </c>
      <c r="C426" s="148">
        <f t="shared" si="183"/>
        <v>0</v>
      </c>
      <c r="D426" s="147">
        <v>3374341</v>
      </c>
      <c r="E426" s="148">
        <f t="shared" si="197"/>
        <v>13217</v>
      </c>
      <c r="F426" s="96">
        <f t="shared" si="195"/>
        <v>45842</v>
      </c>
      <c r="H426" s="147">
        <v>2355017</v>
      </c>
      <c r="I426" s="150">
        <f t="shared" si="196"/>
        <v>0</v>
      </c>
      <c r="J426" s="147">
        <v>496458</v>
      </c>
      <c r="K426" s="150">
        <f t="shared" si="198"/>
        <v>0</v>
      </c>
      <c r="M426" s="96">
        <f t="shared" si="194"/>
        <v>45842</v>
      </c>
    </row>
    <row r="427" spans="1:13">
      <c r="A427" s="96">
        <v>45845</v>
      </c>
      <c r="B427" s="147">
        <v>3361124</v>
      </c>
      <c r="C427" s="148">
        <f t="shared" si="183"/>
        <v>0</v>
      </c>
      <c r="D427" s="147">
        <v>3374341</v>
      </c>
      <c r="E427" s="148">
        <f t="shared" si="197"/>
        <v>13217</v>
      </c>
      <c r="F427" s="96">
        <f t="shared" si="195"/>
        <v>45845</v>
      </c>
      <c r="H427" s="147">
        <v>2355017</v>
      </c>
      <c r="I427" s="150">
        <f t="shared" si="196"/>
        <v>0</v>
      </c>
      <c r="J427" s="147">
        <v>496458</v>
      </c>
      <c r="K427" s="150">
        <f t="shared" si="198"/>
        <v>0</v>
      </c>
      <c r="M427" s="96">
        <f t="shared" si="194"/>
        <v>45845</v>
      </c>
    </row>
    <row r="428" spans="1:13">
      <c r="A428" s="96">
        <v>45846</v>
      </c>
      <c r="B428" s="147">
        <v>3361124</v>
      </c>
      <c r="C428" s="148">
        <f t="shared" si="183"/>
        <v>0</v>
      </c>
      <c r="D428" s="147">
        <v>3374341</v>
      </c>
      <c r="E428" s="148">
        <f t="shared" si="197"/>
        <v>13217</v>
      </c>
      <c r="F428" s="96">
        <f t="shared" si="195"/>
        <v>45846</v>
      </c>
      <c r="H428" s="147">
        <v>2355017</v>
      </c>
      <c r="I428" s="150">
        <f t="shared" si="196"/>
        <v>0</v>
      </c>
      <c r="J428" s="147">
        <v>496458</v>
      </c>
      <c r="K428" s="150">
        <f t="shared" si="198"/>
        <v>0</v>
      </c>
      <c r="M428" s="96">
        <f t="shared" si="194"/>
        <v>45846</v>
      </c>
    </row>
    <row r="429" spans="1:13">
      <c r="A429" s="96">
        <v>45847</v>
      </c>
      <c r="B429" s="147">
        <v>3361124</v>
      </c>
      <c r="C429" s="148">
        <f t="shared" si="183"/>
        <v>0</v>
      </c>
      <c r="D429" s="147">
        <v>3374341</v>
      </c>
      <c r="E429" s="148">
        <f t="shared" si="197"/>
        <v>13217</v>
      </c>
      <c r="F429" s="96">
        <f t="shared" si="195"/>
        <v>45847</v>
      </c>
      <c r="H429" s="147">
        <v>2355017</v>
      </c>
      <c r="I429" s="150">
        <f t="shared" ref="I429:I432" si="199">H429-H428</f>
        <v>0</v>
      </c>
      <c r="J429" s="147">
        <v>496458</v>
      </c>
      <c r="K429" s="150">
        <f t="shared" si="198"/>
        <v>0</v>
      </c>
      <c r="M429" s="96">
        <f t="shared" si="194"/>
        <v>45847</v>
      </c>
    </row>
    <row r="430" spans="1:13">
      <c r="A430" s="96">
        <v>45848</v>
      </c>
      <c r="B430" s="147">
        <v>3361124</v>
      </c>
      <c r="C430" s="148">
        <f t="shared" si="183"/>
        <v>0</v>
      </c>
      <c r="D430" s="147">
        <v>3374341</v>
      </c>
      <c r="E430" s="148">
        <f t="shared" si="197"/>
        <v>13217</v>
      </c>
      <c r="F430" s="96">
        <f t="shared" si="195"/>
        <v>45848</v>
      </c>
      <c r="H430" s="147">
        <v>2355017</v>
      </c>
      <c r="I430" s="150">
        <f t="shared" si="199"/>
        <v>0</v>
      </c>
      <c r="J430" s="147">
        <v>496458</v>
      </c>
      <c r="K430" s="150">
        <f t="shared" si="198"/>
        <v>0</v>
      </c>
      <c r="M430" s="96">
        <f t="shared" si="194"/>
        <v>45848</v>
      </c>
    </row>
    <row r="431" spans="1:13">
      <c r="A431" s="96">
        <v>45849</v>
      </c>
      <c r="B431" s="147">
        <v>3361124</v>
      </c>
      <c r="C431" s="148">
        <f t="shared" si="183"/>
        <v>0</v>
      </c>
      <c r="D431" s="147">
        <v>3374341</v>
      </c>
      <c r="E431" s="148">
        <f t="shared" si="197"/>
        <v>13217</v>
      </c>
      <c r="F431" s="96">
        <f t="shared" si="195"/>
        <v>45849</v>
      </c>
      <c r="H431" s="147">
        <v>2355017</v>
      </c>
      <c r="I431" s="150">
        <f t="shared" si="199"/>
        <v>0</v>
      </c>
      <c r="J431" s="147">
        <v>496458</v>
      </c>
      <c r="K431" s="150">
        <f t="shared" si="198"/>
        <v>0</v>
      </c>
      <c r="M431" s="96">
        <f t="shared" si="194"/>
        <v>45849</v>
      </c>
    </row>
    <row r="432" spans="1:13">
      <c r="A432" s="96">
        <v>45852</v>
      </c>
      <c r="B432" s="147">
        <v>3361124</v>
      </c>
      <c r="C432" s="148">
        <f t="shared" si="183"/>
        <v>0</v>
      </c>
      <c r="D432" s="147">
        <v>3374341</v>
      </c>
      <c r="E432" s="148">
        <f t="shared" si="197"/>
        <v>13217</v>
      </c>
      <c r="F432" s="96">
        <f t="shared" si="195"/>
        <v>45852</v>
      </c>
      <c r="H432" s="147">
        <v>2355017</v>
      </c>
      <c r="I432" s="150">
        <f t="shared" si="199"/>
        <v>0</v>
      </c>
      <c r="J432" s="147">
        <v>496458</v>
      </c>
      <c r="K432" s="150">
        <f t="shared" si="198"/>
        <v>0</v>
      </c>
      <c r="M432" s="96">
        <f t="shared" si="194"/>
        <v>45852</v>
      </c>
    </row>
    <row r="433" spans="1:20">
      <c r="A433" s="96">
        <v>45853</v>
      </c>
      <c r="B433" s="147"/>
      <c r="C433" s="148"/>
      <c r="D433" s="147"/>
      <c r="E433" s="148"/>
      <c r="F433" s="96"/>
      <c r="H433" s="147"/>
      <c r="I433" s="150"/>
      <c r="K433" s="96"/>
      <c r="S433" s="147"/>
      <c r="T433" s="150"/>
    </row>
    <row r="434" spans="1:20">
      <c r="A434" s="96">
        <v>45854</v>
      </c>
      <c r="B434" s="147"/>
      <c r="C434" s="148"/>
      <c r="D434" s="147"/>
      <c r="E434" s="148"/>
      <c r="F434" s="96"/>
      <c r="H434" s="147"/>
      <c r="I434" s="150"/>
      <c r="K434" s="96"/>
      <c r="S434" s="147"/>
      <c r="T434" s="150"/>
    </row>
    <row r="435" spans="1:20">
      <c r="A435" s="96">
        <v>45855</v>
      </c>
      <c r="B435" s="147"/>
      <c r="C435" s="148"/>
      <c r="D435" s="147"/>
      <c r="E435" s="148"/>
      <c r="F435" s="96"/>
      <c r="H435" s="147"/>
      <c r="I435" s="150"/>
      <c r="K435" s="96"/>
      <c r="S435" s="147"/>
      <c r="T435" s="150"/>
    </row>
    <row r="436" spans="1:20">
      <c r="A436" s="96">
        <v>45856</v>
      </c>
      <c r="B436" s="147"/>
      <c r="C436" s="148"/>
      <c r="D436" s="147"/>
      <c r="E436" s="148"/>
      <c r="F436" s="96"/>
      <c r="H436" s="147"/>
      <c r="I436" s="150"/>
      <c r="K436" s="96"/>
      <c r="S436" s="147"/>
      <c r="T436" s="150"/>
    </row>
    <row r="437" spans="1:20">
      <c r="A437" s="96">
        <v>45857</v>
      </c>
      <c r="B437" s="147"/>
      <c r="C437" s="148"/>
      <c r="D437" s="147"/>
      <c r="E437" s="148"/>
      <c r="F437" s="96"/>
      <c r="H437" s="147"/>
      <c r="I437" s="150"/>
      <c r="K437" s="96"/>
      <c r="S437" s="147"/>
      <c r="T437" s="150"/>
    </row>
    <row r="438" spans="1:20">
      <c r="A438" s="96">
        <v>45858</v>
      </c>
      <c r="B438" s="147"/>
      <c r="C438" s="148"/>
      <c r="D438" s="147"/>
      <c r="E438" s="148"/>
      <c r="F438" s="96"/>
      <c r="H438" s="147"/>
      <c r="I438" s="150"/>
      <c r="K438" s="96"/>
      <c r="S438" s="147"/>
      <c r="T438" s="150"/>
    </row>
    <row r="439" spans="1:20">
      <c r="A439" s="96">
        <v>45859</v>
      </c>
      <c r="B439" s="147"/>
      <c r="C439" s="148"/>
      <c r="D439" s="147"/>
      <c r="E439" s="148"/>
      <c r="F439" s="96"/>
      <c r="H439" s="147"/>
      <c r="I439" s="150"/>
      <c r="K439" s="96"/>
      <c r="S439" s="147"/>
      <c r="T439" s="150"/>
    </row>
    <row r="440" spans="1:20">
      <c r="A440" s="96">
        <v>45860</v>
      </c>
      <c r="B440" s="147"/>
      <c r="C440" s="148"/>
      <c r="D440" s="147"/>
      <c r="E440" s="148"/>
      <c r="F440" s="96"/>
      <c r="H440" s="147"/>
      <c r="I440" s="150"/>
      <c r="K440" s="96"/>
      <c r="S440" s="147"/>
      <c r="T440" s="150"/>
    </row>
    <row r="441" spans="1:20">
      <c r="A441" s="96"/>
      <c r="B441" s="147"/>
      <c r="C441" s="148"/>
      <c r="D441" s="147"/>
      <c r="E441" s="148"/>
      <c r="F441" s="96"/>
      <c r="H441" s="147"/>
      <c r="I441" s="150"/>
      <c r="K441" s="96"/>
      <c r="S441" s="147"/>
      <c r="T441" s="150"/>
    </row>
    <row r="442" spans="1:20">
      <c r="A442" s="96"/>
      <c r="B442" s="147"/>
      <c r="C442" s="148"/>
      <c r="D442" s="147"/>
      <c r="E442" s="148"/>
      <c r="F442" s="96"/>
      <c r="H442" s="147"/>
      <c r="I442" s="150"/>
      <c r="K442" s="96"/>
      <c r="S442" s="147"/>
      <c r="T442" s="150"/>
    </row>
    <row r="443" spans="1:20">
      <c r="A443" s="96"/>
      <c r="B443" s="147"/>
      <c r="C443" s="148"/>
      <c r="D443" s="147"/>
      <c r="E443" s="148"/>
      <c r="F443" s="96"/>
      <c r="H443" s="147"/>
      <c r="I443" s="150"/>
      <c r="K443" s="96"/>
      <c r="S443" s="147"/>
      <c r="T443" s="150"/>
    </row>
    <row r="444" spans="1:20">
      <c r="A444" s="96"/>
      <c r="B444" s="147"/>
      <c r="C444" s="148"/>
      <c r="D444" s="147"/>
      <c r="E444" s="148"/>
      <c r="F444" s="96"/>
      <c r="H444" s="147"/>
      <c r="I444" s="150"/>
      <c r="K444" s="96"/>
      <c r="S444" s="147"/>
      <c r="T444" s="150"/>
    </row>
    <row r="445" spans="1:20">
      <c r="A445" s="96"/>
      <c r="B445" s="147"/>
      <c r="C445" s="148"/>
      <c r="D445" s="147"/>
      <c r="E445" s="148"/>
      <c r="F445" s="96"/>
      <c r="H445" s="147"/>
      <c r="I445" s="150"/>
      <c r="K445" s="96"/>
      <c r="S445" s="147"/>
      <c r="T445" s="150"/>
    </row>
    <row r="446" spans="1:20">
      <c r="A446" s="96"/>
      <c r="B446" s="147"/>
      <c r="C446" s="148"/>
      <c r="D446" s="147"/>
      <c r="E446" s="148"/>
      <c r="F446" s="96"/>
      <c r="H446" s="147"/>
      <c r="I446" s="150"/>
      <c r="K446" s="96"/>
      <c r="S446" s="147"/>
      <c r="T446" s="150"/>
    </row>
    <row r="447" spans="1:20">
      <c r="A447" s="96"/>
      <c r="B447" s="147"/>
      <c r="C447" s="148"/>
      <c r="D447" s="147"/>
      <c r="E447" s="148"/>
      <c r="F447" s="96"/>
      <c r="H447" s="147"/>
      <c r="I447" s="150"/>
      <c r="K447" s="96"/>
      <c r="S447" s="147"/>
      <c r="T447" s="150"/>
    </row>
    <row r="448" spans="1:20">
      <c r="A448" s="96"/>
      <c r="B448" s="147"/>
      <c r="C448" s="148"/>
      <c r="D448" s="147"/>
      <c r="E448" s="148"/>
      <c r="F448" s="96"/>
      <c r="H448" s="147"/>
      <c r="I448" s="150"/>
      <c r="K448" s="96"/>
      <c r="S448" s="147"/>
      <c r="T448" s="150"/>
    </row>
    <row r="449" spans="1:20">
      <c r="A449" s="96"/>
      <c r="B449" s="147"/>
      <c r="C449" s="148"/>
      <c r="D449" s="147"/>
      <c r="E449" s="148"/>
      <c r="F449" s="96"/>
      <c r="H449" s="147"/>
      <c r="I449" s="150"/>
      <c r="K449" s="96"/>
      <c r="S449" s="147"/>
      <c r="T449" s="150"/>
    </row>
    <row r="450" spans="1:20">
      <c r="A450" s="96"/>
      <c r="B450" s="147"/>
      <c r="C450" s="148"/>
      <c r="D450" s="147"/>
      <c r="E450" s="148"/>
      <c r="F450" s="96"/>
      <c r="H450" s="147"/>
      <c r="I450" s="150"/>
      <c r="K450" s="96"/>
      <c r="S450" s="147"/>
      <c r="T450" s="150"/>
    </row>
    <row r="451" spans="1:20">
      <c r="A451" s="96"/>
      <c r="B451" s="147"/>
      <c r="C451" s="148"/>
      <c r="D451" s="147"/>
      <c r="E451" s="148"/>
      <c r="F451" s="96"/>
      <c r="H451" s="147"/>
      <c r="I451" s="150"/>
      <c r="K451" s="96"/>
      <c r="S451" s="147"/>
      <c r="T451" s="150"/>
    </row>
    <row r="452" spans="1:20">
      <c r="A452" s="96"/>
      <c r="B452" s="147"/>
      <c r="C452" s="148"/>
      <c r="D452" s="147"/>
      <c r="E452" s="148"/>
      <c r="F452" s="96"/>
      <c r="H452" s="147"/>
      <c r="I452" s="150"/>
      <c r="K452" s="96"/>
      <c r="S452" s="147"/>
      <c r="T452" s="150"/>
    </row>
    <row r="453" spans="1:20">
      <c r="A453" s="96"/>
      <c r="B453" s="147"/>
      <c r="C453" s="148"/>
      <c r="D453" s="147"/>
      <c r="E453" s="148"/>
      <c r="F453" s="96"/>
      <c r="H453" s="147"/>
      <c r="I453" s="150"/>
      <c r="K453" s="96"/>
      <c r="S453" s="147"/>
      <c r="T453" s="150"/>
    </row>
    <row r="454" spans="1:20">
      <c r="A454" s="96"/>
      <c r="B454" s="147"/>
      <c r="C454" s="148"/>
      <c r="D454" s="147"/>
      <c r="E454" s="148"/>
      <c r="F454" s="96"/>
      <c r="H454" s="147"/>
      <c r="I454" s="150"/>
      <c r="K454" s="96"/>
      <c r="S454" s="147"/>
      <c r="T454" s="150"/>
    </row>
    <row r="455" spans="1:20">
      <c r="A455" s="96"/>
      <c r="B455" s="147"/>
      <c r="C455" s="148"/>
      <c r="D455" s="147"/>
      <c r="E455" s="148"/>
      <c r="F455" s="96"/>
      <c r="H455" s="147"/>
      <c r="I455" s="150"/>
      <c r="K455" s="96"/>
      <c r="S455" s="147"/>
      <c r="T455" s="150"/>
    </row>
    <row r="456" spans="1:20">
      <c r="A456" s="96"/>
      <c r="B456" s="147"/>
      <c r="C456" s="148"/>
      <c r="D456" s="147"/>
      <c r="E456" s="148"/>
      <c r="F456" s="96"/>
      <c r="H456" s="147"/>
      <c r="I456" s="150"/>
      <c r="K456" s="96"/>
      <c r="S456" s="147"/>
      <c r="T456" s="150"/>
    </row>
    <row r="458" spans="1:20">
      <c r="B458" t="s">
        <v>186</v>
      </c>
      <c r="D458" t="s">
        <v>186</v>
      </c>
      <c r="H458" t="s">
        <v>186</v>
      </c>
      <c r="J458" t="s">
        <v>186</v>
      </c>
    </row>
    <row r="459" spans="1:20">
      <c r="B459" s="147">
        <f>MAX(B316:B432)</f>
        <v>3392134</v>
      </c>
      <c r="D459" s="147">
        <f>MAX(D315:D432)</f>
        <v>3391894</v>
      </c>
      <c r="H459" s="147">
        <f>MAX(H271:H432)</f>
        <v>2389226</v>
      </c>
      <c r="J459" s="147">
        <f>MAX(J412:J432)</f>
        <v>501266</v>
      </c>
    </row>
    <row r="460" spans="1:20">
      <c r="B460" s="109">
        <f>VLOOKUP(B459,B316:F432,5,FALSE)</f>
        <v>45838</v>
      </c>
      <c r="D460" s="109">
        <f>VLOOKUP(D459,D315:F432,3,FALSE)</f>
        <v>45838</v>
      </c>
      <c r="H460" s="109">
        <f>VLOOKUP(H459,H271:M432,6,FALSE)</f>
        <v>45838</v>
      </c>
      <c r="J460" s="109">
        <f>VLOOKUP(J459,J412:M432,4,FALSE)</f>
        <v>45838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3"/>
  <sheetViews>
    <sheetView zoomScale="70" zoomScaleNormal="70" workbookViewId="0">
      <selection activeCell="G7" sqref="G7"/>
    </sheetView>
  </sheetViews>
  <sheetFormatPr defaultRowHeight="18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5">
      <c r="B2" t="s">
        <v>119</v>
      </c>
    </row>
    <row r="3" spans="2:15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>
      <c r="B4" s="139">
        <v>2267</v>
      </c>
      <c r="C4" t="str">
        <f>VLOOKUP(B4,'定期購入表 _20240911版'!$A$7:$B$56,2,FALSE)</f>
        <v>ヤクルト</v>
      </c>
      <c r="D4" s="383">
        <v>45838</v>
      </c>
      <c r="E4" s="133">
        <v>2710</v>
      </c>
      <c r="F4" s="374">
        <v>1</v>
      </c>
      <c r="G4" s="96"/>
      <c r="H4" s="122"/>
      <c r="J4" s="122"/>
      <c r="O4">
        <v>2710</v>
      </c>
    </row>
    <row r="5" spans="2:15">
      <c r="B5" s="139">
        <v>6178</v>
      </c>
      <c r="C5" t="str">
        <f>VLOOKUP(B5,'定期購入表 _20240911版'!$A$7:$B$56,2,FALSE)</f>
        <v>日本郵政</v>
      </c>
      <c r="D5" s="383">
        <v>45826</v>
      </c>
      <c r="E5" s="381">
        <v>1336</v>
      </c>
      <c r="F5" s="374">
        <v>1</v>
      </c>
      <c r="G5" s="96"/>
      <c r="H5" s="122"/>
      <c r="J5" s="122"/>
    </row>
    <row r="6" spans="2:15">
      <c r="B6" s="139">
        <v>6752</v>
      </c>
      <c r="C6" t="str">
        <f>VLOOKUP(B6,'定期購入表 _20240911版'!$A$7:$B$56,2,FALSE)</f>
        <v>ﾊﾟﾅｿﾆｯｸHD</v>
      </c>
      <c r="D6" s="96">
        <v>45826</v>
      </c>
      <c r="E6" s="122">
        <v>1486</v>
      </c>
      <c r="F6">
        <v>2</v>
      </c>
      <c r="G6" s="383"/>
      <c r="H6" s="381"/>
      <c r="I6" s="374"/>
      <c r="J6" s="122"/>
    </row>
    <row r="7" spans="2:15">
      <c r="B7" s="139">
        <v>6981</v>
      </c>
      <c r="C7" t="str">
        <f>VLOOKUP(B7,'定期購入表 _20240911版'!$A$7:$B$56,2,FALSE)</f>
        <v>村田製作所</v>
      </c>
      <c r="D7" s="96">
        <v>45826</v>
      </c>
      <c r="E7" s="122">
        <v>2119</v>
      </c>
      <c r="F7">
        <v>1</v>
      </c>
      <c r="G7" s="383"/>
      <c r="H7" s="381"/>
      <c r="I7" s="374"/>
      <c r="J7" s="122"/>
    </row>
    <row r="8" spans="2:15">
      <c r="B8" s="139"/>
      <c r="D8" s="96"/>
      <c r="E8" s="122"/>
      <c r="G8" s="96"/>
      <c r="H8" s="122"/>
      <c r="J8" s="122"/>
    </row>
    <row r="9" spans="2:15">
      <c r="E9" s="122"/>
    </row>
    <row r="10" spans="2:15" s="137" customFormat="1">
      <c r="E10" s="138"/>
      <c r="L10" s="137">
        <f>E10*F10</f>
        <v>0</v>
      </c>
    </row>
    <row r="11" spans="2:15">
      <c r="E11" s="122"/>
    </row>
    <row r="12" spans="2:15">
      <c r="B12" s="77" t="s">
        <v>98</v>
      </c>
      <c r="C12" s="77" t="s">
        <v>107</v>
      </c>
      <c r="D12" t="s">
        <v>141</v>
      </c>
      <c r="E12" t="s">
        <v>121</v>
      </c>
      <c r="F12" t="s">
        <v>160</v>
      </c>
      <c r="G12" t="s">
        <v>142</v>
      </c>
      <c r="H12" t="s">
        <v>143</v>
      </c>
      <c r="I12" t="s">
        <v>159</v>
      </c>
    </row>
    <row r="13" spans="2:15">
      <c r="B13" s="139">
        <v>6752</v>
      </c>
      <c r="C13" t="str">
        <f>VLOOKUP(B13,'定期購入表 _20240911版'!$A$7:$B$56,2,FALSE)</f>
        <v>ﾊﾟﾅｿﾆｯｸHD</v>
      </c>
      <c r="D13" s="96">
        <v>45826</v>
      </c>
      <c r="E13" s="122">
        <v>1486</v>
      </c>
      <c r="F13">
        <v>1</v>
      </c>
      <c r="G13" s="96">
        <v>45838</v>
      </c>
      <c r="H13" s="128">
        <v>1561</v>
      </c>
      <c r="I13">
        <v>1</v>
      </c>
      <c r="J13" s="122">
        <f t="shared" ref="J13:J42" si="0">(H13-E13)*I13</f>
        <v>75</v>
      </c>
    </row>
    <row r="14" spans="2:15">
      <c r="B14" s="139">
        <v>6981</v>
      </c>
      <c r="C14" t="str">
        <f>VLOOKUP(B14,'定期購入表 _20240911版'!$A$7:$B$56,2,FALSE)</f>
        <v>村田製作所</v>
      </c>
      <c r="D14" s="96">
        <v>45826</v>
      </c>
      <c r="E14" s="122">
        <v>2119</v>
      </c>
      <c r="F14">
        <v>1</v>
      </c>
      <c r="G14" s="96">
        <v>45838</v>
      </c>
      <c r="H14" s="128">
        <v>2164.5</v>
      </c>
      <c r="I14">
        <v>1</v>
      </c>
      <c r="J14" s="122">
        <f t="shared" si="0"/>
        <v>45.5</v>
      </c>
    </row>
    <row r="15" spans="2:15">
      <c r="B15" s="139">
        <v>7270</v>
      </c>
      <c r="C15" t="str">
        <f>VLOOKUP(B15,'定期購入表 _20240911版'!$A$7:$B$56,2,FALSE)</f>
        <v>SUBARU</v>
      </c>
      <c r="D15" s="96">
        <v>45832</v>
      </c>
      <c r="E15" s="381">
        <v>2470</v>
      </c>
      <c r="F15" s="374">
        <v>2</v>
      </c>
      <c r="G15" s="96">
        <v>45835</v>
      </c>
      <c r="H15" s="128">
        <v>2581.5</v>
      </c>
      <c r="I15">
        <v>2</v>
      </c>
      <c r="J15" s="122">
        <f t="shared" si="0"/>
        <v>223</v>
      </c>
    </row>
    <row r="16" spans="2:15">
      <c r="B16" s="139">
        <v>7270</v>
      </c>
      <c r="C16" t="str">
        <f>VLOOKUP(B16,'定期購入表 _20240911版'!$A$7:$B$56,2,FALSE)</f>
        <v>SUBARU</v>
      </c>
      <c r="D16" s="96">
        <v>45821</v>
      </c>
      <c r="E16" s="122">
        <v>2475</v>
      </c>
      <c r="F16">
        <v>1</v>
      </c>
      <c r="G16" s="96">
        <v>45826</v>
      </c>
      <c r="H16" s="128">
        <v>2579</v>
      </c>
      <c r="I16">
        <v>1</v>
      </c>
      <c r="J16" s="122">
        <f t="shared" si="0"/>
        <v>104</v>
      </c>
    </row>
    <row r="17" spans="2:18">
      <c r="B17" s="139">
        <v>5019</v>
      </c>
      <c r="C17" t="str">
        <f>VLOOKUP(B17,'定期購入表 _20240911版'!$A$7:$B$56,2,FALSE)</f>
        <v>出光興産</v>
      </c>
      <c r="D17" s="96">
        <v>45821</v>
      </c>
      <c r="E17" s="122">
        <v>877.3</v>
      </c>
      <c r="F17">
        <v>1</v>
      </c>
      <c r="G17" s="96">
        <v>45821</v>
      </c>
      <c r="H17" s="128">
        <v>895</v>
      </c>
      <c r="I17">
        <v>1</v>
      </c>
      <c r="J17" s="122">
        <f t="shared" si="0"/>
        <v>17.700000000000045</v>
      </c>
    </row>
    <row r="18" spans="2:18">
      <c r="B18" s="139">
        <v>7270</v>
      </c>
      <c r="C18" t="str">
        <f>VLOOKUP(B18,'定期購入表 _20240911版'!$A$7:$B$56,2,FALSE)</f>
        <v>SUBARU</v>
      </c>
      <c r="D18" s="96">
        <v>45814</v>
      </c>
      <c r="E18" s="122">
        <v>2522</v>
      </c>
      <c r="F18">
        <v>1</v>
      </c>
      <c r="G18" s="96">
        <v>45819</v>
      </c>
      <c r="H18" s="128">
        <v>2559.5</v>
      </c>
      <c r="I18">
        <v>1</v>
      </c>
      <c r="J18" s="122">
        <f t="shared" si="0"/>
        <v>37.5</v>
      </c>
    </row>
    <row r="19" spans="2:18">
      <c r="B19" s="139">
        <v>9984</v>
      </c>
      <c r="C19" t="str">
        <f>VLOOKUP(B19,'定期購入表 _20240911版'!$A$7:$B$56,2,FALSE)</f>
        <v>ソフバンG</v>
      </c>
      <c r="D19" s="96">
        <v>45814</v>
      </c>
      <c r="E19" s="122">
        <v>7372</v>
      </c>
      <c r="F19">
        <v>1</v>
      </c>
      <c r="G19" s="96">
        <v>45818</v>
      </c>
      <c r="H19" s="128">
        <v>7909</v>
      </c>
      <c r="I19">
        <v>1</v>
      </c>
      <c r="J19" s="122">
        <f t="shared" si="0"/>
        <v>537</v>
      </c>
    </row>
    <row r="20" spans="2:18">
      <c r="B20" s="139">
        <v>7313</v>
      </c>
      <c r="C20" t="str">
        <f>VLOOKUP(B20,'定期購入表 _20240911版'!$A$7:$B$56,2,FALSE)</f>
        <v>TSテック</v>
      </c>
      <c r="D20" s="96">
        <v>45772</v>
      </c>
      <c r="E20" s="122">
        <v>1606.5</v>
      </c>
      <c r="F20">
        <v>1</v>
      </c>
      <c r="G20" s="96">
        <v>45817</v>
      </c>
      <c r="H20" s="128">
        <v>1650</v>
      </c>
      <c r="I20">
        <v>1</v>
      </c>
      <c r="J20" s="122">
        <f t="shared" si="0"/>
        <v>43.5</v>
      </c>
      <c r="L20">
        <f>E20*F20</f>
        <v>1606.5</v>
      </c>
      <c r="O20">
        <v>903</v>
      </c>
      <c r="P20">
        <v>903</v>
      </c>
      <c r="Q20">
        <v>901</v>
      </c>
      <c r="R20">
        <v>901</v>
      </c>
    </row>
    <row r="21" spans="2:18">
      <c r="B21" s="139">
        <v>7313</v>
      </c>
      <c r="C21" t="str">
        <f>VLOOKUP(B21,'定期購入表 _20240911版'!$A$7:$B$56,2,FALSE)</f>
        <v>TSテック</v>
      </c>
      <c r="D21" s="96">
        <v>45772</v>
      </c>
      <c r="E21" s="122">
        <v>1606.5</v>
      </c>
      <c r="F21">
        <v>1</v>
      </c>
      <c r="G21" s="96">
        <v>45814</v>
      </c>
      <c r="H21" s="128">
        <v>1636</v>
      </c>
      <c r="I21">
        <v>1</v>
      </c>
      <c r="J21" s="122">
        <f t="shared" si="0"/>
        <v>29.5</v>
      </c>
      <c r="L21">
        <f>E21*F21</f>
        <v>1606.5</v>
      </c>
      <c r="O21">
        <v>903</v>
      </c>
      <c r="P21">
        <v>903</v>
      </c>
      <c r="Q21">
        <v>901</v>
      </c>
      <c r="R21">
        <v>901</v>
      </c>
    </row>
    <row r="22" spans="2:18">
      <c r="B22" s="139">
        <v>6753</v>
      </c>
      <c r="C22" t="str">
        <f>VLOOKUP(B22,'定期購入表 _20240911版'!$A$7:$B$56,2,FALSE)</f>
        <v>シャープ</v>
      </c>
      <c r="D22" s="96">
        <v>45772</v>
      </c>
      <c r="E22" s="122">
        <v>843</v>
      </c>
      <c r="F22">
        <v>2</v>
      </c>
      <c r="G22" s="96">
        <v>45790</v>
      </c>
      <c r="H22" s="128">
        <v>862.4</v>
      </c>
      <c r="I22">
        <v>2</v>
      </c>
      <c r="J22" s="122">
        <f t="shared" si="0"/>
        <v>38.799999999999955</v>
      </c>
      <c r="L22">
        <f>E22*F22</f>
        <v>1686</v>
      </c>
      <c r="O22">
        <v>903</v>
      </c>
      <c r="P22">
        <v>903</v>
      </c>
      <c r="Q22">
        <v>901</v>
      </c>
      <c r="R22">
        <v>901</v>
      </c>
    </row>
    <row r="23" spans="2:18">
      <c r="B23" s="139">
        <v>6753</v>
      </c>
      <c r="C23" t="str">
        <f>VLOOKUP(B23,'定期購入表 _20240911版'!$A$7:$B$56,2,FALSE)</f>
        <v>シャープ</v>
      </c>
      <c r="D23" s="96">
        <v>45772</v>
      </c>
      <c r="E23" s="122">
        <v>843</v>
      </c>
      <c r="F23">
        <v>1</v>
      </c>
      <c r="G23" s="96">
        <v>45789</v>
      </c>
      <c r="H23" s="128">
        <v>893</v>
      </c>
      <c r="I23">
        <v>1</v>
      </c>
      <c r="J23" s="122">
        <f t="shared" si="0"/>
        <v>50</v>
      </c>
      <c r="L23">
        <f>E23*F23</f>
        <v>843</v>
      </c>
      <c r="O23">
        <v>903</v>
      </c>
      <c r="P23">
        <v>903</v>
      </c>
      <c r="Q23">
        <v>901</v>
      </c>
      <c r="R23">
        <v>901</v>
      </c>
    </row>
    <row r="24" spans="2:18">
      <c r="B24" s="139">
        <v>6752</v>
      </c>
      <c r="C24" t="str">
        <f>VLOOKUP(B24,'定期購入表 _20240911版'!$A$7:$B$56,2,FALSE)</f>
        <v>ﾊﾟﾅｿﾆｯｸHD</v>
      </c>
      <c r="D24" s="96">
        <v>45770</v>
      </c>
      <c r="E24" s="122">
        <v>1553.5</v>
      </c>
      <c r="F24">
        <v>1</v>
      </c>
      <c r="G24" s="96">
        <v>45775</v>
      </c>
      <c r="H24" s="128">
        <v>1618.5</v>
      </c>
      <c r="I24">
        <v>1</v>
      </c>
      <c r="J24" s="122">
        <f t="shared" si="0"/>
        <v>65</v>
      </c>
      <c r="L24">
        <f t="shared" ref="L24:L29" si="1">E24*F24</f>
        <v>1553.5</v>
      </c>
      <c r="O24">
        <v>903</v>
      </c>
      <c r="P24">
        <v>903</v>
      </c>
      <c r="Q24">
        <v>901</v>
      </c>
      <c r="R24">
        <v>901</v>
      </c>
    </row>
    <row r="25" spans="2:18">
      <c r="B25" s="139">
        <v>9201</v>
      </c>
      <c r="C25" t="str">
        <f>VLOOKUP(B25,'定期購入表 _20240911版'!$A$7:$B$56,2,FALSE)</f>
        <v>JAL</v>
      </c>
      <c r="D25" s="96">
        <v>45771</v>
      </c>
      <c r="E25" s="122">
        <v>2625</v>
      </c>
      <c r="F25">
        <v>1</v>
      </c>
      <c r="G25" s="96">
        <v>45713</v>
      </c>
      <c r="H25" s="128">
        <v>2604</v>
      </c>
      <c r="I25">
        <v>1</v>
      </c>
      <c r="J25" s="122">
        <f t="shared" si="0"/>
        <v>-21</v>
      </c>
      <c r="L25">
        <f t="shared" si="1"/>
        <v>2625</v>
      </c>
      <c r="O25">
        <v>903</v>
      </c>
      <c r="P25">
        <v>903</v>
      </c>
      <c r="Q25">
        <v>901</v>
      </c>
      <c r="R25">
        <v>901</v>
      </c>
    </row>
    <row r="26" spans="2:18">
      <c r="B26" s="139">
        <v>7270</v>
      </c>
      <c r="C26" t="str">
        <f>VLOOKUP(B26,'定期購入表 _20240911版'!$A$7:$B$56,2,FALSE)</f>
        <v>SUBARU</v>
      </c>
      <c r="D26" s="96">
        <v>45771</v>
      </c>
      <c r="E26" s="122">
        <v>2547</v>
      </c>
      <c r="F26">
        <v>2</v>
      </c>
      <c r="G26" s="96">
        <v>45772</v>
      </c>
      <c r="H26" s="128">
        <v>2590.5</v>
      </c>
      <c r="I26">
        <v>2</v>
      </c>
      <c r="J26" s="122">
        <f t="shared" si="0"/>
        <v>87</v>
      </c>
      <c r="L26">
        <f t="shared" si="1"/>
        <v>5094</v>
      </c>
      <c r="O26">
        <v>903</v>
      </c>
      <c r="P26">
        <v>903</v>
      </c>
      <c r="Q26">
        <v>901</v>
      </c>
      <c r="R26">
        <v>901</v>
      </c>
    </row>
    <row r="27" spans="2:18">
      <c r="B27" s="139">
        <v>6752</v>
      </c>
      <c r="C27" t="str">
        <f>VLOOKUP(B27,'定期購入表 _20240911版'!$A$7:$B$56,2,FALSE)</f>
        <v>ﾊﾟﾅｿﾆｯｸHD</v>
      </c>
      <c r="D27" s="96">
        <v>45770</v>
      </c>
      <c r="E27" s="122">
        <v>1553.5</v>
      </c>
      <c r="F27">
        <v>1</v>
      </c>
      <c r="G27" s="96">
        <v>45713</v>
      </c>
      <c r="H27" s="128">
        <v>1590</v>
      </c>
      <c r="I27">
        <v>1</v>
      </c>
      <c r="J27" s="122">
        <f t="shared" si="0"/>
        <v>36.5</v>
      </c>
      <c r="L27">
        <f t="shared" si="1"/>
        <v>1553.5</v>
      </c>
      <c r="O27">
        <v>903</v>
      </c>
      <c r="P27">
        <v>903</v>
      </c>
      <c r="Q27">
        <v>901</v>
      </c>
      <c r="R27">
        <v>901</v>
      </c>
    </row>
    <row r="28" spans="2:18">
      <c r="B28" s="139">
        <v>6525</v>
      </c>
      <c r="C28" t="str">
        <f>VLOOKUP(B28,'定期購入表 _20240911版'!$A$7:$B$56,2,FALSE)</f>
        <v>KOKUSAI</v>
      </c>
      <c r="D28" s="96">
        <v>45768</v>
      </c>
      <c r="E28" s="122">
        <v>2270.5</v>
      </c>
      <c r="F28">
        <v>2</v>
      </c>
      <c r="G28" s="96">
        <v>45770</v>
      </c>
      <c r="H28" s="122">
        <v>2418.1999999999998</v>
      </c>
      <c r="I28">
        <v>2</v>
      </c>
      <c r="J28" s="122">
        <f t="shared" si="0"/>
        <v>295.39999999999964</v>
      </c>
      <c r="L28">
        <f t="shared" si="1"/>
        <v>4541</v>
      </c>
      <c r="O28">
        <v>903</v>
      </c>
      <c r="P28">
        <v>903</v>
      </c>
      <c r="Q28">
        <v>901</v>
      </c>
      <c r="R28">
        <v>901</v>
      </c>
    </row>
    <row r="29" spans="2:18">
      <c r="B29" s="139">
        <v>9990</v>
      </c>
      <c r="C29" t="str">
        <f>VLOOKUP(B29,'定期購入表 _20240911版'!$A$7:$B$56,2,FALSE)</f>
        <v>ｻｯｸｽﾊﾞｰHD</v>
      </c>
      <c r="D29" s="96">
        <v>45702</v>
      </c>
      <c r="E29" s="122">
        <v>902</v>
      </c>
      <c r="F29">
        <v>4</v>
      </c>
      <c r="G29" s="96">
        <v>45734</v>
      </c>
      <c r="H29" s="128">
        <v>932</v>
      </c>
      <c r="I29">
        <v>4</v>
      </c>
      <c r="J29" s="122">
        <f t="shared" si="0"/>
        <v>120</v>
      </c>
      <c r="L29">
        <f t="shared" si="1"/>
        <v>3608</v>
      </c>
      <c r="O29">
        <v>903</v>
      </c>
      <c r="P29">
        <v>903</v>
      </c>
      <c r="Q29">
        <v>901</v>
      </c>
      <c r="R29">
        <v>901</v>
      </c>
    </row>
    <row r="30" spans="2:18">
      <c r="B30" s="139">
        <v>2914</v>
      </c>
      <c r="C30" t="str">
        <f>VLOOKUP(B30,'定期購入表 _20240911版'!$A$7:$B$56,2,FALSE)</f>
        <v>JT</v>
      </c>
      <c r="D30" s="96">
        <v>45715</v>
      </c>
      <c r="E30" s="122">
        <v>3731</v>
      </c>
      <c r="F30">
        <v>1</v>
      </c>
      <c r="G30" s="96">
        <v>45734</v>
      </c>
      <c r="H30" s="128">
        <v>3986</v>
      </c>
      <c r="I30">
        <v>1</v>
      </c>
      <c r="J30" s="122">
        <f t="shared" si="0"/>
        <v>255</v>
      </c>
      <c r="L30">
        <f t="shared" ref="L30" si="2">E30*F30</f>
        <v>3731</v>
      </c>
    </row>
    <row r="31" spans="2:18">
      <c r="B31" s="139">
        <v>2914</v>
      </c>
      <c r="C31" t="str">
        <f>VLOOKUP(B31,'定期購入表 _20240911版'!$A$7:$B$56,2,FALSE)</f>
        <v>JT</v>
      </c>
      <c r="D31" s="96">
        <v>45715</v>
      </c>
      <c r="E31" s="122">
        <v>3731</v>
      </c>
      <c r="F31">
        <v>1</v>
      </c>
      <c r="G31" s="96">
        <v>45730</v>
      </c>
      <c r="H31" s="128">
        <v>3910</v>
      </c>
      <c r="I31">
        <v>1</v>
      </c>
      <c r="J31" s="122">
        <f t="shared" si="0"/>
        <v>179</v>
      </c>
      <c r="L31">
        <f t="shared" ref="L31" si="3">E31*F31</f>
        <v>3731</v>
      </c>
    </row>
    <row r="32" spans="2:18">
      <c r="B32" s="139">
        <v>9990</v>
      </c>
      <c r="C32" t="str">
        <f>VLOOKUP(B32,'定期購入表 _20240911版'!$A$7:$B$56,2,FALSE)</f>
        <v>ｻｯｸｽﾊﾞｰHD</v>
      </c>
      <c r="D32" s="96">
        <v>45702</v>
      </c>
      <c r="E32" s="122">
        <v>902</v>
      </c>
      <c r="F32">
        <v>2</v>
      </c>
      <c r="G32" s="96">
        <v>45723</v>
      </c>
      <c r="H32" s="128">
        <v>920</v>
      </c>
      <c r="I32">
        <v>2</v>
      </c>
      <c r="J32" s="122">
        <f t="shared" si="0"/>
        <v>36</v>
      </c>
      <c r="L32">
        <f>E32*F32</f>
        <v>1804</v>
      </c>
      <c r="O32">
        <v>903</v>
      </c>
      <c r="P32">
        <v>903</v>
      </c>
      <c r="Q32">
        <v>901</v>
      </c>
      <c r="R32">
        <v>901</v>
      </c>
    </row>
    <row r="33" spans="2:20">
      <c r="B33" s="139">
        <v>2503</v>
      </c>
      <c r="C33" t="str">
        <f>VLOOKUP(B33,'定期購入表 _20240911版'!$A$7:$B$56,2,FALSE)</f>
        <v>キリンHD</v>
      </c>
      <c r="D33" s="96">
        <v>45674</v>
      </c>
      <c r="E33" s="122">
        <v>1913</v>
      </c>
      <c r="F33">
        <v>1</v>
      </c>
      <c r="G33" s="96">
        <v>45715</v>
      </c>
      <c r="H33" s="128">
        <v>2046.3</v>
      </c>
      <c r="I33">
        <v>1</v>
      </c>
      <c r="J33" s="122">
        <f t="shared" si="0"/>
        <v>133.29999999999995</v>
      </c>
      <c r="O33">
        <v>1988</v>
      </c>
      <c r="P33">
        <v>1988</v>
      </c>
      <c r="Q33">
        <v>1988</v>
      </c>
      <c r="R33">
        <v>1980</v>
      </c>
      <c r="S33">
        <v>1980</v>
      </c>
      <c r="T33">
        <v>1980</v>
      </c>
    </row>
    <row r="34" spans="2:20">
      <c r="B34" s="139">
        <v>2503</v>
      </c>
      <c r="C34" t="str">
        <f>VLOOKUP(B34,'定期購入表 _20240911版'!$A$7:$B$56,2,FALSE)</f>
        <v>キリンHD</v>
      </c>
      <c r="D34" s="96">
        <v>45674</v>
      </c>
      <c r="E34" s="122">
        <v>1913</v>
      </c>
      <c r="F34">
        <v>2</v>
      </c>
      <c r="G34" s="96">
        <v>45714</v>
      </c>
      <c r="H34" s="122">
        <v>2053.6999999999998</v>
      </c>
      <c r="I34">
        <v>2</v>
      </c>
      <c r="J34" s="122">
        <f t="shared" si="0"/>
        <v>281.39999999999964</v>
      </c>
      <c r="M34" s="122"/>
      <c r="O34">
        <v>1988</v>
      </c>
      <c r="P34">
        <v>1988</v>
      </c>
      <c r="Q34">
        <v>1988</v>
      </c>
      <c r="R34">
        <v>1980</v>
      </c>
      <c r="S34">
        <v>1980</v>
      </c>
      <c r="T34">
        <v>1980</v>
      </c>
    </row>
    <row r="35" spans="2:20">
      <c r="B35" s="139">
        <v>6752</v>
      </c>
      <c r="C35" t="str">
        <f>VLOOKUP(B35,'定期購入表 _20240911版'!$A$7:$B$56,2,FALSE)</f>
        <v>ﾊﾟﾅｿﾆｯｸHD</v>
      </c>
      <c r="D35" s="96">
        <v>45674</v>
      </c>
      <c r="E35" s="122">
        <v>1522</v>
      </c>
      <c r="F35">
        <v>1</v>
      </c>
      <c r="G35" s="96">
        <v>45694</v>
      </c>
      <c r="H35" s="128">
        <v>1729.5</v>
      </c>
      <c r="I35">
        <v>1</v>
      </c>
      <c r="J35" s="122">
        <f t="shared" si="0"/>
        <v>207.5</v>
      </c>
    </row>
    <row r="36" spans="2:20">
      <c r="B36" s="139">
        <v>6752</v>
      </c>
      <c r="C36" t="str">
        <f>VLOOKUP(B36,'定期購入表 _20240911版'!$A$7:$B$56,2,FALSE)</f>
        <v>ﾊﾟﾅｿﾆｯｸHD</v>
      </c>
      <c r="D36" s="96">
        <v>45674</v>
      </c>
      <c r="E36" s="122">
        <v>1522</v>
      </c>
      <c r="F36">
        <v>1</v>
      </c>
      <c r="G36" s="96">
        <v>45693</v>
      </c>
      <c r="H36" s="128">
        <v>1697</v>
      </c>
      <c r="I36">
        <v>1</v>
      </c>
      <c r="J36" s="122">
        <f t="shared" si="0"/>
        <v>175</v>
      </c>
    </row>
    <row r="37" spans="2:20">
      <c r="B37" s="139">
        <v>6752</v>
      </c>
      <c r="C37" t="str">
        <f>VLOOKUP(B37,'定期購入表 _20240911版'!$A$7:$B$56,2,FALSE)</f>
        <v>ﾊﾟﾅｿﾆｯｸHD</v>
      </c>
      <c r="D37" s="96">
        <v>45674</v>
      </c>
      <c r="E37" s="122">
        <v>1522</v>
      </c>
      <c r="F37">
        <v>1</v>
      </c>
      <c r="G37" s="96">
        <v>45691</v>
      </c>
      <c r="H37" s="128">
        <v>1565</v>
      </c>
      <c r="I37">
        <v>1</v>
      </c>
      <c r="J37" s="122">
        <f t="shared" si="0"/>
        <v>43</v>
      </c>
    </row>
    <row r="38" spans="2:20">
      <c r="B38" s="139">
        <v>2563</v>
      </c>
      <c r="C38" t="str">
        <f>VLOOKUP(B38,'定期購入表 _20240911版'!$A$7:$B$56,2,FALSE)</f>
        <v>iS500米H</v>
      </c>
      <c r="D38" s="96">
        <v>45666</v>
      </c>
      <c r="E38" s="122">
        <v>331.8</v>
      </c>
      <c r="F38">
        <v>1</v>
      </c>
      <c r="G38" s="96">
        <v>45687</v>
      </c>
      <c r="H38" s="128">
        <v>338.3</v>
      </c>
      <c r="I38">
        <v>1</v>
      </c>
      <c r="J38" s="122">
        <f t="shared" si="0"/>
        <v>6.5</v>
      </c>
      <c r="O38">
        <v>336.5</v>
      </c>
      <c r="P38">
        <v>336.5</v>
      </c>
      <c r="Q38">
        <v>336.5</v>
      </c>
      <c r="R38">
        <v>336.1</v>
      </c>
    </row>
    <row r="39" spans="2:20">
      <c r="B39" s="139">
        <v>2563</v>
      </c>
      <c r="C39" t="str">
        <f>VLOOKUP(B39,'定期購入表 _20240911版'!$A$7:$B$56,2,FALSE)</f>
        <v>iS500米H</v>
      </c>
      <c r="D39" s="96">
        <v>45666</v>
      </c>
      <c r="E39" s="122">
        <v>331.8</v>
      </c>
      <c r="F39">
        <v>1</v>
      </c>
      <c r="G39" s="96">
        <v>45686</v>
      </c>
      <c r="H39" s="128">
        <v>339.4</v>
      </c>
      <c r="I39">
        <v>1</v>
      </c>
      <c r="J39" s="122">
        <f t="shared" si="0"/>
        <v>7.5999999999999659</v>
      </c>
      <c r="O39">
        <v>336.5</v>
      </c>
      <c r="P39">
        <v>336.5</v>
      </c>
      <c r="Q39">
        <v>336.5</v>
      </c>
      <c r="R39">
        <v>336.1</v>
      </c>
    </row>
    <row r="40" spans="2:20">
      <c r="B40" s="139">
        <v>2503</v>
      </c>
      <c r="C40" t="str">
        <f>VLOOKUP(B40,'定期購入表 _20240911版'!$A$7:$B$56,2,FALSE)</f>
        <v>キリンHD</v>
      </c>
      <c r="D40" s="96">
        <v>45674</v>
      </c>
      <c r="E40" s="122">
        <v>1913</v>
      </c>
      <c r="F40">
        <v>1</v>
      </c>
      <c r="G40" s="96">
        <v>45685</v>
      </c>
      <c r="H40" s="128">
        <v>2009.5</v>
      </c>
      <c r="I40">
        <v>1</v>
      </c>
      <c r="J40" s="122">
        <f t="shared" si="0"/>
        <v>96.5</v>
      </c>
      <c r="O40">
        <v>1988</v>
      </c>
      <c r="P40">
        <v>1988</v>
      </c>
      <c r="Q40">
        <v>1988</v>
      </c>
      <c r="R40">
        <v>1980</v>
      </c>
      <c r="S40">
        <v>1980</v>
      </c>
      <c r="T40">
        <v>1980</v>
      </c>
    </row>
    <row r="41" spans="2:20">
      <c r="B41" s="139">
        <v>9201</v>
      </c>
      <c r="C41" t="str">
        <f>VLOOKUP(B41,'定期購入表 _20240911版'!$A$7:$B$56,2,FALSE)</f>
        <v>JAL</v>
      </c>
      <c r="D41" s="96">
        <v>45674</v>
      </c>
      <c r="E41" s="122">
        <v>2375</v>
      </c>
      <c r="F41">
        <v>2</v>
      </c>
      <c r="G41" s="96">
        <v>45685</v>
      </c>
      <c r="H41" s="128">
        <v>2534</v>
      </c>
      <c r="I41">
        <v>2</v>
      </c>
      <c r="J41" s="122">
        <f t="shared" si="0"/>
        <v>318</v>
      </c>
    </row>
    <row r="42" spans="2:20">
      <c r="B42" s="139">
        <v>2563</v>
      </c>
      <c r="C42" t="str">
        <f>VLOOKUP(B42,'定期購入表 _20240911版'!$A$7:$B$56,2,FALSE)</f>
        <v>iS500米H</v>
      </c>
      <c r="D42" s="96">
        <v>45666</v>
      </c>
      <c r="E42" s="122">
        <v>331.8</v>
      </c>
      <c r="F42">
        <v>3</v>
      </c>
      <c r="G42" s="96">
        <v>45680</v>
      </c>
      <c r="H42" s="128">
        <v>340.8</v>
      </c>
      <c r="I42">
        <v>1</v>
      </c>
      <c r="J42" s="122">
        <f t="shared" si="0"/>
        <v>9</v>
      </c>
      <c r="O42">
        <v>336.5</v>
      </c>
      <c r="P42">
        <v>336.5</v>
      </c>
      <c r="Q42">
        <v>336.5</v>
      </c>
      <c r="R42">
        <v>336.1</v>
      </c>
    </row>
    <row r="43" spans="2:20">
      <c r="B43" s="139">
        <v>3038</v>
      </c>
      <c r="C43" t="str">
        <f>VLOOKUP(B43,'定期購入表 _20240911版'!$A$7:$B$56,2,FALSE)</f>
        <v>神戸物産</v>
      </c>
      <c r="D43" s="96">
        <v>45667</v>
      </c>
      <c r="E43" s="122">
        <v>3300</v>
      </c>
      <c r="F43">
        <v>1</v>
      </c>
      <c r="G43" s="96">
        <v>45674</v>
      </c>
      <c r="H43" s="128">
        <v>3535</v>
      </c>
      <c r="I43">
        <v>1</v>
      </c>
      <c r="J43" s="122">
        <f t="shared" ref="J43:J69" si="4">(H43-E43)*I43</f>
        <v>235</v>
      </c>
      <c r="L43">
        <f>E43*F43</f>
        <v>3300</v>
      </c>
      <c r="O43">
        <v>3378</v>
      </c>
      <c r="P43">
        <v>3378</v>
      </c>
      <c r="Q43">
        <v>3384</v>
      </c>
      <c r="R43">
        <v>3384</v>
      </c>
    </row>
    <row r="44" spans="2:20">
      <c r="B44" s="139">
        <v>3038</v>
      </c>
      <c r="C44" t="str">
        <f>VLOOKUP(B44,'定期購入表 _20240911版'!$A$7:$B$56,2,FALSE)</f>
        <v>神戸物産</v>
      </c>
      <c r="D44" s="96">
        <v>45667</v>
      </c>
      <c r="E44" s="122">
        <v>3300</v>
      </c>
      <c r="F44">
        <v>1</v>
      </c>
      <c r="G44" s="96">
        <v>45673</v>
      </c>
      <c r="H44" s="128">
        <v>3425</v>
      </c>
      <c r="I44">
        <v>1</v>
      </c>
      <c r="J44" s="122">
        <f t="shared" si="4"/>
        <v>125</v>
      </c>
      <c r="L44">
        <f t="shared" ref="L44" si="5">E44*F44</f>
        <v>3300</v>
      </c>
      <c r="O44">
        <v>3378</v>
      </c>
      <c r="P44">
        <v>3378</v>
      </c>
      <c r="Q44">
        <v>3384</v>
      </c>
      <c r="R44">
        <v>3384</v>
      </c>
    </row>
    <row r="45" spans="2:20">
      <c r="B45" s="139">
        <v>4689</v>
      </c>
      <c r="C45" t="str">
        <f>VLOOKUP(B45,'定期購入表 _20240911版'!$A$7:$B$56,2,FALSE)</f>
        <v>LINEヤフー</v>
      </c>
      <c r="D45" s="96">
        <v>45665</v>
      </c>
      <c r="E45" s="122">
        <v>420</v>
      </c>
      <c r="F45">
        <v>1</v>
      </c>
      <c r="G45" s="96">
        <v>45667</v>
      </c>
      <c r="H45" s="128">
        <v>423.9</v>
      </c>
      <c r="I45">
        <v>1</v>
      </c>
      <c r="J45" s="122">
        <f t="shared" si="4"/>
        <v>3.8999999999999773</v>
      </c>
    </row>
    <row r="46" spans="2:20">
      <c r="B46" s="139">
        <v>4689</v>
      </c>
      <c r="C46" t="str">
        <f>VLOOKUP(B46,'定期購入表 _20240911版'!$A$7:$B$56,2,FALSE)</f>
        <v>LINEヤフー</v>
      </c>
      <c r="D46" s="96">
        <v>45665</v>
      </c>
      <c r="E46" s="122">
        <v>420</v>
      </c>
      <c r="F46">
        <v>1</v>
      </c>
      <c r="G46" s="96">
        <v>45666</v>
      </c>
      <c r="H46" s="128">
        <v>426.3</v>
      </c>
      <c r="I46">
        <v>1</v>
      </c>
      <c r="J46" s="122">
        <f t="shared" si="4"/>
        <v>6.3000000000000114</v>
      </c>
    </row>
    <row r="47" spans="2:20">
      <c r="B47" s="139">
        <v>4689</v>
      </c>
      <c r="C47" t="str">
        <f>VLOOKUP(B47,'定期購入表 _20240911版'!$A$7:$B$56,2,FALSE)</f>
        <v>LINEヤフー</v>
      </c>
      <c r="D47" s="96">
        <v>45665</v>
      </c>
      <c r="E47" s="122">
        <v>420</v>
      </c>
      <c r="F47">
        <v>2</v>
      </c>
      <c r="G47" s="96">
        <v>45665</v>
      </c>
      <c r="H47" s="128">
        <v>425.7</v>
      </c>
      <c r="I47">
        <v>2</v>
      </c>
      <c r="J47" s="122">
        <f t="shared" si="4"/>
        <v>11.399999999999977</v>
      </c>
    </row>
    <row r="48" spans="2:20">
      <c r="B48" s="139">
        <v>5108</v>
      </c>
      <c r="C48" t="str">
        <f>VLOOKUP(B48,'定期購入表 _20240911版'!$A$7:$B$56,2,FALSE)</f>
        <v>ブリヂス</v>
      </c>
      <c r="D48" s="96">
        <v>45652</v>
      </c>
      <c r="E48" s="122">
        <v>5331</v>
      </c>
      <c r="F48">
        <v>1</v>
      </c>
      <c r="G48" s="96">
        <v>45664</v>
      </c>
      <c r="H48" s="128">
        <v>5322</v>
      </c>
      <c r="I48">
        <v>1</v>
      </c>
      <c r="J48" s="122">
        <f t="shared" si="4"/>
        <v>-9</v>
      </c>
    </row>
    <row r="49" spans="2:19">
      <c r="B49" s="139" t="s">
        <v>78</v>
      </c>
      <c r="C49" t="str">
        <f>VLOOKUP(B49,'定期購入表 _20240911版'!$A$7:$B$56,2,FALSE)</f>
        <v>日経半導体ETF</v>
      </c>
      <c r="D49" s="96">
        <v>45651</v>
      </c>
      <c r="E49" s="122">
        <v>1597</v>
      </c>
      <c r="F49">
        <v>2</v>
      </c>
      <c r="G49" s="96">
        <v>45664</v>
      </c>
      <c r="H49" s="122">
        <v>1678</v>
      </c>
      <c r="I49">
        <v>2</v>
      </c>
      <c r="J49" s="122">
        <f t="shared" si="4"/>
        <v>162</v>
      </c>
    </row>
    <row r="50" spans="2:19">
      <c r="B50" s="139">
        <v>6525</v>
      </c>
      <c r="C50" t="str">
        <f>VLOOKUP(B50,'定期購入表 _20240911版'!$A$7:$B$56,2,FALSE)</f>
        <v>KOKUSAI</v>
      </c>
      <c r="D50" s="96">
        <v>45652</v>
      </c>
      <c r="E50" s="122">
        <v>2084</v>
      </c>
      <c r="F50">
        <v>2</v>
      </c>
      <c r="G50" s="96">
        <v>45664</v>
      </c>
      <c r="H50" s="128">
        <v>2413</v>
      </c>
      <c r="I50">
        <v>2</v>
      </c>
      <c r="J50" s="122">
        <f t="shared" si="4"/>
        <v>658</v>
      </c>
      <c r="L50">
        <f>E50*F50</f>
        <v>4168</v>
      </c>
      <c r="O50">
        <v>2132</v>
      </c>
      <c r="P50">
        <v>2132</v>
      </c>
      <c r="Q50">
        <v>2132</v>
      </c>
      <c r="R50">
        <v>2125</v>
      </c>
      <c r="S50">
        <v>2125</v>
      </c>
    </row>
    <row r="51" spans="2:19">
      <c r="B51" s="139">
        <v>2866</v>
      </c>
      <c r="C51" t="str">
        <f>VLOOKUP(B51,'定期購入表 _20240911版'!$A$7:$B$56,2,FALSE)</f>
        <v>GX優先証</v>
      </c>
      <c r="D51" s="96">
        <v>45642</v>
      </c>
      <c r="E51" s="122">
        <v>1031.2</v>
      </c>
      <c r="F51">
        <v>2</v>
      </c>
      <c r="G51" s="96">
        <v>45663</v>
      </c>
      <c r="H51" s="128">
        <v>1059</v>
      </c>
      <c r="I51">
        <v>2</v>
      </c>
      <c r="J51" s="122">
        <f t="shared" si="4"/>
        <v>55.599999999999909</v>
      </c>
      <c r="L51">
        <f>E51*F51</f>
        <v>2062.4</v>
      </c>
      <c r="M51">
        <v>1068</v>
      </c>
      <c r="O51">
        <v>1027</v>
      </c>
      <c r="P51">
        <v>1027</v>
      </c>
      <c r="Q51">
        <v>1034</v>
      </c>
      <c r="R51">
        <v>1034</v>
      </c>
      <c r="S51">
        <v>1034</v>
      </c>
    </row>
    <row r="52" spans="2:19">
      <c r="B52" s="139">
        <v>3402</v>
      </c>
      <c r="C52" t="str">
        <f>VLOOKUP(B52,'定期購入表 _20240911版'!$A$7:$B$56,2,FALSE)</f>
        <v>東レ</v>
      </c>
      <c r="D52" s="96">
        <v>45651</v>
      </c>
      <c r="E52" s="122">
        <v>992</v>
      </c>
      <c r="F52">
        <v>1</v>
      </c>
      <c r="G52" s="96">
        <v>45663</v>
      </c>
      <c r="H52" s="128">
        <v>1000.5</v>
      </c>
      <c r="I52">
        <v>1</v>
      </c>
      <c r="J52" s="122">
        <f t="shared" si="4"/>
        <v>8.5</v>
      </c>
    </row>
    <row r="53" spans="2:19">
      <c r="B53" s="139">
        <v>6178</v>
      </c>
      <c r="C53" t="str">
        <f>VLOOKUP(B53,'定期購入表 _20240911版'!$A$7:$B$56,2,FALSE)</f>
        <v>日本郵政</v>
      </c>
      <c r="D53" s="96">
        <v>45644</v>
      </c>
      <c r="E53" s="122">
        <v>1486.5</v>
      </c>
      <c r="F53">
        <v>1</v>
      </c>
      <c r="G53" s="96">
        <v>45663</v>
      </c>
      <c r="H53" s="128">
        <v>1496</v>
      </c>
      <c r="I53">
        <v>1</v>
      </c>
      <c r="J53" s="122">
        <f t="shared" si="4"/>
        <v>9.5</v>
      </c>
    </row>
    <row r="54" spans="2:19">
      <c r="B54" s="139">
        <v>6753</v>
      </c>
      <c r="C54" t="str">
        <f>VLOOKUP(B54,'定期購入表 _20240911版'!$A$7:$B$56,2,FALSE)</f>
        <v>シャープ</v>
      </c>
      <c r="D54" s="96">
        <v>45652</v>
      </c>
      <c r="E54" s="122">
        <v>963</v>
      </c>
      <c r="F54">
        <v>1</v>
      </c>
      <c r="G54" s="96">
        <v>45663</v>
      </c>
      <c r="H54" s="128">
        <v>998</v>
      </c>
      <c r="I54">
        <v>1</v>
      </c>
      <c r="J54" s="122">
        <f t="shared" si="4"/>
        <v>35</v>
      </c>
    </row>
    <row r="55" spans="2:19">
      <c r="B55" s="139" t="s">
        <v>78</v>
      </c>
      <c r="C55" t="str">
        <f>VLOOKUP(B55,'定期購入表 _20240911版'!$A$7:$B$56,2,FALSE)</f>
        <v>日経半導体ETF</v>
      </c>
      <c r="D55" s="96">
        <v>45651</v>
      </c>
      <c r="E55" s="122">
        <v>1597</v>
      </c>
      <c r="F55">
        <v>2</v>
      </c>
      <c r="G55" s="96">
        <v>45656</v>
      </c>
      <c r="H55" s="128">
        <v>1635</v>
      </c>
      <c r="I55">
        <v>2</v>
      </c>
      <c r="J55" s="122">
        <f t="shared" si="4"/>
        <v>76</v>
      </c>
    </row>
    <row r="56" spans="2:19">
      <c r="B56" s="139">
        <v>2017</v>
      </c>
      <c r="C56" t="str">
        <f>VLOOKUP(B56,'定期購入表 _20240911版'!$A$7:$B$56,2,FALSE)</f>
        <v>JPXプラ150</v>
      </c>
      <c r="D56" s="96">
        <v>45650</v>
      </c>
      <c r="E56" s="122">
        <v>1072.5</v>
      </c>
      <c r="F56">
        <v>2</v>
      </c>
      <c r="G56" s="96">
        <v>45656</v>
      </c>
      <c r="H56" s="128">
        <v>1104</v>
      </c>
      <c r="I56">
        <v>2</v>
      </c>
      <c r="J56" s="122">
        <f t="shared" si="4"/>
        <v>63</v>
      </c>
    </row>
    <row r="57" spans="2:19">
      <c r="B57" s="139">
        <v>2337</v>
      </c>
      <c r="C57" t="str">
        <f>VLOOKUP(B57,'定期購入表 _20240911版'!$A$7:$B$56,2,FALSE)</f>
        <v>いちご</v>
      </c>
      <c r="D57" s="96">
        <v>45649</v>
      </c>
      <c r="E57" s="122">
        <v>361</v>
      </c>
      <c r="F57">
        <v>1</v>
      </c>
      <c r="G57" s="96">
        <v>45656</v>
      </c>
      <c r="H57" s="128">
        <v>376</v>
      </c>
      <c r="I57">
        <v>1</v>
      </c>
      <c r="J57" s="122">
        <f t="shared" si="4"/>
        <v>15</v>
      </c>
    </row>
    <row r="58" spans="2:19">
      <c r="B58" s="139">
        <v>3402</v>
      </c>
      <c r="C58" t="str">
        <f>VLOOKUP(B58,'定期購入表 _20240911版'!$A$7:$B$56,2,FALSE)</f>
        <v>東レ</v>
      </c>
      <c r="D58" s="96">
        <v>45651</v>
      </c>
      <c r="E58" s="122">
        <v>992</v>
      </c>
      <c r="F58">
        <v>1</v>
      </c>
      <c r="G58" s="96">
        <v>45656</v>
      </c>
      <c r="H58" s="128">
        <v>1009</v>
      </c>
      <c r="I58">
        <v>1</v>
      </c>
      <c r="J58" s="122">
        <f t="shared" si="4"/>
        <v>17</v>
      </c>
    </row>
    <row r="59" spans="2:19">
      <c r="B59" s="139">
        <v>4689</v>
      </c>
      <c r="C59" t="str">
        <f>VLOOKUP(B59,'定期購入表 _20240911版'!$A$7:$B$56,2,FALSE)</f>
        <v>LINEヤフー</v>
      </c>
      <c r="D59" s="96">
        <v>45653</v>
      </c>
      <c r="E59" s="122">
        <v>425.4</v>
      </c>
      <c r="F59">
        <v>1</v>
      </c>
      <c r="G59" s="96">
        <v>45656</v>
      </c>
      <c r="H59" s="128">
        <v>430</v>
      </c>
      <c r="I59">
        <v>1</v>
      </c>
      <c r="J59" s="122">
        <f t="shared" si="4"/>
        <v>4.6000000000000227</v>
      </c>
    </row>
    <row r="60" spans="2:19">
      <c r="B60" s="139">
        <v>6525</v>
      </c>
      <c r="C60" t="str">
        <f>VLOOKUP(B60,'定期購入表 _20240911版'!$A$7:$B$56,2,FALSE)</f>
        <v>KOKUSAI</v>
      </c>
      <c r="D60" s="96">
        <v>45652</v>
      </c>
      <c r="E60" s="122">
        <v>2084</v>
      </c>
      <c r="F60">
        <v>1</v>
      </c>
      <c r="G60" s="96">
        <v>45656</v>
      </c>
      <c r="H60" s="128">
        <v>2150</v>
      </c>
      <c r="I60">
        <v>1</v>
      </c>
      <c r="J60" s="122">
        <f t="shared" si="4"/>
        <v>66</v>
      </c>
      <c r="L60">
        <f t="shared" ref="L60" si="6">E60*F60</f>
        <v>2084</v>
      </c>
      <c r="O60">
        <v>2132</v>
      </c>
      <c r="P60">
        <v>2132</v>
      </c>
      <c r="Q60">
        <v>2132</v>
      </c>
      <c r="R60">
        <v>2125</v>
      </c>
      <c r="S60">
        <v>2125</v>
      </c>
    </row>
    <row r="61" spans="2:19">
      <c r="B61" s="139">
        <v>6702</v>
      </c>
      <c r="C61" t="str">
        <f>VLOOKUP(B61,'定期購入表 _20240911版'!$A$7:$B$56,2,FALSE)</f>
        <v>富士通</v>
      </c>
      <c r="D61" s="96">
        <v>45651</v>
      </c>
      <c r="E61" s="122">
        <v>2675</v>
      </c>
      <c r="F61">
        <v>1</v>
      </c>
      <c r="G61" s="96">
        <v>45656</v>
      </c>
      <c r="H61" s="128">
        <v>2835</v>
      </c>
      <c r="I61">
        <v>1</v>
      </c>
      <c r="J61" s="122">
        <f t="shared" si="4"/>
        <v>160</v>
      </c>
    </row>
    <row r="62" spans="2:19">
      <c r="B62" s="139">
        <v>6752</v>
      </c>
      <c r="C62" t="str">
        <f>VLOOKUP(B62,'定期購入表 _20240911版'!$A$7:$B$56,2,FALSE)</f>
        <v>ﾊﾟﾅｿﾆｯｸHD</v>
      </c>
      <c r="D62" s="96">
        <v>45651</v>
      </c>
      <c r="E62" s="122">
        <v>1600</v>
      </c>
      <c r="F62">
        <v>1</v>
      </c>
      <c r="G62" s="96">
        <v>45656</v>
      </c>
      <c r="H62" s="128">
        <v>1665</v>
      </c>
      <c r="I62">
        <v>1</v>
      </c>
      <c r="J62" s="122">
        <f t="shared" si="4"/>
        <v>65</v>
      </c>
    </row>
    <row r="63" spans="2:19">
      <c r="B63" s="139">
        <v>6753</v>
      </c>
      <c r="C63" t="str">
        <f>VLOOKUP(B63,'定期購入表 _20240911版'!$A$7:$B$56,2,FALSE)</f>
        <v>シャープ</v>
      </c>
      <c r="D63" s="96">
        <v>45652</v>
      </c>
      <c r="E63" s="122">
        <v>963</v>
      </c>
      <c r="F63">
        <v>2</v>
      </c>
      <c r="G63" s="96">
        <v>45656</v>
      </c>
      <c r="H63" s="128">
        <v>995</v>
      </c>
      <c r="I63">
        <v>2</v>
      </c>
      <c r="J63" s="122">
        <f t="shared" si="4"/>
        <v>64</v>
      </c>
    </row>
    <row r="64" spans="2:19">
      <c r="B64" s="139">
        <v>6902</v>
      </c>
      <c r="C64" t="str">
        <f>VLOOKUP(B64,'定期購入表 _20240911版'!$A$7:$B$56,2,FALSE)</f>
        <v>デンソー</v>
      </c>
      <c r="D64" s="96">
        <v>45652</v>
      </c>
      <c r="E64" s="122">
        <v>2156.5</v>
      </c>
      <c r="F64">
        <v>1</v>
      </c>
      <c r="G64" s="96">
        <v>45656</v>
      </c>
      <c r="H64" s="128">
        <v>2205.5</v>
      </c>
      <c r="I64">
        <v>1</v>
      </c>
      <c r="J64" s="122">
        <f t="shared" si="4"/>
        <v>49</v>
      </c>
    </row>
    <row r="65" spans="2:19">
      <c r="B65" s="139">
        <v>9020</v>
      </c>
      <c r="C65" t="str">
        <f>VLOOKUP(B65,'定期購入表 _20240911版'!$A$7:$B$56,2,FALSE)</f>
        <v>JR東</v>
      </c>
      <c r="D65" s="96">
        <v>45646</v>
      </c>
      <c r="E65" s="122">
        <v>2751.5</v>
      </c>
      <c r="F65">
        <v>1</v>
      </c>
      <c r="G65" s="96">
        <v>45656</v>
      </c>
      <c r="H65" s="128">
        <v>2819.5</v>
      </c>
      <c r="I65">
        <v>1</v>
      </c>
      <c r="J65" s="122">
        <f t="shared" si="4"/>
        <v>68</v>
      </c>
      <c r="L65">
        <f>E65*F65</f>
        <v>2751.5</v>
      </c>
      <c r="O65">
        <v>2788</v>
      </c>
      <c r="P65">
        <v>2803</v>
      </c>
      <c r="Q65">
        <v>2793</v>
      </c>
      <c r="R65">
        <v>2829.5</v>
      </c>
    </row>
    <row r="66" spans="2:19">
      <c r="B66" s="139">
        <v>9201</v>
      </c>
      <c r="C66" t="str">
        <f>VLOOKUP(B66,'定期購入表 _20240911版'!$A$7:$B$56,2,FALSE)</f>
        <v>JAL</v>
      </c>
      <c r="D66" s="96">
        <v>45651</v>
      </c>
      <c r="E66" s="122">
        <v>2475</v>
      </c>
      <c r="F66">
        <v>1</v>
      </c>
      <c r="G66" s="96">
        <v>45656</v>
      </c>
      <c r="H66" s="128">
        <v>2530</v>
      </c>
      <c r="I66">
        <v>1</v>
      </c>
      <c r="J66" s="122">
        <f t="shared" si="4"/>
        <v>55</v>
      </c>
    </row>
    <row r="67" spans="2:19">
      <c r="B67" s="139">
        <v>5019</v>
      </c>
      <c r="C67" t="str">
        <f>VLOOKUP(B67,'定期購入表 _20240911版'!$A$7:$B$56,2,FALSE)</f>
        <v>出光興産</v>
      </c>
      <c r="D67" s="96">
        <v>45646</v>
      </c>
      <c r="E67" s="122">
        <v>1007</v>
      </c>
      <c r="F67">
        <v>1</v>
      </c>
      <c r="G67" s="96">
        <v>45653</v>
      </c>
      <c r="H67" s="128">
        <v>1027</v>
      </c>
      <c r="I67">
        <v>1</v>
      </c>
      <c r="J67" s="122">
        <f t="shared" si="4"/>
        <v>20</v>
      </c>
    </row>
    <row r="68" spans="2:19">
      <c r="B68" s="139">
        <v>2017</v>
      </c>
      <c r="C68" t="str">
        <f>VLOOKUP(B68,'定期購入表 _20240911版'!$A$7:$B$56,2,FALSE)</f>
        <v>JPXプラ150</v>
      </c>
      <c r="D68" s="96">
        <v>45650</v>
      </c>
      <c r="E68" s="122">
        <v>1072.5</v>
      </c>
      <c r="F68">
        <v>2</v>
      </c>
      <c r="G68" s="96">
        <v>45652</v>
      </c>
      <c r="H68" s="128">
        <v>1084.5</v>
      </c>
      <c r="I68">
        <v>2</v>
      </c>
      <c r="J68" s="122">
        <f t="shared" si="4"/>
        <v>24</v>
      </c>
    </row>
    <row r="69" spans="2:19">
      <c r="B69" s="139">
        <v>2337</v>
      </c>
      <c r="C69" t="str">
        <f>VLOOKUP(B69,'定期購入表 _20240911版'!$A$7:$B$56,2,FALSE)</f>
        <v>いちご</v>
      </c>
      <c r="D69" s="96">
        <v>45649</v>
      </c>
      <c r="E69" s="122">
        <v>361</v>
      </c>
      <c r="F69">
        <v>2</v>
      </c>
      <c r="G69" s="96">
        <v>45652</v>
      </c>
      <c r="H69" s="128">
        <v>372</v>
      </c>
      <c r="I69">
        <v>2</v>
      </c>
      <c r="J69" s="122">
        <f t="shared" si="4"/>
        <v>22</v>
      </c>
    </row>
    <row r="70" spans="2:19">
      <c r="B70" s="139">
        <v>2563</v>
      </c>
      <c r="C70" t="str">
        <f>VLOOKUP(B70,'定期購入表 _20240911版'!$A$7:$B$56,2,FALSE)</f>
        <v>iS500米H</v>
      </c>
      <c r="D70" s="96">
        <v>45650</v>
      </c>
      <c r="E70" s="122">
        <v>336.1</v>
      </c>
      <c r="F70">
        <v>2</v>
      </c>
      <c r="G70" s="96">
        <v>45652</v>
      </c>
      <c r="H70" s="128">
        <v>339.2</v>
      </c>
      <c r="I70">
        <v>2</v>
      </c>
      <c r="J70" s="122">
        <f t="shared" ref="J70:J76" si="7">(H70-E70)*I70</f>
        <v>6.1999999999999318</v>
      </c>
    </row>
    <row r="71" spans="2:19">
      <c r="B71" s="139">
        <v>2866</v>
      </c>
      <c r="C71" t="str">
        <f>VLOOKUP(B71,'定期購入表 _20240911版'!$A$7:$B$56,2,FALSE)</f>
        <v>GX優先証</v>
      </c>
      <c r="D71" s="96">
        <v>45642</v>
      </c>
      <c r="E71" s="122">
        <v>1031.2</v>
      </c>
      <c r="F71">
        <v>1</v>
      </c>
      <c r="G71" s="96">
        <v>45652</v>
      </c>
      <c r="H71" s="128">
        <v>1043</v>
      </c>
      <c r="I71">
        <v>1</v>
      </c>
      <c r="J71" s="122">
        <f t="shared" si="7"/>
        <v>11.799999999999955</v>
      </c>
      <c r="L71">
        <f t="shared" ref="L71:L73" si="8">E71*F71</f>
        <v>1031.2</v>
      </c>
      <c r="M71">
        <v>1068</v>
      </c>
      <c r="O71">
        <v>1027</v>
      </c>
      <c r="P71">
        <v>1027</v>
      </c>
      <c r="Q71">
        <v>1034</v>
      </c>
      <c r="R71">
        <v>1034</v>
      </c>
      <c r="S71">
        <v>1034</v>
      </c>
    </row>
    <row r="72" spans="2:19">
      <c r="B72" s="139">
        <v>5019</v>
      </c>
      <c r="C72" t="str">
        <f>VLOOKUP(B72,'定期購入表 _20240911版'!$A$7:$B$56,2,FALSE)</f>
        <v>出光興産</v>
      </c>
      <c r="D72" s="96">
        <v>45646</v>
      </c>
      <c r="E72" s="122">
        <v>1007</v>
      </c>
      <c r="F72">
        <v>1</v>
      </c>
      <c r="G72" s="96">
        <v>45652</v>
      </c>
      <c r="H72" s="128">
        <v>1027.5</v>
      </c>
      <c r="I72">
        <v>1</v>
      </c>
      <c r="J72" s="122">
        <f t="shared" si="7"/>
        <v>20.5</v>
      </c>
    </row>
    <row r="73" spans="2:19">
      <c r="B73" s="139">
        <v>6981</v>
      </c>
      <c r="C73" t="str">
        <f>VLOOKUP(B73,'定期購入表 _20240911版'!$A$7:$B$56,2,FALSE)</f>
        <v>村田製作所</v>
      </c>
      <c r="D73" s="96">
        <v>45643</v>
      </c>
      <c r="E73" s="122">
        <v>2446.5</v>
      </c>
      <c r="F73">
        <v>2</v>
      </c>
      <c r="G73" s="96">
        <v>45652</v>
      </c>
      <c r="H73" s="128">
        <v>2474.1999999999998</v>
      </c>
      <c r="I73">
        <v>2</v>
      </c>
      <c r="J73" s="122">
        <f t="shared" si="7"/>
        <v>55.399999999999636</v>
      </c>
      <c r="L73">
        <f t="shared" si="8"/>
        <v>4893</v>
      </c>
    </row>
    <row r="74" spans="2:19">
      <c r="B74" s="139">
        <v>2337</v>
      </c>
      <c r="C74" t="str">
        <f>VLOOKUP(B74,'定期購入表 _20240911版'!$A$7:$B$56,2,FALSE)</f>
        <v>いちご</v>
      </c>
      <c r="D74" s="96">
        <v>45649</v>
      </c>
      <c r="E74" s="122">
        <v>361</v>
      </c>
      <c r="F74">
        <v>1</v>
      </c>
      <c r="G74" s="96">
        <v>45651</v>
      </c>
      <c r="H74" s="128">
        <v>363</v>
      </c>
      <c r="I74">
        <v>1</v>
      </c>
      <c r="J74" s="122">
        <f t="shared" si="7"/>
        <v>2</v>
      </c>
    </row>
    <row r="75" spans="2:19">
      <c r="B75" s="139">
        <v>2866</v>
      </c>
      <c r="C75" t="str">
        <f>VLOOKUP(B75,'定期購入表 _20240911版'!$A$7:$B$56,2,FALSE)</f>
        <v>GX優先証</v>
      </c>
      <c r="D75" s="96">
        <v>45642</v>
      </c>
      <c r="E75" s="122">
        <v>1031.2</v>
      </c>
      <c r="F75">
        <v>1</v>
      </c>
      <c r="G75" s="96">
        <v>45651</v>
      </c>
      <c r="H75" s="128">
        <v>1042</v>
      </c>
      <c r="I75">
        <v>1</v>
      </c>
      <c r="J75" s="122">
        <f t="shared" si="7"/>
        <v>10.799999999999955</v>
      </c>
      <c r="L75">
        <f t="shared" ref="L75" si="9">E75*F75</f>
        <v>1031.2</v>
      </c>
      <c r="M75">
        <v>1068</v>
      </c>
      <c r="O75">
        <v>1027</v>
      </c>
      <c r="P75">
        <v>1027</v>
      </c>
      <c r="Q75">
        <v>1034</v>
      </c>
      <c r="R75">
        <v>1034</v>
      </c>
      <c r="S75">
        <v>1034</v>
      </c>
    </row>
    <row r="76" spans="2:19">
      <c r="B76" s="139">
        <v>6902</v>
      </c>
      <c r="C76" t="str">
        <f>VLOOKUP(B76,'定期購入表 _20240911版'!$A$7:$B$56,2,FALSE)</f>
        <v>デンソー</v>
      </c>
      <c r="D76" s="96">
        <v>45649</v>
      </c>
      <c r="E76" s="122">
        <v>2047</v>
      </c>
      <c r="F76">
        <v>2</v>
      </c>
      <c r="G76" s="96">
        <v>45651</v>
      </c>
      <c r="H76" s="128">
        <v>2087.5</v>
      </c>
      <c r="I76">
        <v>2</v>
      </c>
      <c r="J76" s="122">
        <f t="shared" si="7"/>
        <v>81</v>
      </c>
      <c r="L76">
        <f t="shared" ref="L76" si="10">E76*F76</f>
        <v>4094</v>
      </c>
    </row>
    <row r="77" spans="2:19">
      <c r="B77" s="139">
        <v>1306</v>
      </c>
      <c r="C77" t="str">
        <f>VLOOKUP(B77,'定期購入表 _20240911版'!$A$7:$B$56,2,FALSE)</f>
        <v>NFTOPIX</v>
      </c>
      <c r="D77" s="96">
        <v>45649</v>
      </c>
      <c r="E77" s="122">
        <v>2847.5</v>
      </c>
      <c r="F77">
        <v>1</v>
      </c>
      <c r="G77" s="96">
        <v>45650</v>
      </c>
      <c r="H77" s="128">
        <v>2858.5</v>
      </c>
      <c r="I77">
        <v>1</v>
      </c>
      <c r="J77" s="122">
        <f t="shared" ref="J77:J82" si="11">(H77-E77)*I77</f>
        <v>11</v>
      </c>
    </row>
    <row r="78" spans="2:19">
      <c r="B78" s="139" t="s">
        <v>78</v>
      </c>
      <c r="C78" t="str">
        <f>VLOOKUP(B78,'定期購入表 _20240911版'!$A$7:$B$56,2,FALSE)</f>
        <v>日経半導体ETF</v>
      </c>
      <c r="D78" s="96">
        <v>45645</v>
      </c>
      <c r="E78" s="122">
        <v>1556</v>
      </c>
      <c r="F78">
        <v>1</v>
      </c>
      <c r="G78" s="96">
        <v>45650</v>
      </c>
      <c r="H78" s="128">
        <v>1611</v>
      </c>
      <c r="I78">
        <v>1</v>
      </c>
      <c r="J78" s="122">
        <f t="shared" si="11"/>
        <v>55</v>
      </c>
    </row>
    <row r="79" spans="2:19">
      <c r="B79" s="139">
        <v>2337</v>
      </c>
      <c r="C79" t="str">
        <f>VLOOKUP(B79,'定期購入表 _20240911版'!$A$7:$B$56,2,FALSE)</f>
        <v>いちご</v>
      </c>
      <c r="D79" s="96">
        <v>45649</v>
      </c>
      <c r="E79" s="122">
        <v>361</v>
      </c>
      <c r="F79">
        <v>4</v>
      </c>
      <c r="G79" s="96">
        <v>45650</v>
      </c>
      <c r="H79" s="128">
        <v>367</v>
      </c>
      <c r="I79">
        <v>4</v>
      </c>
      <c r="J79" s="122">
        <f t="shared" si="11"/>
        <v>24</v>
      </c>
    </row>
    <row r="80" spans="2:19">
      <c r="B80" s="139">
        <v>2866</v>
      </c>
      <c r="C80" t="str">
        <f>VLOOKUP(B80,'定期購入表 _20240911版'!$A$7:$B$56,2,FALSE)</f>
        <v>GX優先証</v>
      </c>
      <c r="D80" s="96">
        <v>45642</v>
      </c>
      <c r="E80" s="122">
        <v>1031.2</v>
      </c>
      <c r="F80">
        <v>1</v>
      </c>
      <c r="G80" s="96">
        <v>45650</v>
      </c>
      <c r="H80" s="128">
        <v>1037</v>
      </c>
      <c r="I80">
        <v>1</v>
      </c>
      <c r="J80" s="122">
        <f t="shared" si="11"/>
        <v>5.7999999999999545</v>
      </c>
      <c r="L80">
        <f t="shared" ref="L80" si="12">E80*F80</f>
        <v>1031.2</v>
      </c>
      <c r="M80">
        <v>1068</v>
      </c>
      <c r="O80">
        <v>1027</v>
      </c>
      <c r="P80">
        <v>1027</v>
      </c>
      <c r="Q80">
        <v>1034</v>
      </c>
      <c r="R80">
        <v>1034</v>
      </c>
      <c r="S80">
        <v>1034</v>
      </c>
    </row>
    <row r="81" spans="2:21">
      <c r="B81" s="139">
        <v>5108</v>
      </c>
      <c r="C81" t="str">
        <f>VLOOKUP(B81,'定期購入表 _20240911版'!$A$7:$B$56,2,FALSE)</f>
        <v>ブリヂス</v>
      </c>
      <c r="D81" s="96">
        <v>45646</v>
      </c>
      <c r="E81" s="122">
        <v>5267</v>
      </c>
      <c r="F81">
        <v>1</v>
      </c>
      <c r="G81" s="96">
        <v>45650</v>
      </c>
      <c r="H81" s="128">
        <v>5331</v>
      </c>
      <c r="I81">
        <v>1</v>
      </c>
      <c r="J81" s="122">
        <f t="shared" si="11"/>
        <v>64</v>
      </c>
    </row>
    <row r="82" spans="2:21">
      <c r="B82" s="139">
        <v>6902</v>
      </c>
      <c r="C82" t="str">
        <f>VLOOKUP(B82,'定期購入表 _20240911版'!$A$7:$B$56,2,FALSE)</f>
        <v>デンソー</v>
      </c>
      <c r="D82" s="96">
        <v>45649</v>
      </c>
      <c r="E82" s="122">
        <v>2047</v>
      </c>
      <c r="F82">
        <v>2</v>
      </c>
      <c r="G82" s="96">
        <v>45650</v>
      </c>
      <c r="H82" s="128">
        <v>2080.5</v>
      </c>
      <c r="I82">
        <v>2</v>
      </c>
      <c r="J82" s="122">
        <f t="shared" si="11"/>
        <v>67</v>
      </c>
      <c r="L82">
        <f t="shared" ref="L82" si="13">E82*F82</f>
        <v>4094</v>
      </c>
    </row>
    <row r="83" spans="2:21">
      <c r="B83" s="139" t="s">
        <v>78</v>
      </c>
      <c r="C83" t="str">
        <f>VLOOKUP(B83,'定期購入表 _20240911版'!$A$7:$B$56,2,FALSE)</f>
        <v>日経半導体ETF</v>
      </c>
      <c r="D83" s="96">
        <v>45645</v>
      </c>
      <c r="E83" s="122">
        <v>1556</v>
      </c>
      <c r="F83">
        <v>1</v>
      </c>
      <c r="G83" s="96">
        <v>45649</v>
      </c>
      <c r="H83" s="128">
        <v>1597</v>
      </c>
      <c r="I83">
        <v>1</v>
      </c>
      <c r="J83" s="122">
        <f t="shared" ref="J83:J88" si="14">(H83-E83)*I83</f>
        <v>41</v>
      </c>
    </row>
    <row r="84" spans="2:21">
      <c r="B84" s="139">
        <v>6753</v>
      </c>
      <c r="C84" t="str">
        <f>VLOOKUP(B84,'定期購入表 _20240911版'!$A$7:$B$56,2,FALSE)</f>
        <v>シャープ</v>
      </c>
      <c r="D84" s="96">
        <v>45646</v>
      </c>
      <c r="E84" s="122">
        <v>988.4</v>
      </c>
      <c r="F84">
        <v>2</v>
      </c>
      <c r="G84" s="96">
        <v>45649</v>
      </c>
      <c r="H84" s="128">
        <v>998.6</v>
      </c>
      <c r="I84">
        <v>2</v>
      </c>
      <c r="J84" s="122">
        <f t="shared" si="14"/>
        <v>20.400000000000091</v>
      </c>
    </row>
    <row r="85" spans="2:21">
      <c r="B85" s="139">
        <v>7313</v>
      </c>
      <c r="C85" t="str">
        <f>VLOOKUP(B85,'定期購入表 _20240911版'!$A$7:$B$56,2,FALSE)</f>
        <v>TSテック</v>
      </c>
      <c r="D85" s="96">
        <v>45646</v>
      </c>
      <c r="E85" s="122">
        <v>1727</v>
      </c>
      <c r="F85">
        <v>2</v>
      </c>
      <c r="G85" s="96">
        <v>45649</v>
      </c>
      <c r="H85" s="128">
        <v>1752.5</v>
      </c>
      <c r="I85">
        <v>2</v>
      </c>
      <c r="J85" s="122">
        <f t="shared" si="14"/>
        <v>51</v>
      </c>
    </row>
    <row r="86" spans="2:21">
      <c r="B86" s="139">
        <v>3402</v>
      </c>
      <c r="C86" t="str">
        <f>VLOOKUP(B86,'定期購入表 _20240911版'!$A$7:$B$56,2,FALSE)</f>
        <v>東レ</v>
      </c>
      <c r="D86" s="96">
        <v>45645</v>
      </c>
      <c r="E86" s="122">
        <v>978</v>
      </c>
      <c r="F86">
        <v>1</v>
      </c>
      <c r="G86" s="96">
        <v>45646</v>
      </c>
      <c r="H86" s="128">
        <v>989.5</v>
      </c>
      <c r="I86">
        <v>1</v>
      </c>
      <c r="J86" s="122">
        <f t="shared" si="14"/>
        <v>11.5</v>
      </c>
    </row>
    <row r="87" spans="2:21">
      <c r="B87" s="139">
        <v>6752</v>
      </c>
      <c r="C87" t="str">
        <f>VLOOKUP(B87,'定期購入表 _20240911版'!$A$7:$B$56,2,FALSE)</f>
        <v>ﾊﾟﾅｿﾆｯｸHD</v>
      </c>
      <c r="D87" s="96">
        <v>45645</v>
      </c>
      <c r="E87" s="122">
        <v>1554</v>
      </c>
      <c r="F87">
        <v>1</v>
      </c>
      <c r="G87" s="96">
        <v>45646</v>
      </c>
      <c r="H87" s="128">
        <v>1605</v>
      </c>
      <c r="I87">
        <v>1</v>
      </c>
      <c r="J87" s="122">
        <f t="shared" si="14"/>
        <v>51</v>
      </c>
    </row>
    <row r="88" spans="2:21">
      <c r="B88" s="139">
        <v>7270</v>
      </c>
      <c r="C88" t="str">
        <f>VLOOKUP(B88,'定期購入表 _20240911版'!$A$7:$B$56,2,FALSE)</f>
        <v>SUBARU</v>
      </c>
      <c r="D88" s="96">
        <v>45645</v>
      </c>
      <c r="E88" s="122">
        <v>2550</v>
      </c>
      <c r="F88">
        <v>2</v>
      </c>
      <c r="G88" s="96">
        <v>45646</v>
      </c>
      <c r="H88" s="128">
        <v>2599.5</v>
      </c>
      <c r="I88">
        <v>2</v>
      </c>
      <c r="J88" s="122">
        <f t="shared" si="14"/>
        <v>99</v>
      </c>
    </row>
    <row r="89" spans="2:21">
      <c r="B89" s="139">
        <v>6525</v>
      </c>
      <c r="C89" t="str">
        <f>VLOOKUP(B89,'定期購入表 _20240911版'!$A$7:$B$56,2,FALSE)</f>
        <v>KOKUSAI</v>
      </c>
      <c r="D89" s="96">
        <v>45643</v>
      </c>
      <c r="E89" s="122">
        <v>2131.8000000000002</v>
      </c>
      <c r="F89">
        <v>2</v>
      </c>
      <c r="G89" s="96">
        <v>45645</v>
      </c>
      <c r="H89" s="128">
        <v>2140</v>
      </c>
      <c r="I89">
        <v>2</v>
      </c>
      <c r="J89" s="122">
        <f t="shared" ref="J89:J94" si="15">(H89-E89)*I89</f>
        <v>16.399999999999636</v>
      </c>
      <c r="L89">
        <f t="shared" ref="L89" si="16">E89*F89</f>
        <v>4263.6000000000004</v>
      </c>
      <c r="O89">
        <v>2125</v>
      </c>
      <c r="P89">
        <v>2125</v>
      </c>
      <c r="Q89">
        <v>2134.5</v>
      </c>
      <c r="R89">
        <v>2134.5</v>
      </c>
      <c r="S89">
        <v>2134.5</v>
      </c>
      <c r="T89">
        <v>2134.5</v>
      </c>
      <c r="U89">
        <v>2134.5</v>
      </c>
    </row>
    <row r="90" spans="2:21">
      <c r="B90" s="139">
        <v>7313</v>
      </c>
      <c r="C90" t="str">
        <f>VLOOKUP(B90,'定期購入表 _20240911版'!$A$7:$B$56,2,FALSE)</f>
        <v>TSテック</v>
      </c>
      <c r="D90" s="96">
        <v>45642</v>
      </c>
      <c r="E90" s="122">
        <v>1701</v>
      </c>
      <c r="F90">
        <v>2</v>
      </c>
      <c r="G90" s="96">
        <v>45645</v>
      </c>
      <c r="H90" s="128">
        <v>1716</v>
      </c>
      <c r="I90">
        <v>2</v>
      </c>
      <c r="J90" s="122">
        <f t="shared" si="15"/>
        <v>30</v>
      </c>
    </row>
    <row r="91" spans="2:21">
      <c r="B91" s="139">
        <v>4689</v>
      </c>
      <c r="C91" t="str">
        <f>VLOOKUP(B91,'定期購入表 _20240911版'!$A$7:$B$56,2,FALSE)</f>
        <v>LINEヤフー</v>
      </c>
      <c r="D91" s="96">
        <v>45643</v>
      </c>
      <c r="E91" s="122">
        <v>439</v>
      </c>
      <c r="F91">
        <v>1</v>
      </c>
      <c r="G91" s="96">
        <v>45644</v>
      </c>
      <c r="H91" s="128">
        <v>446.8</v>
      </c>
      <c r="I91">
        <v>1</v>
      </c>
      <c r="J91" s="122">
        <f t="shared" si="15"/>
        <v>7.8000000000000114</v>
      </c>
    </row>
    <row r="92" spans="2:21">
      <c r="B92" s="139">
        <v>6525</v>
      </c>
      <c r="C92" t="str">
        <f>VLOOKUP(B92,'定期購入表 _20240911版'!$A$7:$B$56,2,FALSE)</f>
        <v>KOKUSAI</v>
      </c>
      <c r="D92" s="96">
        <v>45643</v>
      </c>
      <c r="E92" s="122">
        <v>2131.8000000000002</v>
      </c>
      <c r="F92">
        <v>1</v>
      </c>
      <c r="G92" s="96">
        <v>45644</v>
      </c>
      <c r="H92" s="128">
        <v>2282.5</v>
      </c>
      <c r="I92">
        <v>1</v>
      </c>
      <c r="J92" s="122">
        <f t="shared" si="15"/>
        <v>150.69999999999982</v>
      </c>
      <c r="L92">
        <f t="shared" ref="L92" si="17">E92*F92</f>
        <v>2131.8000000000002</v>
      </c>
      <c r="O92">
        <v>2125</v>
      </c>
      <c r="P92">
        <v>2125</v>
      </c>
      <c r="Q92">
        <v>2134.5</v>
      </c>
      <c r="R92">
        <v>2134.5</v>
      </c>
      <c r="S92">
        <v>2134.5</v>
      </c>
      <c r="T92">
        <v>2134.5</v>
      </c>
      <c r="U92">
        <v>2134.5</v>
      </c>
    </row>
    <row r="93" spans="2:21">
      <c r="B93" s="139">
        <v>7270</v>
      </c>
      <c r="C93" t="str">
        <f>VLOOKUP(B93,'定期購入表 _20240911版'!$A$7:$B$56,2,FALSE)</f>
        <v>SUBARU</v>
      </c>
      <c r="D93" s="96">
        <v>45639</v>
      </c>
      <c r="E93" s="122">
        <v>2480.5</v>
      </c>
      <c r="F93">
        <v>1</v>
      </c>
      <c r="G93" s="96">
        <v>45644</v>
      </c>
      <c r="H93" s="128">
        <v>2557</v>
      </c>
      <c r="I93">
        <v>1</v>
      </c>
      <c r="J93" s="122">
        <f t="shared" si="15"/>
        <v>76.5</v>
      </c>
      <c r="L93">
        <f>E93*F93</f>
        <v>2480.5</v>
      </c>
    </row>
    <row r="94" spans="2:21">
      <c r="B94" s="139">
        <v>7313</v>
      </c>
      <c r="C94" t="str">
        <f>VLOOKUP(B94,'定期購入表 _20240911版'!$A$7:$B$56,2,FALSE)</f>
        <v>TSテック</v>
      </c>
      <c r="D94" s="96">
        <v>45642</v>
      </c>
      <c r="E94" s="122">
        <v>1701</v>
      </c>
      <c r="F94">
        <v>2</v>
      </c>
      <c r="G94" s="96">
        <v>45644</v>
      </c>
      <c r="H94" s="128">
        <v>1756</v>
      </c>
      <c r="I94">
        <v>2</v>
      </c>
      <c r="J94" s="122">
        <f t="shared" si="15"/>
        <v>110</v>
      </c>
    </row>
    <row r="95" spans="2:21">
      <c r="B95" s="139">
        <v>3038</v>
      </c>
      <c r="C95" t="str">
        <f>VLOOKUP(B95,'定期購入表 _20240911版'!$A$7:$B$56,2,FALSE)</f>
        <v>神戸物産</v>
      </c>
      <c r="D95" s="96">
        <v>45642</v>
      </c>
      <c r="E95" s="122">
        <v>3544</v>
      </c>
      <c r="F95">
        <v>1</v>
      </c>
      <c r="G95" s="96">
        <v>45643</v>
      </c>
      <c r="H95" s="128">
        <v>3558</v>
      </c>
      <c r="I95">
        <v>1</v>
      </c>
      <c r="J95" s="122">
        <f t="shared" ref="J95:J101" si="18">(H95-E95)*I95</f>
        <v>14</v>
      </c>
      <c r="L95">
        <f t="shared" ref="L95" si="19">E95*F95</f>
        <v>3544</v>
      </c>
      <c r="O95">
        <v>3670</v>
      </c>
      <c r="P95">
        <v>3666</v>
      </c>
    </row>
    <row r="96" spans="2:21">
      <c r="B96" s="139">
        <v>3141</v>
      </c>
      <c r="C96" t="str">
        <f>VLOOKUP(B96,'定期購入表 _20240911版'!$A$7:$B$56,2,FALSE)</f>
        <v>ウエルシアHD</v>
      </c>
      <c r="D96" s="96">
        <v>45643</v>
      </c>
      <c r="E96" s="122">
        <v>1938</v>
      </c>
      <c r="F96">
        <v>1</v>
      </c>
      <c r="G96" s="96">
        <v>45643</v>
      </c>
      <c r="H96" s="128">
        <v>1932</v>
      </c>
      <c r="I96">
        <v>1</v>
      </c>
      <c r="J96" s="122">
        <f t="shared" si="18"/>
        <v>-6</v>
      </c>
    </row>
    <row r="97" spans="2:22">
      <c r="B97" s="139">
        <v>4689</v>
      </c>
      <c r="C97" t="str">
        <f>VLOOKUP(B97,'定期購入表 _20240911版'!$A$7:$B$56,2,FALSE)</f>
        <v>LINEヤフー</v>
      </c>
      <c r="D97" s="96">
        <v>45643</v>
      </c>
      <c r="E97" s="122">
        <v>439</v>
      </c>
      <c r="F97">
        <v>1</v>
      </c>
      <c r="G97" s="96">
        <v>45643</v>
      </c>
      <c r="H97" s="136">
        <v>438.7</v>
      </c>
      <c r="I97">
        <v>1</v>
      </c>
      <c r="J97" s="122">
        <f t="shared" si="18"/>
        <v>-0.30000000000001137</v>
      </c>
    </row>
    <row r="98" spans="2:22">
      <c r="B98" s="139">
        <v>6525</v>
      </c>
      <c r="C98" t="str">
        <f>VLOOKUP(B98,'定期購入表 _20240911版'!$A$7:$B$56,2,FALSE)</f>
        <v>KOKUSAI</v>
      </c>
      <c r="D98" s="96">
        <v>45643</v>
      </c>
      <c r="E98" s="122">
        <v>2131.8000000000002</v>
      </c>
      <c r="F98">
        <v>1</v>
      </c>
      <c r="G98" s="96">
        <v>45643</v>
      </c>
      <c r="H98" s="136">
        <v>2134</v>
      </c>
      <c r="I98">
        <v>1</v>
      </c>
      <c r="J98" s="122">
        <f t="shared" si="18"/>
        <v>2.1999999999998181</v>
      </c>
      <c r="L98">
        <f t="shared" ref="L98" si="20">E98*F98</f>
        <v>2131.8000000000002</v>
      </c>
      <c r="O98">
        <v>2125</v>
      </c>
      <c r="P98">
        <v>2125</v>
      </c>
      <c r="Q98">
        <v>2134.5</v>
      </c>
      <c r="R98">
        <v>2134.5</v>
      </c>
      <c r="S98">
        <v>2134.5</v>
      </c>
      <c r="T98">
        <v>2134.5</v>
      </c>
      <c r="U98">
        <v>2134.5</v>
      </c>
    </row>
    <row r="99" spans="2:22">
      <c r="B99" s="139">
        <v>6702</v>
      </c>
      <c r="C99" t="str">
        <f>VLOOKUP(B99,'定期購入表 _20240911版'!$A$7:$B$56,2,FALSE)</f>
        <v>富士通</v>
      </c>
      <c r="D99" s="96">
        <v>45635</v>
      </c>
      <c r="E99" s="122">
        <v>2795</v>
      </c>
      <c r="F99">
        <v>1</v>
      </c>
      <c r="G99" s="96">
        <v>45643</v>
      </c>
      <c r="H99" s="136">
        <v>2801.5</v>
      </c>
      <c r="I99">
        <v>1</v>
      </c>
      <c r="J99" s="122">
        <f t="shared" si="18"/>
        <v>6.5</v>
      </c>
      <c r="L99">
        <f>E99*F99</f>
        <v>2795</v>
      </c>
    </row>
    <row r="100" spans="2:22">
      <c r="B100" s="139">
        <v>6753</v>
      </c>
      <c r="C100" t="str">
        <f>VLOOKUP(B100,'定期購入表 _20240911版'!$A$7:$B$56,2,FALSE)</f>
        <v>シャープ</v>
      </c>
      <c r="D100" s="96">
        <v>45642</v>
      </c>
      <c r="E100" s="122">
        <v>981.9</v>
      </c>
      <c r="F100">
        <v>2</v>
      </c>
      <c r="G100" s="96">
        <v>45643</v>
      </c>
      <c r="H100" s="136">
        <v>999.2</v>
      </c>
      <c r="I100">
        <v>2</v>
      </c>
      <c r="J100" s="122">
        <f t="shared" si="18"/>
        <v>34.600000000000136</v>
      </c>
    </row>
    <row r="101" spans="2:22">
      <c r="B101" s="139">
        <v>7270</v>
      </c>
      <c r="C101" t="str">
        <f>VLOOKUP(B101,'定期購入表 _20240911版'!$A$7:$B$56,2,FALSE)</f>
        <v>SUBARU</v>
      </c>
      <c r="D101" s="96">
        <v>45639</v>
      </c>
      <c r="E101" s="122">
        <v>2480.5</v>
      </c>
      <c r="F101">
        <v>1</v>
      </c>
      <c r="G101" s="96">
        <v>45643</v>
      </c>
      <c r="H101" s="136">
        <v>2500</v>
      </c>
      <c r="I101">
        <v>1</v>
      </c>
      <c r="J101" s="122">
        <f t="shared" si="18"/>
        <v>19.5</v>
      </c>
      <c r="L101">
        <f t="shared" ref="L101" si="21">E101*F101</f>
        <v>2480.5</v>
      </c>
    </row>
    <row r="102" spans="2:22">
      <c r="B102" s="139">
        <v>3038</v>
      </c>
      <c r="C102" t="str">
        <f>VLOOKUP(B102,'定期購入表 _20240911版'!$A$7:$B$56,2,FALSE)</f>
        <v>神戸物産</v>
      </c>
      <c r="D102" s="96">
        <v>45642</v>
      </c>
      <c r="E102" s="122">
        <v>3544</v>
      </c>
      <c r="F102">
        <v>1</v>
      </c>
      <c r="G102" s="96">
        <v>45642</v>
      </c>
      <c r="H102" s="136">
        <v>3676</v>
      </c>
      <c r="I102">
        <v>1</v>
      </c>
      <c r="J102" s="122">
        <f t="shared" ref="J102:J106" si="22">(H102-E102)*I102</f>
        <v>132</v>
      </c>
      <c r="L102">
        <f t="shared" ref="L102" si="23">E102*F102</f>
        <v>3544</v>
      </c>
      <c r="O102">
        <v>3670</v>
      </c>
      <c r="P102">
        <v>3666</v>
      </c>
    </row>
    <row r="103" spans="2:22">
      <c r="B103" s="139">
        <v>3402</v>
      </c>
      <c r="C103" t="str">
        <f>VLOOKUP(B103,'定期購入表 _20240911版'!$A$7:$B$56,2,FALSE)</f>
        <v>東レ</v>
      </c>
      <c r="D103" s="96">
        <v>45639</v>
      </c>
      <c r="E103" s="122">
        <v>983</v>
      </c>
      <c r="F103">
        <v>1</v>
      </c>
      <c r="G103" s="96">
        <v>45642</v>
      </c>
      <c r="H103" s="136">
        <v>1016.5</v>
      </c>
      <c r="I103">
        <v>1</v>
      </c>
      <c r="J103" s="122">
        <f t="shared" si="22"/>
        <v>33.5</v>
      </c>
    </row>
    <row r="104" spans="2:22">
      <c r="B104" s="139">
        <v>6752</v>
      </c>
      <c r="C104" t="str">
        <f>VLOOKUP(B104,'定期購入表 _20240911版'!$A$7:$B$56,2,FALSE)</f>
        <v>ﾊﾟﾅｿﾆｯｸHD</v>
      </c>
      <c r="D104" s="96">
        <v>45639</v>
      </c>
      <c r="E104" s="122">
        <v>1560</v>
      </c>
      <c r="F104">
        <v>1</v>
      </c>
      <c r="G104" s="96">
        <v>45642</v>
      </c>
      <c r="H104" s="136">
        <v>1615</v>
      </c>
      <c r="I104">
        <v>1</v>
      </c>
      <c r="J104" s="122">
        <f t="shared" si="22"/>
        <v>55</v>
      </c>
    </row>
    <row r="105" spans="2:22">
      <c r="B105" s="139">
        <v>6753</v>
      </c>
      <c r="C105" t="str">
        <f>VLOOKUP(B105,'定期購入表 _20240911版'!$A$7:$B$56,2,FALSE)</f>
        <v>シャープ</v>
      </c>
      <c r="D105" s="96">
        <v>45642</v>
      </c>
      <c r="E105" s="122">
        <v>981.9</v>
      </c>
      <c r="F105">
        <v>1</v>
      </c>
      <c r="G105" s="96">
        <v>45642</v>
      </c>
      <c r="H105" s="136">
        <v>988.2</v>
      </c>
      <c r="I105">
        <v>1</v>
      </c>
      <c r="J105" s="122">
        <f t="shared" si="22"/>
        <v>6.3000000000000682</v>
      </c>
    </row>
    <row r="106" spans="2:22">
      <c r="B106" s="139">
        <v>7270</v>
      </c>
      <c r="C106" t="str">
        <f>VLOOKUP(B106,'定期購入表 _20240911版'!$A$7:$B$56,2,FALSE)</f>
        <v>SUBARU</v>
      </c>
      <c r="D106" s="96">
        <v>45639</v>
      </c>
      <c r="E106" s="122">
        <v>2480.5</v>
      </c>
      <c r="F106">
        <v>1</v>
      </c>
      <c r="G106" s="96">
        <v>45642</v>
      </c>
      <c r="H106" s="128">
        <v>2525</v>
      </c>
      <c r="I106">
        <v>1</v>
      </c>
      <c r="J106" s="122">
        <f t="shared" si="22"/>
        <v>44.5</v>
      </c>
      <c r="L106">
        <f t="shared" ref="L106" si="24">E106*F106</f>
        <v>2480.5</v>
      </c>
    </row>
    <row r="107" spans="2:22">
      <c r="B107" s="139">
        <v>2017</v>
      </c>
      <c r="C107" t="str">
        <f>VLOOKUP(B107,'定期購入表 _20240911版'!$A$7:$B$56,2,FALSE)</f>
        <v>JPXプラ150</v>
      </c>
      <c r="D107" s="96">
        <v>45632</v>
      </c>
      <c r="E107" s="122">
        <v>1079</v>
      </c>
      <c r="F107">
        <v>1</v>
      </c>
      <c r="G107" s="96">
        <v>45639</v>
      </c>
      <c r="H107" s="128">
        <v>1089</v>
      </c>
      <c r="I107">
        <v>1</v>
      </c>
      <c r="J107" s="122">
        <f t="shared" ref="J107:J110" si="25">(H107-E107)*I107</f>
        <v>10</v>
      </c>
    </row>
    <row r="108" spans="2:22">
      <c r="B108" s="139">
        <v>2866</v>
      </c>
      <c r="C108" t="str">
        <f>VLOOKUP(B108,'定期購入表 _20240911版'!$A$7:$B$56,2,FALSE)</f>
        <v>GX優先証</v>
      </c>
      <c r="D108" s="96">
        <v>45636</v>
      </c>
      <c r="E108" s="122">
        <v>1027</v>
      </c>
      <c r="F108">
        <v>3</v>
      </c>
      <c r="G108" s="96">
        <v>45639</v>
      </c>
      <c r="H108" s="128">
        <v>1034</v>
      </c>
      <c r="I108">
        <v>1</v>
      </c>
      <c r="J108" s="122">
        <f t="shared" si="25"/>
        <v>7</v>
      </c>
      <c r="L108">
        <f t="shared" ref="L108" si="26">E108*F108</f>
        <v>3081</v>
      </c>
      <c r="M108">
        <v>1068</v>
      </c>
      <c r="O108">
        <v>1032</v>
      </c>
      <c r="P108">
        <v>1032</v>
      </c>
      <c r="Q108">
        <v>1030</v>
      </c>
      <c r="R108">
        <v>1030</v>
      </c>
      <c r="S108">
        <v>1030</v>
      </c>
      <c r="T108">
        <v>1027</v>
      </c>
      <c r="U108">
        <v>1027</v>
      </c>
      <c r="V108">
        <v>1027</v>
      </c>
    </row>
    <row r="109" spans="2:22">
      <c r="B109" s="139">
        <v>4689</v>
      </c>
      <c r="C109" t="str">
        <f>VLOOKUP(B109,'定期購入表 _20240911版'!$A$7:$B$56,2,FALSE)</f>
        <v>LINEヤフー</v>
      </c>
      <c r="D109" s="96">
        <v>45637</v>
      </c>
      <c r="E109" s="122">
        <v>431.7</v>
      </c>
      <c r="F109">
        <v>1</v>
      </c>
      <c r="G109" s="96">
        <v>45639</v>
      </c>
      <c r="H109" s="128">
        <v>434</v>
      </c>
      <c r="I109">
        <v>1</v>
      </c>
      <c r="J109" s="122">
        <f t="shared" si="25"/>
        <v>2.3000000000000114</v>
      </c>
    </row>
    <row r="110" spans="2:22">
      <c r="B110" s="139">
        <v>6753</v>
      </c>
      <c r="C110" t="str">
        <f>VLOOKUP(B110,'定期購入表 _20240911版'!$A$7:$B$56,2,FALSE)</f>
        <v>シャープ</v>
      </c>
      <c r="D110" s="96">
        <v>45630</v>
      </c>
      <c r="E110" s="122">
        <v>944.4</v>
      </c>
      <c r="F110">
        <v>3</v>
      </c>
      <c r="G110" s="96">
        <v>45639</v>
      </c>
      <c r="H110" s="136">
        <v>985.7</v>
      </c>
      <c r="I110">
        <v>3</v>
      </c>
      <c r="J110" s="122">
        <f t="shared" si="25"/>
        <v>123.9000000000002</v>
      </c>
      <c r="L110">
        <f t="shared" ref="L110" si="27">E110*F110</f>
        <v>2833.2</v>
      </c>
    </row>
    <row r="111" spans="2:22">
      <c r="B111" s="139">
        <v>1306</v>
      </c>
      <c r="C111" t="str">
        <f>VLOOKUP(B111,'定期購入表 _20240911版'!$A$7:$B$56,2,FALSE)</f>
        <v>NFTOPIX</v>
      </c>
      <c r="D111" s="96">
        <v>45637</v>
      </c>
      <c r="E111" s="122">
        <v>2879</v>
      </c>
      <c r="F111">
        <v>1</v>
      </c>
      <c r="G111" s="96">
        <v>45638</v>
      </c>
      <c r="H111" s="122">
        <v>2914</v>
      </c>
      <c r="I111">
        <v>1</v>
      </c>
      <c r="J111" s="122">
        <f t="shared" ref="J111:J116" si="28">(H111-E111)*I111</f>
        <v>35</v>
      </c>
      <c r="L111">
        <f>E111*F111</f>
        <v>2879</v>
      </c>
      <c r="O111">
        <v>380</v>
      </c>
      <c r="P111">
        <v>380</v>
      </c>
      <c r="Q111">
        <v>380</v>
      </c>
      <c r="R111">
        <v>380</v>
      </c>
      <c r="S111">
        <v>380</v>
      </c>
      <c r="T111">
        <v>377</v>
      </c>
      <c r="U111">
        <v>377</v>
      </c>
      <c r="V111">
        <v>377</v>
      </c>
    </row>
    <row r="112" spans="2:22">
      <c r="B112" s="139">
        <v>2017</v>
      </c>
      <c r="C112" t="str">
        <f>VLOOKUP(B112,'定期購入表 _20240911版'!$A$7:$B$56,2,FALSE)</f>
        <v>JPXプラ150</v>
      </c>
      <c r="D112" s="96">
        <v>45632</v>
      </c>
      <c r="E112" s="122">
        <v>1079</v>
      </c>
      <c r="F112">
        <v>1</v>
      </c>
      <c r="G112" s="96">
        <v>45638</v>
      </c>
      <c r="H112" s="128">
        <v>1098</v>
      </c>
      <c r="I112">
        <v>1</v>
      </c>
      <c r="J112" s="122">
        <f t="shared" si="28"/>
        <v>19</v>
      </c>
    </row>
    <row r="113" spans="2:20">
      <c r="B113" s="139">
        <v>3402</v>
      </c>
      <c r="C113" t="str">
        <f>VLOOKUP(B113,'定期購入表 _20240911版'!$A$7:$B$56,2,FALSE)</f>
        <v>東レ</v>
      </c>
      <c r="D113" s="96">
        <v>45635</v>
      </c>
      <c r="E113" s="122">
        <v>957</v>
      </c>
      <c r="F113">
        <v>1</v>
      </c>
      <c r="G113" s="96">
        <v>45638</v>
      </c>
      <c r="H113" s="128">
        <v>991.1</v>
      </c>
      <c r="I113">
        <v>1</v>
      </c>
      <c r="J113" s="122">
        <f t="shared" si="28"/>
        <v>34.100000000000023</v>
      </c>
    </row>
    <row r="114" spans="2:20">
      <c r="B114" s="139">
        <v>4689</v>
      </c>
      <c r="C114" t="str">
        <f>VLOOKUP(B114,'定期購入表 _20240911版'!$A$7:$B$56,2,FALSE)</f>
        <v>LINEヤフー</v>
      </c>
      <c r="D114" s="96">
        <v>45637</v>
      </c>
      <c r="E114" s="122">
        <v>431.7</v>
      </c>
      <c r="F114">
        <v>2</v>
      </c>
      <c r="G114" s="96">
        <v>45638</v>
      </c>
      <c r="H114" s="128">
        <v>440.9</v>
      </c>
      <c r="I114">
        <v>2</v>
      </c>
      <c r="J114" s="122">
        <f t="shared" si="28"/>
        <v>18.399999999999977</v>
      </c>
    </row>
    <row r="115" spans="2:20">
      <c r="B115" s="139">
        <v>6178</v>
      </c>
      <c r="C115" t="str">
        <f>VLOOKUP(B115,'定期購入表 _20240911版'!$A$7:$B$56,2,FALSE)</f>
        <v>日本郵政</v>
      </c>
      <c r="D115" s="96">
        <v>45632</v>
      </c>
      <c r="E115" s="122">
        <v>1532</v>
      </c>
      <c r="F115">
        <v>1</v>
      </c>
      <c r="G115" s="96">
        <v>45638</v>
      </c>
      <c r="H115">
        <v>1550</v>
      </c>
      <c r="I115">
        <v>1</v>
      </c>
      <c r="J115" s="122">
        <f t="shared" si="28"/>
        <v>18</v>
      </c>
      <c r="L115">
        <f>E115*F115</f>
        <v>1532</v>
      </c>
    </row>
    <row r="116" spans="2:20">
      <c r="B116" s="139">
        <v>7270</v>
      </c>
      <c r="C116" t="str">
        <f>VLOOKUP(B116,'定期購入表 _20240911版'!$A$7:$B$56,2,FALSE)</f>
        <v>SUBARU</v>
      </c>
      <c r="D116" s="96">
        <v>45635</v>
      </c>
      <c r="E116" s="122">
        <v>2460</v>
      </c>
      <c r="F116">
        <v>1</v>
      </c>
      <c r="G116" s="96">
        <v>45638</v>
      </c>
      <c r="H116" s="128">
        <v>2507.5</v>
      </c>
      <c r="I116">
        <v>1</v>
      </c>
      <c r="J116" s="122">
        <f t="shared" si="28"/>
        <v>47.5</v>
      </c>
      <c r="L116">
        <f>E116*F116</f>
        <v>2460</v>
      </c>
    </row>
    <row r="117" spans="2:20">
      <c r="B117" s="139">
        <v>3402</v>
      </c>
      <c r="C117" t="str">
        <f>VLOOKUP(B117,'定期購入表 _20240911版'!$A$7:$B$56,2,FALSE)</f>
        <v>東レ</v>
      </c>
      <c r="D117" s="96">
        <v>45635</v>
      </c>
      <c r="E117" s="122">
        <v>957</v>
      </c>
      <c r="F117">
        <v>1</v>
      </c>
      <c r="G117" s="96">
        <v>45637</v>
      </c>
      <c r="H117" s="128">
        <v>968.2</v>
      </c>
      <c r="I117">
        <v>1</v>
      </c>
      <c r="J117" s="122">
        <f t="shared" ref="J117:J128" si="29">(H117-E117)*I117</f>
        <v>11.200000000000045</v>
      </c>
    </row>
    <row r="118" spans="2:20">
      <c r="B118" s="139">
        <v>4689</v>
      </c>
      <c r="C118" t="str">
        <f>VLOOKUP(B118,'定期購入表 _20240911版'!$A$7:$B$56,2,FALSE)</f>
        <v>LINEヤフー</v>
      </c>
      <c r="D118" s="96">
        <v>45637</v>
      </c>
      <c r="E118" s="122">
        <v>431.7</v>
      </c>
      <c r="F118">
        <v>1</v>
      </c>
      <c r="G118" s="96">
        <v>45637</v>
      </c>
      <c r="H118" s="128">
        <v>434</v>
      </c>
      <c r="I118">
        <v>1</v>
      </c>
      <c r="J118" s="122">
        <f t="shared" si="29"/>
        <v>2.3000000000000114</v>
      </c>
    </row>
    <row r="119" spans="2:20">
      <c r="B119" s="139">
        <v>6525</v>
      </c>
      <c r="C119" t="str">
        <f>VLOOKUP(B119,'定期購入表 _20240911版'!$A$7:$B$56,2,FALSE)</f>
        <v>KOKUSAI</v>
      </c>
      <c r="D119" s="96">
        <v>45637</v>
      </c>
      <c r="E119" s="122">
        <v>2241.4</v>
      </c>
      <c r="F119">
        <v>1</v>
      </c>
      <c r="G119" s="96">
        <v>45637</v>
      </c>
      <c r="H119" s="136">
        <v>2258</v>
      </c>
      <c r="I119">
        <v>1</v>
      </c>
      <c r="J119" s="122">
        <f t="shared" si="29"/>
        <v>16.599999999999909</v>
      </c>
      <c r="L119">
        <f t="shared" ref="L119" si="30">E119*F119</f>
        <v>2241.4</v>
      </c>
      <c r="O119">
        <v>2227.5</v>
      </c>
      <c r="P119">
        <v>2246</v>
      </c>
      <c r="Q119">
        <v>2246</v>
      </c>
      <c r="R119">
        <v>2246</v>
      </c>
    </row>
    <row r="120" spans="2:20">
      <c r="B120" s="139">
        <v>6753</v>
      </c>
      <c r="C120" t="str">
        <f>VLOOKUP(B120,'定期購入表 _20240911版'!$A$7:$B$56,2,FALSE)</f>
        <v>シャープ</v>
      </c>
      <c r="D120" s="96">
        <v>45630</v>
      </c>
      <c r="E120" s="122">
        <v>944.4</v>
      </c>
      <c r="F120">
        <v>1</v>
      </c>
      <c r="G120" s="96">
        <v>45637</v>
      </c>
      <c r="H120" s="128">
        <v>950.4</v>
      </c>
      <c r="I120">
        <v>1</v>
      </c>
      <c r="J120" s="122">
        <f t="shared" si="29"/>
        <v>6</v>
      </c>
      <c r="L120">
        <f t="shared" ref="L120" si="31">E120*F120</f>
        <v>944.4</v>
      </c>
    </row>
    <row r="121" spans="2:20">
      <c r="B121" s="139">
        <v>7313</v>
      </c>
      <c r="C121" t="str">
        <f>VLOOKUP(B121,'定期購入表 _20240911版'!$A$7:$B$56,2,FALSE)</f>
        <v>TSテック</v>
      </c>
      <c r="D121" s="96">
        <v>45624</v>
      </c>
      <c r="E121" s="122">
        <v>1653</v>
      </c>
      <c r="F121">
        <v>1</v>
      </c>
      <c r="G121" s="96">
        <v>45637</v>
      </c>
      <c r="H121" s="128">
        <v>1691</v>
      </c>
      <c r="I121">
        <v>1</v>
      </c>
      <c r="J121" s="122">
        <f t="shared" si="29"/>
        <v>38</v>
      </c>
      <c r="L121">
        <f>E121*F121</f>
        <v>1653</v>
      </c>
    </row>
    <row r="122" spans="2:20">
      <c r="B122" s="139">
        <v>5019</v>
      </c>
      <c r="C122" t="str">
        <f>VLOOKUP(B122,'定期購入表 _20240911版'!$A$7:$B$56,2,FALSE)</f>
        <v>出光興産</v>
      </c>
      <c r="D122" s="96">
        <v>45624</v>
      </c>
      <c r="E122" s="122">
        <v>997</v>
      </c>
      <c r="F122">
        <v>1</v>
      </c>
      <c r="G122" s="96">
        <v>45636</v>
      </c>
      <c r="H122" s="128">
        <v>1014</v>
      </c>
      <c r="I122">
        <v>1</v>
      </c>
      <c r="J122" s="122">
        <f t="shared" si="29"/>
        <v>17</v>
      </c>
      <c r="L122">
        <f>E122*F122</f>
        <v>997</v>
      </c>
      <c r="O122">
        <v>1015.5</v>
      </c>
      <c r="P122">
        <v>1015.5</v>
      </c>
      <c r="Q122">
        <v>1010</v>
      </c>
      <c r="R122">
        <v>1010</v>
      </c>
      <c r="S122">
        <v>1016</v>
      </c>
      <c r="T122">
        <v>1016</v>
      </c>
    </row>
    <row r="123" spans="2:20">
      <c r="B123" s="139">
        <v>5108</v>
      </c>
      <c r="C123" t="str">
        <f>VLOOKUP(B123,'定期購入表 _20240911版'!$A$7:$B$56,2,FALSE)</f>
        <v>ブリヂス</v>
      </c>
      <c r="D123" s="96">
        <v>45624</v>
      </c>
      <c r="E123" s="122">
        <v>5303</v>
      </c>
      <c r="F123">
        <v>1</v>
      </c>
      <c r="G123" s="96">
        <v>45636</v>
      </c>
      <c r="H123" s="128">
        <v>5388</v>
      </c>
      <c r="I123">
        <v>1</v>
      </c>
      <c r="J123" s="122">
        <f t="shared" si="29"/>
        <v>85</v>
      </c>
      <c r="L123">
        <f>E123*F123</f>
        <v>5303</v>
      </c>
    </row>
    <row r="124" spans="2:20">
      <c r="B124" s="139">
        <v>6525</v>
      </c>
      <c r="C124" t="str">
        <f>VLOOKUP(B124,'定期購入表 _20240911版'!$A$7:$B$56,2,FALSE)</f>
        <v>KOKUSAI</v>
      </c>
      <c r="D124" s="96">
        <v>45632</v>
      </c>
      <c r="E124" s="122">
        <v>2227.5</v>
      </c>
      <c r="F124">
        <v>1</v>
      </c>
      <c r="G124" s="96">
        <v>45636</v>
      </c>
      <c r="H124" s="136">
        <v>2309</v>
      </c>
      <c r="I124">
        <v>1</v>
      </c>
      <c r="J124" s="122">
        <f t="shared" si="29"/>
        <v>81.5</v>
      </c>
      <c r="L124">
        <f t="shared" ref="L124" si="32">E124*F124</f>
        <v>2227.5</v>
      </c>
    </row>
    <row r="125" spans="2:20">
      <c r="B125" s="139">
        <v>6753</v>
      </c>
      <c r="C125" t="str">
        <f>VLOOKUP(B125,'定期購入表 _20240911版'!$A$7:$B$56,2,FALSE)</f>
        <v>シャープ</v>
      </c>
      <c r="D125" s="96">
        <v>45630</v>
      </c>
      <c r="E125" s="122">
        <v>944.4</v>
      </c>
      <c r="F125">
        <v>1</v>
      </c>
      <c r="G125" s="96">
        <v>45636</v>
      </c>
      <c r="H125" s="128">
        <v>951</v>
      </c>
      <c r="I125">
        <v>1</v>
      </c>
      <c r="J125" s="122">
        <f t="shared" si="29"/>
        <v>6.6000000000000227</v>
      </c>
      <c r="L125">
        <f t="shared" ref="L125:L128" si="33">E125*F125</f>
        <v>944.4</v>
      </c>
    </row>
    <row r="126" spans="2:20">
      <c r="B126" s="139">
        <v>6981</v>
      </c>
      <c r="C126" t="str">
        <f>VLOOKUP(B126,'定期購入表 _20240911版'!$A$7:$B$56,2,FALSE)</f>
        <v>村田製作所</v>
      </c>
      <c r="D126" s="96">
        <v>45631</v>
      </c>
      <c r="E126" s="122">
        <v>2515</v>
      </c>
      <c r="F126">
        <v>1</v>
      </c>
      <c r="G126" s="96">
        <v>45636</v>
      </c>
      <c r="H126" s="136">
        <v>2529</v>
      </c>
      <c r="I126">
        <v>1</v>
      </c>
      <c r="J126" s="122">
        <f t="shared" si="29"/>
        <v>14</v>
      </c>
      <c r="L126">
        <f t="shared" si="33"/>
        <v>2515</v>
      </c>
    </row>
    <row r="127" spans="2:20">
      <c r="B127" s="139">
        <v>7270</v>
      </c>
      <c r="C127" t="str">
        <f>VLOOKUP(B127,'定期購入表 _20240911版'!$A$7:$B$56,2,FALSE)</f>
        <v>SUBARU</v>
      </c>
      <c r="D127" s="96">
        <v>45635</v>
      </c>
      <c r="E127" s="122">
        <v>2460</v>
      </c>
      <c r="F127">
        <v>1</v>
      </c>
      <c r="G127" s="96">
        <v>45636</v>
      </c>
      <c r="H127" s="136">
        <v>2487</v>
      </c>
      <c r="I127">
        <v>1</v>
      </c>
      <c r="J127" s="122">
        <f t="shared" si="29"/>
        <v>27</v>
      </c>
      <c r="L127">
        <f t="shared" si="33"/>
        <v>2460</v>
      </c>
    </row>
    <row r="128" spans="2:20">
      <c r="B128" s="139">
        <v>7313</v>
      </c>
      <c r="C128" t="str">
        <f>VLOOKUP(B128,'定期購入表 _20240911版'!$A$7:$B$56,2,FALSE)</f>
        <v>TSテック</v>
      </c>
      <c r="D128" s="96">
        <v>45624</v>
      </c>
      <c r="E128" s="122">
        <v>1653</v>
      </c>
      <c r="F128">
        <v>1</v>
      </c>
      <c r="G128" s="96">
        <v>45636</v>
      </c>
      <c r="H128" s="128">
        <v>1695</v>
      </c>
      <c r="I128">
        <v>1</v>
      </c>
      <c r="J128" s="122">
        <f t="shared" si="29"/>
        <v>42</v>
      </c>
      <c r="L128">
        <f t="shared" si="33"/>
        <v>1653</v>
      </c>
    </row>
    <row r="129" spans="2:22">
      <c r="B129" s="139">
        <v>3402</v>
      </c>
      <c r="C129" t="str">
        <f>VLOOKUP(B129,'定期購入表 _20240911版'!$A$7:$B$56,2,FALSE)</f>
        <v>東レ</v>
      </c>
      <c r="D129" s="96">
        <v>45635</v>
      </c>
      <c r="E129" s="122">
        <v>957</v>
      </c>
      <c r="F129">
        <v>1</v>
      </c>
      <c r="G129" s="96">
        <v>45635</v>
      </c>
      <c r="H129" s="128">
        <v>962.3</v>
      </c>
      <c r="I129">
        <v>1</v>
      </c>
      <c r="J129" s="122">
        <f t="shared" ref="J129:J132" si="34">(H129-E129)*I129</f>
        <v>5.2999999999999545</v>
      </c>
    </row>
    <row r="130" spans="2:22">
      <c r="B130" s="139">
        <v>6752</v>
      </c>
      <c r="C130" t="str">
        <f>VLOOKUP(B130,'定期購入表 _20240911版'!$A$7:$B$56,2,FALSE)</f>
        <v>ﾊﾟﾅｿﾆｯｸHD</v>
      </c>
      <c r="D130" s="96">
        <v>45629</v>
      </c>
      <c r="E130" s="122">
        <v>1461</v>
      </c>
      <c r="F130">
        <v>1</v>
      </c>
      <c r="G130" s="96">
        <v>45635</v>
      </c>
      <c r="H130" s="128">
        <v>1517</v>
      </c>
      <c r="I130">
        <v>1</v>
      </c>
      <c r="J130" s="122">
        <f t="shared" si="34"/>
        <v>56</v>
      </c>
      <c r="L130">
        <f>E130*F130</f>
        <v>1461</v>
      </c>
    </row>
    <row r="131" spans="2:22">
      <c r="B131" s="139">
        <v>7313</v>
      </c>
      <c r="C131" t="str">
        <f>VLOOKUP(B131,'定期購入表 _20240911版'!$A$7:$B$56,2,FALSE)</f>
        <v>TSテック</v>
      </c>
      <c r="D131" s="96">
        <v>45624</v>
      </c>
      <c r="E131" s="122">
        <v>1653</v>
      </c>
      <c r="F131">
        <v>2</v>
      </c>
      <c r="G131" s="96">
        <v>45635</v>
      </c>
      <c r="H131" s="128">
        <v>1684.2</v>
      </c>
      <c r="I131">
        <v>2</v>
      </c>
      <c r="J131" s="122">
        <f t="shared" si="34"/>
        <v>62.400000000000091</v>
      </c>
      <c r="L131">
        <f t="shared" ref="L131" si="35">E131*F131</f>
        <v>3306</v>
      </c>
    </row>
    <row r="132" spans="2:22">
      <c r="B132" s="139">
        <v>9201</v>
      </c>
      <c r="C132" t="str">
        <f>VLOOKUP(B132,'定期購入表 _20240911版'!$A$7:$B$56,2,FALSE)</f>
        <v>JAL</v>
      </c>
      <c r="D132" s="96">
        <v>45635</v>
      </c>
      <c r="E132" s="122">
        <v>2529.5</v>
      </c>
      <c r="F132">
        <v>2</v>
      </c>
      <c r="G132" s="96">
        <v>45635</v>
      </c>
      <c r="H132" s="128">
        <v>2564.5</v>
      </c>
      <c r="I132">
        <v>2</v>
      </c>
      <c r="J132" s="122">
        <f t="shared" si="34"/>
        <v>70</v>
      </c>
      <c r="L132">
        <f>E132*F132</f>
        <v>5059</v>
      </c>
    </row>
    <row r="133" spans="2:22">
      <c r="B133" s="139">
        <v>2337</v>
      </c>
      <c r="C133" t="str">
        <f>VLOOKUP(B133,'定期購入表 _20240911版'!$A$7:$B$56,2,FALSE)</f>
        <v>いちご</v>
      </c>
      <c r="D133" s="96">
        <v>45625</v>
      </c>
      <c r="E133" s="122">
        <v>364</v>
      </c>
      <c r="F133">
        <v>2</v>
      </c>
      <c r="G133" s="96">
        <v>45632</v>
      </c>
      <c r="H133" s="128">
        <v>377</v>
      </c>
      <c r="I133">
        <v>2</v>
      </c>
      <c r="J133" s="122">
        <f t="shared" ref="J133:J156" si="36">(H133-E133)*I133</f>
        <v>26</v>
      </c>
      <c r="L133">
        <f t="shared" ref="L133:L142" si="37">E133*F133</f>
        <v>728</v>
      </c>
      <c r="O133">
        <v>380</v>
      </c>
      <c r="P133">
        <v>380</v>
      </c>
      <c r="Q133">
        <v>380</v>
      </c>
      <c r="R133">
        <v>380</v>
      </c>
      <c r="S133">
        <v>380</v>
      </c>
      <c r="T133">
        <v>377</v>
      </c>
      <c r="U133">
        <v>377</v>
      </c>
      <c r="V133">
        <v>377</v>
      </c>
    </row>
    <row r="134" spans="2:22">
      <c r="B134" s="139">
        <v>2503</v>
      </c>
      <c r="C134" t="str">
        <f>VLOOKUP(B134,'定期購入表 _20240911版'!$A$7:$B$56,2,FALSE)</f>
        <v>キリンHD</v>
      </c>
      <c r="D134" s="96">
        <v>45623</v>
      </c>
      <c r="E134" s="122">
        <v>2087</v>
      </c>
      <c r="F134">
        <v>2</v>
      </c>
      <c r="G134" s="96">
        <v>45632</v>
      </c>
      <c r="H134" s="128">
        <v>2126</v>
      </c>
      <c r="I134">
        <v>2</v>
      </c>
      <c r="J134" s="122">
        <f t="shared" si="36"/>
        <v>78</v>
      </c>
      <c r="L134">
        <f t="shared" si="37"/>
        <v>4174</v>
      </c>
      <c r="O134">
        <v>2096</v>
      </c>
      <c r="P134">
        <v>2078</v>
      </c>
    </row>
    <row r="135" spans="2:22">
      <c r="B135" s="139">
        <v>6753</v>
      </c>
      <c r="C135" t="str">
        <f>VLOOKUP(B135,'定期購入表 _20240911版'!$A$7:$B$56,2,FALSE)</f>
        <v>シャープ</v>
      </c>
      <c r="D135" s="96">
        <v>45630</v>
      </c>
      <c r="E135" s="122">
        <v>944.4</v>
      </c>
      <c r="F135">
        <v>1</v>
      </c>
      <c r="G135" s="96">
        <v>45632</v>
      </c>
      <c r="H135" s="128">
        <v>945</v>
      </c>
      <c r="I135">
        <v>1</v>
      </c>
      <c r="J135" s="122">
        <f t="shared" si="36"/>
        <v>0.60000000000002274</v>
      </c>
      <c r="L135">
        <f t="shared" si="37"/>
        <v>944.4</v>
      </c>
    </row>
    <row r="136" spans="2:22">
      <c r="B136" s="139">
        <v>9201</v>
      </c>
      <c r="C136" t="str">
        <f>VLOOKUP(B136,'定期購入表 _20240911版'!$A$7:$B$56,2,FALSE)</f>
        <v>JAL</v>
      </c>
      <c r="D136" s="96">
        <v>45629</v>
      </c>
      <c r="E136" s="122">
        <v>2494</v>
      </c>
      <c r="F136">
        <v>2</v>
      </c>
      <c r="G136" s="96">
        <v>45632</v>
      </c>
      <c r="H136" s="128">
        <v>2529.6999999999998</v>
      </c>
      <c r="I136">
        <v>2</v>
      </c>
      <c r="J136" s="122">
        <f t="shared" si="36"/>
        <v>71.399999999999636</v>
      </c>
      <c r="L136">
        <f t="shared" si="37"/>
        <v>4988</v>
      </c>
    </row>
    <row r="137" spans="2:22">
      <c r="B137" s="139">
        <v>9990</v>
      </c>
      <c r="C137" t="str">
        <f>VLOOKUP(B137,'定期購入表 _20240911版'!$A$7:$B$56,2,FALSE)</f>
        <v>ｻｯｸｽﾊﾞｰHD</v>
      </c>
      <c r="D137" s="96">
        <v>45632</v>
      </c>
      <c r="E137" s="122">
        <v>957</v>
      </c>
      <c r="F137">
        <v>1</v>
      </c>
      <c r="G137" s="96">
        <v>45632</v>
      </c>
      <c r="H137" s="128">
        <v>977</v>
      </c>
      <c r="I137">
        <v>1</v>
      </c>
      <c r="J137" s="122">
        <f t="shared" si="36"/>
        <v>20</v>
      </c>
      <c r="L137">
        <f>E137*F137</f>
        <v>957</v>
      </c>
    </row>
    <row r="138" spans="2:22">
      <c r="B138" s="139">
        <v>2337</v>
      </c>
      <c r="C138" t="str">
        <f>VLOOKUP(B138,'定期購入表 _20240911版'!$A$7:$B$56,2,FALSE)</f>
        <v>いちご</v>
      </c>
      <c r="D138" s="96">
        <v>45625</v>
      </c>
      <c r="E138" s="122">
        <v>364</v>
      </c>
      <c r="F138">
        <v>3</v>
      </c>
      <c r="G138" s="96">
        <v>45631</v>
      </c>
      <c r="H138" s="128">
        <v>377</v>
      </c>
      <c r="I138">
        <v>1</v>
      </c>
      <c r="J138" s="122">
        <f t="shared" si="36"/>
        <v>13</v>
      </c>
      <c r="L138">
        <f t="shared" si="37"/>
        <v>1092</v>
      </c>
      <c r="O138">
        <v>380</v>
      </c>
      <c r="P138">
        <v>380</v>
      </c>
      <c r="Q138">
        <v>380</v>
      </c>
      <c r="R138">
        <v>380</v>
      </c>
      <c r="S138">
        <v>380</v>
      </c>
      <c r="T138">
        <v>377</v>
      </c>
      <c r="U138">
        <v>377</v>
      </c>
      <c r="V138">
        <v>377</v>
      </c>
    </row>
    <row r="139" spans="2:22">
      <c r="B139" s="139">
        <v>2563</v>
      </c>
      <c r="C139" t="str">
        <f>VLOOKUP(B139,'定期購入表 _20240911版'!$A$7:$B$56,2,FALSE)</f>
        <v>iS500米H</v>
      </c>
      <c r="D139" s="96">
        <v>45628</v>
      </c>
      <c r="E139" s="122">
        <v>340.5</v>
      </c>
      <c r="F139">
        <v>3</v>
      </c>
      <c r="G139" s="96">
        <v>45631</v>
      </c>
      <c r="H139" s="122">
        <v>343.4</v>
      </c>
      <c r="I139">
        <v>3</v>
      </c>
      <c r="J139" s="122">
        <f t="shared" si="36"/>
        <v>8.6999999999999318</v>
      </c>
      <c r="L139">
        <f t="shared" si="37"/>
        <v>1021.5</v>
      </c>
    </row>
    <row r="140" spans="2:22">
      <c r="B140" s="139" t="s">
        <v>78</v>
      </c>
      <c r="C140" t="str">
        <f>VLOOKUP(B140,'定期購入表 _20240911版'!$A$7:$B$56,2,FALSE)</f>
        <v>日経半導体ETF</v>
      </c>
      <c r="D140" s="96">
        <v>45623</v>
      </c>
      <c r="E140" s="122">
        <v>1587</v>
      </c>
      <c r="F140">
        <v>1</v>
      </c>
      <c r="G140" s="96">
        <v>45630</v>
      </c>
      <c r="H140" s="128">
        <v>1651</v>
      </c>
      <c r="I140">
        <v>1</v>
      </c>
      <c r="J140" s="122">
        <f t="shared" si="36"/>
        <v>64</v>
      </c>
      <c r="L140">
        <f t="shared" si="37"/>
        <v>1587</v>
      </c>
    </row>
    <row r="141" spans="2:22">
      <c r="B141" s="139">
        <v>2017</v>
      </c>
      <c r="C141" t="str">
        <f>VLOOKUP(B141,'定期購入表 _20240911版'!$A$7:$B$56,2,FALSE)</f>
        <v>JPXプラ150</v>
      </c>
      <c r="D141" s="96">
        <v>45628</v>
      </c>
      <c r="E141" s="122">
        <v>1051</v>
      </c>
      <c r="F141">
        <v>1</v>
      </c>
      <c r="G141" s="96">
        <v>45630</v>
      </c>
      <c r="H141" s="128">
        <v>1080</v>
      </c>
      <c r="I141">
        <v>1</v>
      </c>
      <c r="J141" s="122">
        <f t="shared" si="36"/>
        <v>29</v>
      </c>
      <c r="L141">
        <f t="shared" si="37"/>
        <v>1051</v>
      </c>
    </row>
    <row r="142" spans="2:22">
      <c r="B142" s="139">
        <v>2337</v>
      </c>
      <c r="C142" t="str">
        <f>VLOOKUP(B142,'定期購入表 _20240911版'!$A$7:$B$56,2,FALSE)</f>
        <v>いちご</v>
      </c>
      <c r="D142" s="96">
        <v>45625</v>
      </c>
      <c r="E142" s="122">
        <v>364</v>
      </c>
      <c r="F142">
        <v>1</v>
      </c>
      <c r="G142" s="96">
        <v>45630</v>
      </c>
      <c r="H142" s="128">
        <v>375</v>
      </c>
      <c r="I142">
        <v>1</v>
      </c>
      <c r="J142" s="122">
        <f t="shared" si="36"/>
        <v>11</v>
      </c>
      <c r="L142">
        <f t="shared" si="37"/>
        <v>364</v>
      </c>
      <c r="O142">
        <v>380</v>
      </c>
      <c r="P142">
        <v>380</v>
      </c>
      <c r="Q142">
        <v>380</v>
      </c>
      <c r="R142">
        <v>380</v>
      </c>
      <c r="S142">
        <v>380</v>
      </c>
      <c r="T142">
        <v>377</v>
      </c>
      <c r="U142">
        <v>377</v>
      </c>
      <c r="V142">
        <v>377</v>
      </c>
    </row>
    <row r="143" spans="2:22">
      <c r="B143" s="139">
        <v>2503</v>
      </c>
      <c r="C143" t="str">
        <f>VLOOKUP(B143,'定期購入表 _20240911版'!$A$7:$B$56,2,FALSE)</f>
        <v>キリンHD</v>
      </c>
      <c r="D143" s="96">
        <v>45623</v>
      </c>
      <c r="E143" s="122">
        <v>2087</v>
      </c>
      <c r="F143">
        <v>1</v>
      </c>
      <c r="G143" s="96">
        <v>45630</v>
      </c>
      <c r="H143" s="128">
        <v>2131</v>
      </c>
      <c r="I143">
        <v>1</v>
      </c>
      <c r="J143" s="122">
        <f t="shared" si="36"/>
        <v>44</v>
      </c>
      <c r="L143">
        <f t="shared" ref="L143" si="38">E143*F143</f>
        <v>2087</v>
      </c>
      <c r="O143">
        <v>2096</v>
      </c>
      <c r="P143">
        <v>2078</v>
      </c>
    </row>
    <row r="144" spans="2:22">
      <c r="B144" s="139">
        <v>3402</v>
      </c>
      <c r="C144" t="str">
        <f>VLOOKUP(B144,'定期購入表 _20240911版'!$A$7:$B$56,2,FALSE)</f>
        <v>東レ</v>
      </c>
      <c r="D144" s="96">
        <v>45629</v>
      </c>
      <c r="E144" s="122">
        <v>962.7</v>
      </c>
      <c r="F144">
        <v>1</v>
      </c>
      <c r="G144" s="96">
        <v>45630</v>
      </c>
      <c r="H144" s="128">
        <v>969.4</v>
      </c>
      <c r="I144">
        <v>1</v>
      </c>
      <c r="J144" s="122">
        <f t="shared" si="36"/>
        <v>6.6999999999999318</v>
      </c>
      <c r="L144">
        <f>E144*F144</f>
        <v>962.7</v>
      </c>
    </row>
    <row r="145" spans="2:17">
      <c r="B145" s="139">
        <v>7270</v>
      </c>
      <c r="C145" t="str">
        <f>VLOOKUP(B145,'定期購入表 _20240911版'!$A$7:$B$56,2,FALSE)</f>
        <v>SUBARU</v>
      </c>
      <c r="D145" s="96">
        <v>45629</v>
      </c>
      <c r="E145" s="122">
        <v>2454.5</v>
      </c>
      <c r="F145">
        <v>1</v>
      </c>
      <c r="G145" s="96">
        <v>45630</v>
      </c>
      <c r="H145" s="128">
        <v>2499</v>
      </c>
      <c r="I145">
        <v>1</v>
      </c>
      <c r="J145" s="122">
        <f t="shared" si="36"/>
        <v>44.5</v>
      </c>
      <c r="L145">
        <f>E145*F145</f>
        <v>2454.5</v>
      </c>
    </row>
    <row r="146" spans="2:17">
      <c r="B146" s="139">
        <v>7342</v>
      </c>
      <c r="C146" t="s">
        <v>187</v>
      </c>
      <c r="D146" s="96">
        <v>45629</v>
      </c>
      <c r="E146" s="122">
        <v>1947</v>
      </c>
      <c r="F146">
        <v>1</v>
      </c>
      <c r="G146" s="96">
        <v>45630</v>
      </c>
      <c r="H146" s="122">
        <v>1944</v>
      </c>
      <c r="I146">
        <v>1</v>
      </c>
      <c r="J146" s="122">
        <f t="shared" si="36"/>
        <v>-3</v>
      </c>
      <c r="L146">
        <f>E146*F146</f>
        <v>1947</v>
      </c>
    </row>
    <row r="147" spans="2:17">
      <c r="B147" s="139">
        <v>9990</v>
      </c>
      <c r="C147" t="str">
        <f>VLOOKUP(B147,'定期購入表 _20240911版'!$A$7:$B$56,2,FALSE)</f>
        <v>ｻｯｸｽﾊﾞｰHD</v>
      </c>
      <c r="D147" s="96">
        <v>45628</v>
      </c>
      <c r="E147" s="122">
        <v>914</v>
      </c>
      <c r="F147">
        <v>3</v>
      </c>
      <c r="G147" s="96">
        <v>45630</v>
      </c>
      <c r="H147" s="128">
        <v>948</v>
      </c>
      <c r="I147">
        <v>3</v>
      </c>
      <c r="J147" s="122">
        <f t="shared" si="36"/>
        <v>102</v>
      </c>
      <c r="L147">
        <f t="shared" ref="L147" si="39">E147*F147</f>
        <v>2742</v>
      </c>
    </row>
    <row r="148" spans="2:17">
      <c r="B148" s="139" t="s">
        <v>78</v>
      </c>
      <c r="C148" t="str">
        <f>VLOOKUP(B148,'定期購入表 _20240911版'!$A$7:$B$56,2,FALSE)</f>
        <v>日経半導体ETF</v>
      </c>
      <c r="D148" s="96">
        <v>45623</v>
      </c>
      <c r="E148" s="122">
        <v>1587</v>
      </c>
      <c r="F148">
        <v>3</v>
      </c>
      <c r="G148" s="96">
        <v>45629</v>
      </c>
      <c r="H148" s="122">
        <v>1640.6</v>
      </c>
      <c r="I148">
        <v>3</v>
      </c>
      <c r="J148" s="122">
        <f t="shared" si="36"/>
        <v>160.79999999999973</v>
      </c>
      <c r="L148">
        <f>E148*F148</f>
        <v>4761</v>
      </c>
    </row>
    <row r="149" spans="2:17">
      <c r="B149" s="139">
        <v>2017</v>
      </c>
      <c r="C149" t="str">
        <f>VLOOKUP(B149,'定期購入表 _20240911版'!$A$7:$B$56,2,FALSE)</f>
        <v>JPXプラ150</v>
      </c>
      <c r="D149" s="96">
        <v>45628</v>
      </c>
      <c r="E149" s="122">
        <v>1051</v>
      </c>
      <c r="F149">
        <v>2</v>
      </c>
      <c r="G149" s="96">
        <v>45629</v>
      </c>
      <c r="H149" s="128">
        <v>1085</v>
      </c>
      <c r="I149">
        <v>1</v>
      </c>
      <c r="J149" s="122">
        <f t="shared" si="36"/>
        <v>34</v>
      </c>
      <c r="L149">
        <f>E149*F149</f>
        <v>2102</v>
      </c>
    </row>
    <row r="150" spans="2:17">
      <c r="B150" s="139">
        <v>2503</v>
      </c>
      <c r="C150" t="str">
        <f>VLOOKUP(B150,'定期購入表 _20240911版'!$A$7:$B$56,2,FALSE)</f>
        <v>キリンHD</v>
      </c>
      <c r="D150" s="96">
        <v>45623</v>
      </c>
      <c r="E150" s="122">
        <v>2087</v>
      </c>
      <c r="F150">
        <v>1</v>
      </c>
      <c r="G150" s="96">
        <v>45629</v>
      </c>
      <c r="H150" s="128">
        <v>2138</v>
      </c>
      <c r="I150">
        <v>1</v>
      </c>
      <c r="J150" s="122">
        <f t="shared" si="36"/>
        <v>51</v>
      </c>
      <c r="L150">
        <f t="shared" ref="L150:L152" si="40">E150*F150</f>
        <v>2087</v>
      </c>
      <c r="O150">
        <v>2096</v>
      </c>
      <c r="P150">
        <v>2078</v>
      </c>
    </row>
    <row r="151" spans="2:17">
      <c r="B151" s="139">
        <v>3038</v>
      </c>
      <c r="C151" t="str">
        <f>VLOOKUP(B151,'定期購入表 _20240911版'!$A$7:$B$56,2,FALSE)</f>
        <v>神戸物産</v>
      </c>
      <c r="D151" s="96">
        <v>45628</v>
      </c>
      <c r="E151" s="122">
        <v>3778</v>
      </c>
      <c r="F151">
        <v>1</v>
      </c>
      <c r="G151" s="96">
        <v>45629</v>
      </c>
      <c r="H151" s="128">
        <v>3744</v>
      </c>
      <c r="I151">
        <v>1</v>
      </c>
      <c r="J151" s="122">
        <f t="shared" si="36"/>
        <v>-34</v>
      </c>
      <c r="L151">
        <f t="shared" si="40"/>
        <v>3778</v>
      </c>
    </row>
    <row r="152" spans="2:17">
      <c r="B152" s="139">
        <v>3402</v>
      </c>
      <c r="C152" t="str">
        <f>VLOOKUP(B152,'定期購入表 _20240911版'!$A$7:$B$56,2,FALSE)</f>
        <v>東レ</v>
      </c>
      <c r="D152" s="96">
        <v>45629</v>
      </c>
      <c r="E152" s="122">
        <v>962.7</v>
      </c>
      <c r="F152">
        <v>1</v>
      </c>
      <c r="G152" s="96">
        <v>45629</v>
      </c>
      <c r="H152" s="128">
        <v>971.1</v>
      </c>
      <c r="I152">
        <v>1</v>
      </c>
      <c r="J152" s="122">
        <f t="shared" si="36"/>
        <v>8.3999999999999773</v>
      </c>
      <c r="L152">
        <f t="shared" si="40"/>
        <v>962.7</v>
      </c>
    </row>
    <row r="153" spans="2:17">
      <c r="B153" s="139">
        <v>4689</v>
      </c>
      <c r="C153" t="str">
        <f>VLOOKUP(B153,'定期購入表 _20240911版'!$A$7:$B$56,2,FALSE)</f>
        <v>LINEヤフー</v>
      </c>
      <c r="D153" s="96">
        <v>45625</v>
      </c>
      <c r="E153" s="122">
        <v>411.7</v>
      </c>
      <c r="F153">
        <v>4</v>
      </c>
      <c r="G153" s="96">
        <v>45629</v>
      </c>
      <c r="H153" s="128">
        <v>421.5</v>
      </c>
      <c r="I153">
        <v>4</v>
      </c>
      <c r="J153" s="122">
        <f t="shared" si="36"/>
        <v>39.200000000000045</v>
      </c>
      <c r="L153">
        <f>E153*F153</f>
        <v>1646.8</v>
      </c>
    </row>
    <row r="154" spans="2:17">
      <c r="B154" s="139">
        <v>6902</v>
      </c>
      <c r="C154" t="str">
        <f>VLOOKUP(B154,'定期購入表 _20240911版'!$A$7:$B$56,2,FALSE)</f>
        <v>デンソー</v>
      </c>
      <c r="D154" s="96">
        <v>45625</v>
      </c>
      <c r="E154" s="122">
        <v>2129</v>
      </c>
      <c r="F154">
        <v>2</v>
      </c>
      <c r="G154" s="96">
        <v>45629</v>
      </c>
      <c r="H154" s="128">
        <v>2188.6999999999998</v>
      </c>
      <c r="I154">
        <v>2</v>
      </c>
      <c r="J154" s="122">
        <f t="shared" si="36"/>
        <v>119.39999999999964</v>
      </c>
      <c r="L154">
        <f>E154*F154</f>
        <v>4258</v>
      </c>
    </row>
    <row r="155" spans="2:17">
      <c r="B155" s="139">
        <v>6981</v>
      </c>
      <c r="C155" t="str">
        <f>VLOOKUP(B155,'定期購入表 _20240911版'!$A$7:$B$56,2,FALSE)</f>
        <v>村田製作所</v>
      </c>
      <c r="D155" s="96">
        <v>45625</v>
      </c>
      <c r="E155" s="122">
        <v>2486.5</v>
      </c>
      <c r="F155">
        <v>1</v>
      </c>
      <c r="G155" s="96">
        <v>45629</v>
      </c>
      <c r="H155" s="128">
        <v>2544</v>
      </c>
      <c r="I155">
        <v>1</v>
      </c>
      <c r="J155" s="122">
        <f t="shared" si="36"/>
        <v>57.5</v>
      </c>
      <c r="L155">
        <f>E155*F155</f>
        <v>2486.5</v>
      </c>
      <c r="O155">
        <v>2575</v>
      </c>
      <c r="P155">
        <v>2615</v>
      </c>
      <c r="Q155">
        <v>2615</v>
      </c>
    </row>
    <row r="156" spans="2:17">
      <c r="B156" s="139">
        <v>7270</v>
      </c>
      <c r="C156" t="str">
        <f>VLOOKUP(B156,'定期購入表 _20240911版'!$A$7:$B$56,2,FALSE)</f>
        <v>SUBARU</v>
      </c>
      <c r="D156" s="96">
        <v>45629</v>
      </c>
      <c r="E156" s="122">
        <v>2454.5</v>
      </c>
      <c r="F156">
        <v>1</v>
      </c>
      <c r="G156" s="96">
        <v>45629</v>
      </c>
      <c r="H156" s="128">
        <v>2510</v>
      </c>
      <c r="I156">
        <v>1</v>
      </c>
      <c r="J156" s="122">
        <f t="shared" si="36"/>
        <v>55.5</v>
      </c>
      <c r="L156">
        <f t="shared" ref="L156" si="41">E156*F156</f>
        <v>2454.5</v>
      </c>
    </row>
    <row r="157" spans="2:17">
      <c r="B157" s="139">
        <v>9020</v>
      </c>
      <c r="C157" t="str">
        <f>VLOOKUP(B157,'定期購入表 _20240911版'!$A$7:$B$56,2,FALSE)</f>
        <v>JR東</v>
      </c>
      <c r="D157" s="96">
        <v>45625</v>
      </c>
      <c r="E157" s="122">
        <v>2923.5</v>
      </c>
      <c r="F157">
        <v>1</v>
      </c>
      <c r="G157" s="96">
        <v>45629</v>
      </c>
      <c r="H157" s="128">
        <v>2993</v>
      </c>
      <c r="I157">
        <v>1</v>
      </c>
      <c r="J157" s="122">
        <f t="shared" ref="J157:J158" si="42">(H157-E157)*I157</f>
        <v>69.5</v>
      </c>
      <c r="L157">
        <f>E157*F157</f>
        <v>2923.5</v>
      </c>
    </row>
    <row r="158" spans="2:17">
      <c r="B158" s="139">
        <v>9990</v>
      </c>
      <c r="C158" t="str">
        <f>VLOOKUP(B158,'定期購入表 _20240911版'!$A$7:$B$56,2,FALSE)</f>
        <v>ｻｯｸｽﾊﾞｰHD</v>
      </c>
      <c r="D158" s="96">
        <v>45628</v>
      </c>
      <c r="E158" s="122">
        <v>914</v>
      </c>
      <c r="F158">
        <v>1</v>
      </c>
      <c r="G158" s="96">
        <v>45629</v>
      </c>
      <c r="H158" s="128">
        <v>934</v>
      </c>
      <c r="I158">
        <v>1</v>
      </c>
      <c r="J158" s="122">
        <f t="shared" si="42"/>
        <v>20</v>
      </c>
      <c r="L158">
        <f t="shared" ref="L158" si="43">E158*F158</f>
        <v>914</v>
      </c>
    </row>
    <row r="159" spans="2:17">
      <c r="B159" s="139">
        <v>1306</v>
      </c>
      <c r="C159" t="str">
        <f>VLOOKUP(B159,'定期購入表 _20240911版'!$A$7:$B$56,2,FALSE)</f>
        <v>NFTOPIX</v>
      </c>
      <c r="D159" s="96">
        <v>45625</v>
      </c>
      <c r="E159" s="122">
        <v>2814</v>
      </c>
      <c r="F159">
        <v>1</v>
      </c>
      <c r="G159" s="96">
        <v>45628</v>
      </c>
      <c r="H159" s="128">
        <v>2845</v>
      </c>
      <c r="I159">
        <v>1</v>
      </c>
      <c r="J159" s="122">
        <f t="shared" ref="J159:J164" si="44">(H159-E159)*I159</f>
        <v>31</v>
      </c>
      <c r="L159">
        <f>E159*F159</f>
        <v>2814</v>
      </c>
    </row>
    <row r="160" spans="2:17">
      <c r="B160" s="139">
        <v>2503</v>
      </c>
      <c r="C160" t="str">
        <f>VLOOKUP(B160,'定期購入表 _20240911版'!$A$7:$B$56,2,FALSE)</f>
        <v>キリンHD</v>
      </c>
      <c r="D160" s="96">
        <v>45623</v>
      </c>
      <c r="E160" s="122">
        <v>2087</v>
      </c>
      <c r="F160">
        <v>2</v>
      </c>
      <c r="G160" s="96">
        <v>45628</v>
      </c>
      <c r="H160" s="128">
        <v>2115.1999999999998</v>
      </c>
      <c r="I160">
        <v>2</v>
      </c>
      <c r="J160" s="122">
        <f t="shared" si="44"/>
        <v>56.399999999999636</v>
      </c>
      <c r="L160">
        <f t="shared" ref="L160" si="45">E160*F160</f>
        <v>4174</v>
      </c>
      <c r="O160">
        <v>2096</v>
      </c>
      <c r="P160">
        <v>2078</v>
      </c>
    </row>
    <row r="161" spans="2:20">
      <c r="B161" s="139">
        <v>3402</v>
      </c>
      <c r="C161" t="str">
        <f>VLOOKUP(B161,'定期購入表 _20240911版'!$A$7:$B$56,2,FALSE)</f>
        <v>東レ</v>
      </c>
      <c r="D161" s="96">
        <v>45623</v>
      </c>
      <c r="E161" s="122">
        <v>955.2</v>
      </c>
      <c r="F161">
        <v>1</v>
      </c>
      <c r="G161" s="96">
        <v>45628</v>
      </c>
      <c r="H161" s="128">
        <v>957.5</v>
      </c>
      <c r="I161">
        <v>1</v>
      </c>
      <c r="J161" s="122">
        <f t="shared" si="44"/>
        <v>2.2999999999999545</v>
      </c>
      <c r="L161">
        <f>E161*F161</f>
        <v>955.2</v>
      </c>
    </row>
    <row r="162" spans="2:20">
      <c r="B162" s="139">
        <v>5019</v>
      </c>
      <c r="C162" t="str">
        <f>VLOOKUP(B162,'定期購入表 _20240911版'!$A$7:$B$56,2,FALSE)</f>
        <v>出光興産</v>
      </c>
      <c r="D162" s="96">
        <v>45624</v>
      </c>
      <c r="E162" s="122">
        <v>997</v>
      </c>
      <c r="F162">
        <v>1</v>
      </c>
      <c r="G162" s="96">
        <v>45628</v>
      </c>
      <c r="H162" s="128">
        <v>1004.5</v>
      </c>
      <c r="I162">
        <v>1</v>
      </c>
      <c r="J162" s="122">
        <f t="shared" si="44"/>
        <v>7.5</v>
      </c>
      <c r="L162">
        <f t="shared" ref="L162" si="46">E162*F162</f>
        <v>997</v>
      </c>
      <c r="O162">
        <v>1015.5</v>
      </c>
      <c r="P162">
        <v>1015.5</v>
      </c>
      <c r="Q162">
        <v>1010</v>
      </c>
      <c r="R162">
        <v>1010</v>
      </c>
      <c r="S162">
        <v>1016</v>
      </c>
      <c r="T162">
        <v>1016</v>
      </c>
    </row>
    <row r="163" spans="2:20">
      <c r="B163" s="139">
        <v>6902</v>
      </c>
      <c r="C163" t="str">
        <f>VLOOKUP(B163,'定期購入表 _20240911版'!$A$7:$B$56,2,FALSE)</f>
        <v>デンソー</v>
      </c>
      <c r="D163" s="96">
        <v>45625</v>
      </c>
      <c r="E163" s="122">
        <v>2129</v>
      </c>
      <c r="F163">
        <v>1</v>
      </c>
      <c r="G163" s="96">
        <v>45628</v>
      </c>
      <c r="H163" s="128">
        <v>2159</v>
      </c>
      <c r="I163">
        <v>1</v>
      </c>
      <c r="J163" s="122">
        <f t="shared" si="44"/>
        <v>30</v>
      </c>
      <c r="L163">
        <f>E163*F163</f>
        <v>2129</v>
      </c>
    </row>
    <row r="164" spans="2:20">
      <c r="B164" s="139">
        <v>6981</v>
      </c>
      <c r="C164" t="str">
        <f>VLOOKUP(B164,'定期購入表 _20240911版'!$A$7:$B$56,2,FALSE)</f>
        <v>村田製作所</v>
      </c>
      <c r="D164" s="96">
        <v>45625</v>
      </c>
      <c r="E164" s="122">
        <v>2486.5</v>
      </c>
      <c r="F164">
        <v>1</v>
      </c>
      <c r="G164" s="96">
        <v>45628</v>
      </c>
      <c r="H164" s="128">
        <v>2470</v>
      </c>
      <c r="I164">
        <v>1</v>
      </c>
      <c r="J164" s="122">
        <f t="shared" si="44"/>
        <v>-16.5</v>
      </c>
      <c r="L164">
        <f t="shared" ref="L164" si="47">E164*F164</f>
        <v>2486.5</v>
      </c>
      <c r="O164">
        <v>2575</v>
      </c>
      <c r="P164">
        <v>2615</v>
      </c>
      <c r="Q164">
        <v>2615</v>
      </c>
    </row>
    <row r="165" spans="2:20">
      <c r="B165" s="139">
        <v>3141</v>
      </c>
      <c r="C165" t="str">
        <f>VLOOKUP(B165,'定期購入表 _20240911版'!$A$7:$B$56,2,FALSE)</f>
        <v>ウエルシアHD</v>
      </c>
      <c r="D165" s="96">
        <v>45625</v>
      </c>
      <c r="E165" s="122">
        <v>1930</v>
      </c>
      <c r="F165">
        <v>1</v>
      </c>
      <c r="G165" s="96">
        <v>45625</v>
      </c>
      <c r="H165" s="128">
        <v>1936.5</v>
      </c>
      <c r="I165">
        <v>1</v>
      </c>
      <c r="J165" s="122">
        <f t="shared" ref="J165:J168" si="48">(H165-E165)*I165</f>
        <v>6.5</v>
      </c>
      <c r="L165">
        <f>E165*F165</f>
        <v>1930</v>
      </c>
    </row>
    <row r="166" spans="2:20">
      <c r="B166" s="139">
        <v>3402</v>
      </c>
      <c r="C166" t="str">
        <f>VLOOKUP(B166,'定期購入表 _20240911版'!$A$7:$B$56,2,FALSE)</f>
        <v>東レ</v>
      </c>
      <c r="D166" s="96">
        <v>45623</v>
      </c>
      <c r="E166" s="122">
        <v>955.2</v>
      </c>
      <c r="F166">
        <v>1</v>
      </c>
      <c r="G166" s="96">
        <v>45625</v>
      </c>
      <c r="H166" s="128">
        <v>960</v>
      </c>
      <c r="I166">
        <v>1</v>
      </c>
      <c r="J166" s="122">
        <f t="shared" si="48"/>
        <v>4.7999999999999545</v>
      </c>
      <c r="L166">
        <f>E166*F166</f>
        <v>955.2</v>
      </c>
    </row>
    <row r="167" spans="2:20">
      <c r="B167" s="139">
        <v>6178</v>
      </c>
      <c r="C167" t="str">
        <f>VLOOKUP(B167,'定期購入表 _20240911版'!$A$7:$B$56,2,FALSE)</f>
        <v>日本郵政</v>
      </c>
      <c r="D167" s="96">
        <v>45622</v>
      </c>
      <c r="E167" s="122">
        <v>1472</v>
      </c>
      <c r="F167">
        <v>1</v>
      </c>
      <c r="G167" s="96">
        <v>45625</v>
      </c>
      <c r="H167" s="128">
        <v>1499.5</v>
      </c>
      <c r="I167">
        <v>1</v>
      </c>
      <c r="J167" s="122">
        <f t="shared" si="48"/>
        <v>27.5</v>
      </c>
      <c r="L167">
        <f>E167*F167</f>
        <v>1472</v>
      </c>
    </row>
    <row r="168" spans="2:20">
      <c r="B168" s="139">
        <v>6702</v>
      </c>
      <c r="C168" t="str">
        <f>VLOOKUP(B168,'定期購入表 _20240911版'!$A$7:$B$56,2,FALSE)</f>
        <v>富士通</v>
      </c>
      <c r="D168" s="96">
        <v>45617</v>
      </c>
      <c r="E168" s="122">
        <v>2765</v>
      </c>
      <c r="F168">
        <v>1</v>
      </c>
      <c r="G168" s="96">
        <v>45625</v>
      </c>
      <c r="H168" s="128">
        <v>2821.5</v>
      </c>
      <c r="I168">
        <v>1</v>
      </c>
      <c r="J168" s="122">
        <f t="shared" si="48"/>
        <v>56.5</v>
      </c>
      <c r="L168">
        <f>E168*F168</f>
        <v>2765</v>
      </c>
    </row>
    <row r="169" spans="2:20">
      <c r="B169" s="139">
        <v>3141</v>
      </c>
      <c r="C169" t="str">
        <f>VLOOKUP(B169,'定期購入表 _20240911版'!$A$7:$B$56,2,FALSE)</f>
        <v>ウエルシアHD</v>
      </c>
      <c r="D169" s="96">
        <v>45618</v>
      </c>
      <c r="E169" s="122">
        <v>1886</v>
      </c>
      <c r="F169">
        <v>1</v>
      </c>
      <c r="G169" s="96">
        <v>45624</v>
      </c>
      <c r="H169" s="128">
        <v>1937</v>
      </c>
      <c r="I169">
        <v>1</v>
      </c>
      <c r="J169" s="122">
        <f t="shared" ref="J169:J177" si="49">(H169-E169)*I169</f>
        <v>51</v>
      </c>
      <c r="L169">
        <f t="shared" ref="L169:L195" si="50">E169*F169</f>
        <v>1886</v>
      </c>
    </row>
    <row r="170" spans="2:20">
      <c r="B170" s="139">
        <v>6525</v>
      </c>
      <c r="C170" t="str">
        <f>VLOOKUP(B170,'定期購入表 _20240911版'!$A$7:$B$56,2,FALSE)</f>
        <v>KOKUSAI</v>
      </c>
      <c r="D170" s="96">
        <v>45622</v>
      </c>
      <c r="E170" s="122">
        <v>2106</v>
      </c>
      <c r="F170">
        <v>1</v>
      </c>
      <c r="G170" s="96">
        <v>45624</v>
      </c>
      <c r="H170" s="136">
        <v>2468</v>
      </c>
      <c r="I170">
        <v>1</v>
      </c>
      <c r="J170" s="122">
        <f t="shared" si="49"/>
        <v>362</v>
      </c>
      <c r="L170">
        <f>E170*F170</f>
        <v>2106</v>
      </c>
    </row>
    <row r="171" spans="2:20">
      <c r="B171" s="139">
        <v>9201</v>
      </c>
      <c r="C171" t="str">
        <f>VLOOKUP(B171,'定期購入表 _20240911版'!$A$7:$B$56,2,FALSE)</f>
        <v>JAL</v>
      </c>
      <c r="D171" s="96">
        <v>45617</v>
      </c>
      <c r="E171" s="122">
        <v>2396.8000000000002</v>
      </c>
      <c r="F171">
        <v>1</v>
      </c>
      <c r="G171" s="96">
        <v>45624</v>
      </c>
      <c r="H171" s="128">
        <v>2474.5</v>
      </c>
      <c r="I171">
        <v>1</v>
      </c>
      <c r="J171" s="122">
        <f t="shared" si="49"/>
        <v>77.699999999999818</v>
      </c>
      <c r="L171">
        <f t="shared" si="50"/>
        <v>2396.8000000000002</v>
      </c>
      <c r="O171">
        <v>2400</v>
      </c>
      <c r="P171">
        <v>2400</v>
      </c>
      <c r="Q171">
        <v>2400</v>
      </c>
      <c r="R171">
        <v>2392</v>
      </c>
      <c r="S171">
        <v>2392</v>
      </c>
    </row>
    <row r="172" spans="2:20">
      <c r="B172" s="139">
        <v>9201</v>
      </c>
      <c r="C172" t="str">
        <f>VLOOKUP(B172,'定期購入表 _20240911版'!$A$7:$B$56,2,FALSE)</f>
        <v>JAL</v>
      </c>
      <c r="D172" s="96">
        <v>45617</v>
      </c>
      <c r="E172" s="122">
        <v>2396.8000000000002</v>
      </c>
      <c r="F172">
        <v>1</v>
      </c>
      <c r="G172" s="96">
        <v>45624</v>
      </c>
      <c r="H172" s="136">
        <v>2481</v>
      </c>
      <c r="I172">
        <v>1</v>
      </c>
      <c r="J172" s="122">
        <f t="shared" si="49"/>
        <v>84.199999999999818</v>
      </c>
      <c r="L172">
        <f>E172*F172</f>
        <v>2396.8000000000002</v>
      </c>
      <c r="O172">
        <v>2400</v>
      </c>
      <c r="P172">
        <v>2400</v>
      </c>
      <c r="Q172">
        <v>2400</v>
      </c>
      <c r="R172">
        <v>2392</v>
      </c>
      <c r="S172">
        <v>2392</v>
      </c>
    </row>
    <row r="173" spans="2:20">
      <c r="B173" s="139">
        <v>9201</v>
      </c>
      <c r="C173" t="str">
        <f>VLOOKUP(B173,'定期購入表 _20240911版'!$A$7:$B$56,2,FALSE)</f>
        <v>JAL</v>
      </c>
      <c r="D173" s="96">
        <v>45617</v>
      </c>
      <c r="E173" s="122">
        <v>2396.8000000000002</v>
      </c>
      <c r="F173">
        <v>1</v>
      </c>
      <c r="G173" s="96">
        <v>45623</v>
      </c>
      <c r="H173" s="128">
        <v>2448.5</v>
      </c>
      <c r="I173">
        <v>1</v>
      </c>
      <c r="J173" s="122">
        <f t="shared" si="49"/>
        <v>51.699999999999818</v>
      </c>
      <c r="L173">
        <f t="shared" si="50"/>
        <v>2396.8000000000002</v>
      </c>
      <c r="O173">
        <v>2400</v>
      </c>
      <c r="P173">
        <v>2400</v>
      </c>
      <c r="Q173">
        <v>2400</v>
      </c>
      <c r="R173">
        <v>2392</v>
      </c>
      <c r="S173">
        <v>2392</v>
      </c>
    </row>
    <row r="174" spans="2:20">
      <c r="B174" s="139">
        <v>2563</v>
      </c>
      <c r="C174" t="str">
        <f>VLOOKUP(B174,'定期購入表 _20240911版'!$A$7:$B$56,2,FALSE)</f>
        <v>iS500米H</v>
      </c>
      <c r="D174" s="96">
        <v>45616</v>
      </c>
      <c r="E174" s="122">
        <v>335.1</v>
      </c>
      <c r="F174">
        <v>3</v>
      </c>
      <c r="G174" s="96">
        <v>45622</v>
      </c>
      <c r="H174" s="128">
        <v>339.3</v>
      </c>
      <c r="I174">
        <v>3</v>
      </c>
      <c r="J174" s="122">
        <f t="shared" si="49"/>
        <v>12.599999999999966</v>
      </c>
      <c r="L174">
        <f t="shared" si="50"/>
        <v>1005.3000000000001</v>
      </c>
      <c r="O174">
        <v>338</v>
      </c>
    </row>
    <row r="175" spans="2:20">
      <c r="B175" s="139">
        <v>3141</v>
      </c>
      <c r="C175" t="str">
        <f>VLOOKUP(B175,'定期購入表 _20240911版'!$A$7:$B$56,2,FALSE)</f>
        <v>ウエルシアHD</v>
      </c>
      <c r="D175" s="96">
        <v>45618</v>
      </c>
      <c r="E175" s="122">
        <v>1886</v>
      </c>
      <c r="F175">
        <v>1</v>
      </c>
      <c r="G175" s="96">
        <v>45622</v>
      </c>
      <c r="H175" s="128">
        <v>1899.5</v>
      </c>
      <c r="I175">
        <v>1</v>
      </c>
      <c r="J175" s="122">
        <f t="shared" si="49"/>
        <v>13.5</v>
      </c>
      <c r="L175">
        <f t="shared" si="50"/>
        <v>1886</v>
      </c>
    </row>
    <row r="176" spans="2:20">
      <c r="B176" s="139">
        <v>9020</v>
      </c>
      <c r="C176" t="str">
        <f>VLOOKUP(B176,'定期購入表 _20240911版'!$A$7:$B$56,2,FALSE)</f>
        <v>JR東</v>
      </c>
      <c r="D176" s="96">
        <v>45618</v>
      </c>
      <c r="E176" s="122">
        <v>2783.5</v>
      </c>
      <c r="F176">
        <v>1</v>
      </c>
      <c r="G176" s="96">
        <v>45622</v>
      </c>
      <c r="H176" s="128">
        <v>2830.5</v>
      </c>
      <c r="I176">
        <v>1</v>
      </c>
      <c r="J176" s="122">
        <f t="shared" si="49"/>
        <v>47</v>
      </c>
      <c r="L176">
        <f t="shared" si="50"/>
        <v>2783.5</v>
      </c>
      <c r="O176">
        <v>2779</v>
      </c>
    </row>
    <row r="177" spans="2:20">
      <c r="B177" s="139">
        <v>9201</v>
      </c>
      <c r="C177" t="str">
        <f>VLOOKUP(B177,'定期購入表 _20240911版'!$A$7:$B$56,2,FALSE)</f>
        <v>JAL</v>
      </c>
      <c r="D177" s="96">
        <v>45617</v>
      </c>
      <c r="E177" s="122">
        <v>2396.8000000000002</v>
      </c>
      <c r="F177">
        <v>2</v>
      </c>
      <c r="G177" s="96">
        <v>45622</v>
      </c>
      <c r="H177" s="128">
        <v>2445.5</v>
      </c>
      <c r="I177">
        <v>2</v>
      </c>
      <c r="J177" s="122">
        <f t="shared" si="49"/>
        <v>97.399999999999636</v>
      </c>
      <c r="L177">
        <f t="shared" si="50"/>
        <v>4793.6000000000004</v>
      </c>
      <c r="O177">
        <v>2400</v>
      </c>
      <c r="P177">
        <v>2400</v>
      </c>
      <c r="Q177">
        <v>2400</v>
      </c>
      <c r="R177">
        <v>2392</v>
      </c>
      <c r="S177">
        <v>2392</v>
      </c>
    </row>
    <row r="178" spans="2:20">
      <c r="B178" s="139">
        <v>1306</v>
      </c>
      <c r="C178" t="str">
        <f>VLOOKUP(B178,'定期購入表 _20240911版'!$A$7:$B$56,2,FALSE)</f>
        <v>NFTOPIX</v>
      </c>
      <c r="D178" s="96">
        <v>45615</v>
      </c>
      <c r="E178" s="122">
        <v>2832</v>
      </c>
      <c r="F178">
        <v>1</v>
      </c>
      <c r="G178" s="96">
        <v>45621</v>
      </c>
      <c r="H178" s="128">
        <v>2850.5</v>
      </c>
      <c r="I178">
        <v>1</v>
      </c>
      <c r="J178" s="122">
        <f t="shared" ref="J178:J231" si="51">(H178-E178)*I178</f>
        <v>18.5</v>
      </c>
      <c r="L178">
        <f t="shared" si="50"/>
        <v>2832</v>
      </c>
    </row>
    <row r="179" spans="2:20">
      <c r="B179" s="139" t="s">
        <v>78</v>
      </c>
      <c r="C179" t="str">
        <f>VLOOKUP(B179,'定期購入表 _20240911版'!$A$7:$B$56,2,FALSE)</f>
        <v>日経半導体ETF</v>
      </c>
      <c r="D179" s="96">
        <v>45611</v>
      </c>
      <c r="E179" s="122">
        <v>1614</v>
      </c>
      <c r="F179">
        <v>1</v>
      </c>
      <c r="G179" s="96">
        <v>45621</v>
      </c>
      <c r="H179" s="128">
        <v>1648</v>
      </c>
      <c r="I179">
        <v>1</v>
      </c>
      <c r="J179" s="122">
        <f t="shared" si="51"/>
        <v>34</v>
      </c>
      <c r="L179">
        <f t="shared" si="50"/>
        <v>1614</v>
      </c>
    </row>
    <row r="180" spans="2:20">
      <c r="B180" s="139">
        <v>2503</v>
      </c>
      <c r="C180" t="str">
        <f>VLOOKUP(B180,'定期購入表 _20240911版'!$A$7:$B$56,2,FALSE)</f>
        <v>キリンHD</v>
      </c>
      <c r="D180" s="96">
        <v>45616</v>
      </c>
      <c r="E180" s="122">
        <v>2107.5</v>
      </c>
      <c r="F180">
        <v>1</v>
      </c>
      <c r="G180" s="96">
        <v>45621</v>
      </c>
      <c r="H180" s="128">
        <v>2120</v>
      </c>
      <c r="I180">
        <v>1</v>
      </c>
      <c r="J180" s="122">
        <f t="shared" si="51"/>
        <v>12.5</v>
      </c>
      <c r="L180">
        <f t="shared" si="50"/>
        <v>2107.5</v>
      </c>
    </row>
    <row r="181" spans="2:20">
      <c r="B181" s="139">
        <v>3038</v>
      </c>
      <c r="C181" t="str">
        <f>VLOOKUP(B181,'定期購入表 _20240911版'!$A$7:$B$56,2,FALSE)</f>
        <v>神戸物産</v>
      </c>
      <c r="D181" s="96">
        <v>45616</v>
      </c>
      <c r="E181" s="122">
        <v>3564</v>
      </c>
      <c r="F181">
        <v>2</v>
      </c>
      <c r="G181" s="96">
        <v>45621</v>
      </c>
      <c r="H181" s="128">
        <v>3628.5</v>
      </c>
      <c r="I181">
        <v>2</v>
      </c>
      <c r="J181" s="122">
        <f t="shared" si="51"/>
        <v>129</v>
      </c>
      <c r="L181">
        <f t="shared" si="50"/>
        <v>7128</v>
      </c>
    </row>
    <row r="182" spans="2:20">
      <c r="B182" s="139">
        <v>3402</v>
      </c>
      <c r="C182" t="str">
        <f>VLOOKUP(B182,'定期購入表 _20240911版'!$A$7:$B$56,2,FALSE)</f>
        <v>東レ</v>
      </c>
      <c r="D182" s="96">
        <v>45617</v>
      </c>
      <c r="E182" s="122">
        <v>928.4</v>
      </c>
      <c r="F182">
        <v>1</v>
      </c>
      <c r="G182" s="96">
        <v>45621</v>
      </c>
      <c r="H182" s="128">
        <v>943.2</v>
      </c>
      <c r="I182">
        <v>1</v>
      </c>
      <c r="J182" s="122">
        <f t="shared" si="51"/>
        <v>14.800000000000068</v>
      </c>
      <c r="L182">
        <f t="shared" si="50"/>
        <v>928.4</v>
      </c>
    </row>
    <row r="183" spans="2:20">
      <c r="B183" s="139">
        <v>6752</v>
      </c>
      <c r="C183" t="str">
        <f>VLOOKUP(B183,'定期購入表 _20240911版'!$A$7:$B$56,2,FALSE)</f>
        <v>ﾊﾟﾅｿﾆｯｸHD</v>
      </c>
      <c r="D183" s="96">
        <v>45617</v>
      </c>
      <c r="E183" s="122">
        <v>1519.5</v>
      </c>
      <c r="F183">
        <v>1</v>
      </c>
      <c r="G183" s="96">
        <v>45621</v>
      </c>
      <c r="H183" s="128">
        <v>1555.5</v>
      </c>
      <c r="I183">
        <v>1</v>
      </c>
      <c r="J183" s="122">
        <f t="shared" si="51"/>
        <v>36</v>
      </c>
      <c r="L183">
        <f t="shared" si="50"/>
        <v>1519.5</v>
      </c>
    </row>
    <row r="184" spans="2:20">
      <c r="B184" s="139">
        <v>6753</v>
      </c>
      <c r="C184" t="str">
        <f>VLOOKUP(B184,'定期購入表 _20240911版'!$A$7:$B$56,2,FALSE)</f>
        <v>シャープ</v>
      </c>
      <c r="D184" s="96">
        <v>45618</v>
      </c>
      <c r="E184" s="122">
        <v>999</v>
      </c>
      <c r="F184">
        <v>2</v>
      </c>
      <c r="G184" s="96">
        <v>45621</v>
      </c>
      <c r="H184" s="128">
        <v>1011</v>
      </c>
      <c r="I184">
        <v>2</v>
      </c>
      <c r="J184" s="122">
        <f t="shared" si="51"/>
        <v>24</v>
      </c>
      <c r="L184">
        <f t="shared" si="50"/>
        <v>1998</v>
      </c>
    </row>
    <row r="185" spans="2:20">
      <c r="B185" s="139">
        <v>9020</v>
      </c>
      <c r="C185" t="str">
        <f>VLOOKUP(B185,'定期購入表 _20240911版'!$A$7:$B$56,2,FALSE)</f>
        <v>JR東</v>
      </c>
      <c r="D185" s="96">
        <v>45618</v>
      </c>
      <c r="E185" s="122">
        <v>2783.5</v>
      </c>
      <c r="F185">
        <v>1</v>
      </c>
      <c r="G185" s="96">
        <v>45621</v>
      </c>
      <c r="H185" s="128">
        <v>2842.5</v>
      </c>
      <c r="I185">
        <v>1</v>
      </c>
      <c r="J185" s="122">
        <f t="shared" si="51"/>
        <v>59</v>
      </c>
      <c r="L185">
        <f t="shared" si="50"/>
        <v>2783.5</v>
      </c>
      <c r="O185">
        <v>2779</v>
      </c>
    </row>
    <row r="186" spans="2:20">
      <c r="B186" s="139">
        <v>2914</v>
      </c>
      <c r="C186" t="str">
        <f>VLOOKUP(B186,'定期購入表 _20240911版'!$A$7:$B$56,2,FALSE)</f>
        <v>JT</v>
      </c>
      <c r="D186" s="96">
        <v>45609</v>
      </c>
      <c r="E186" s="122">
        <v>4210</v>
      </c>
      <c r="F186">
        <v>1</v>
      </c>
      <c r="G186" s="96">
        <v>45618</v>
      </c>
      <c r="H186" s="128">
        <v>4236</v>
      </c>
      <c r="I186">
        <v>1</v>
      </c>
      <c r="J186" s="122">
        <f t="shared" si="51"/>
        <v>26</v>
      </c>
      <c r="L186">
        <f t="shared" si="50"/>
        <v>4210</v>
      </c>
      <c r="O186">
        <v>4265</v>
      </c>
    </row>
    <row r="187" spans="2:20">
      <c r="B187" s="139">
        <v>3038</v>
      </c>
      <c r="C187" t="str">
        <f>VLOOKUP(B187,'定期購入表 _20240911版'!$A$7:$B$56,2,FALSE)</f>
        <v>神戸物産</v>
      </c>
      <c r="D187" s="96">
        <v>45616</v>
      </c>
      <c r="E187" s="122">
        <v>3564</v>
      </c>
      <c r="F187">
        <v>1</v>
      </c>
      <c r="G187" s="96">
        <v>45618</v>
      </c>
      <c r="H187" s="128">
        <v>3580</v>
      </c>
      <c r="I187">
        <v>1</v>
      </c>
      <c r="J187" s="122">
        <f t="shared" si="51"/>
        <v>16</v>
      </c>
      <c r="L187">
        <f t="shared" si="50"/>
        <v>3564</v>
      </c>
    </row>
    <row r="188" spans="2:20">
      <c r="B188" s="139">
        <v>3402</v>
      </c>
      <c r="C188" t="str">
        <f>VLOOKUP(B188,'定期購入表 _20240911版'!$A$7:$B$56,2,FALSE)</f>
        <v>東レ</v>
      </c>
      <c r="D188" s="96">
        <v>45617</v>
      </c>
      <c r="E188" s="122">
        <v>928.4</v>
      </c>
      <c r="F188">
        <v>1</v>
      </c>
      <c r="G188" s="96">
        <v>45618</v>
      </c>
      <c r="H188" s="128">
        <v>942.7</v>
      </c>
      <c r="I188">
        <v>1</v>
      </c>
      <c r="J188" s="122">
        <f t="shared" si="51"/>
        <v>14.300000000000068</v>
      </c>
      <c r="L188">
        <f t="shared" si="50"/>
        <v>928.4</v>
      </c>
    </row>
    <row r="189" spans="2:20">
      <c r="B189" s="139">
        <v>4689</v>
      </c>
      <c r="C189" t="str">
        <f>VLOOKUP(B189,'定期購入表 _20240911版'!$A$7:$B$56,2,FALSE)</f>
        <v>LINEヤフー</v>
      </c>
      <c r="D189" s="96">
        <v>45615</v>
      </c>
      <c r="E189" s="122">
        <v>407</v>
      </c>
      <c r="F189">
        <v>1</v>
      </c>
      <c r="G189" s="96">
        <v>45618</v>
      </c>
      <c r="H189" s="128">
        <v>417.4</v>
      </c>
      <c r="I189">
        <v>1</v>
      </c>
      <c r="J189" s="122">
        <f t="shared" si="51"/>
        <v>10.399999999999977</v>
      </c>
      <c r="L189">
        <f t="shared" si="50"/>
        <v>407</v>
      </c>
      <c r="O189">
        <v>411.3</v>
      </c>
      <c r="P189">
        <v>415</v>
      </c>
      <c r="Q189">
        <v>415</v>
      </c>
      <c r="R189">
        <v>415</v>
      </c>
      <c r="S189">
        <v>415</v>
      </c>
    </row>
    <row r="190" spans="2:20">
      <c r="B190" s="139">
        <v>5019</v>
      </c>
      <c r="C190" t="str">
        <f>VLOOKUP(B190,'定期購入表 _20240911版'!$A$7:$B$56,2,FALSE)</f>
        <v>出光興産</v>
      </c>
      <c r="D190" s="96">
        <v>45618</v>
      </c>
      <c r="E190" s="122">
        <v>1013.8333</v>
      </c>
      <c r="F190">
        <v>2</v>
      </c>
      <c r="G190" s="96">
        <v>45618</v>
      </c>
      <c r="H190" s="128">
        <v>1030.5</v>
      </c>
      <c r="I190">
        <v>2</v>
      </c>
      <c r="J190" s="122">
        <f t="shared" si="51"/>
        <v>33.333399999999983</v>
      </c>
      <c r="L190">
        <f t="shared" si="50"/>
        <v>2027.6666</v>
      </c>
      <c r="O190">
        <v>1015.5</v>
      </c>
      <c r="P190">
        <v>1015.5</v>
      </c>
      <c r="Q190">
        <v>1010</v>
      </c>
      <c r="R190">
        <v>1010</v>
      </c>
      <c r="S190">
        <v>1016</v>
      </c>
      <c r="T190">
        <v>1016</v>
      </c>
    </row>
    <row r="191" spans="2:20">
      <c r="B191" s="139">
        <v>6753</v>
      </c>
      <c r="C191" t="str">
        <f>VLOOKUP(B191,'定期購入表 _20240911版'!$A$7:$B$56,2,FALSE)</f>
        <v>シャープ</v>
      </c>
      <c r="D191" s="96">
        <v>45618</v>
      </c>
      <c r="E191" s="122">
        <v>999</v>
      </c>
      <c r="F191">
        <v>1</v>
      </c>
      <c r="G191" s="96">
        <v>45618</v>
      </c>
      <c r="H191" s="128">
        <v>1004.5</v>
      </c>
      <c r="I191">
        <v>1</v>
      </c>
      <c r="J191" s="122">
        <f t="shared" si="51"/>
        <v>5.5</v>
      </c>
      <c r="L191">
        <f t="shared" si="50"/>
        <v>999</v>
      </c>
    </row>
    <row r="192" spans="2:20">
      <c r="B192" s="139">
        <v>3402</v>
      </c>
      <c r="C192" t="str">
        <f>VLOOKUP(B192,'定期購入表 _20240911版'!$A$7:$B$56,2,FALSE)</f>
        <v>東レ</v>
      </c>
      <c r="D192" s="96">
        <v>45617</v>
      </c>
      <c r="E192" s="122">
        <v>928.4</v>
      </c>
      <c r="F192">
        <v>1</v>
      </c>
      <c r="G192" s="96">
        <v>45617</v>
      </c>
      <c r="H192" s="128">
        <v>925.9</v>
      </c>
      <c r="I192">
        <v>1</v>
      </c>
      <c r="J192" s="122">
        <f t="shared" si="51"/>
        <v>-2.5</v>
      </c>
      <c r="L192">
        <f t="shared" si="50"/>
        <v>928.4</v>
      </c>
    </row>
    <row r="193" spans="2:19">
      <c r="B193" s="139">
        <v>4689</v>
      </c>
      <c r="C193" t="str">
        <f>VLOOKUP(B193,'定期購入表 _20240911版'!$A$7:$B$56,2,FALSE)</f>
        <v>LINEヤフー</v>
      </c>
      <c r="D193" s="96">
        <v>45615</v>
      </c>
      <c r="E193" s="122">
        <v>407</v>
      </c>
      <c r="F193">
        <v>2</v>
      </c>
      <c r="G193" s="96">
        <v>45617</v>
      </c>
      <c r="H193" s="128">
        <v>414.5</v>
      </c>
      <c r="I193">
        <v>2</v>
      </c>
      <c r="J193" s="122">
        <f t="shared" si="51"/>
        <v>15</v>
      </c>
      <c r="L193">
        <f t="shared" si="50"/>
        <v>814</v>
      </c>
      <c r="O193">
        <v>411.3</v>
      </c>
      <c r="P193">
        <v>415</v>
      </c>
      <c r="Q193">
        <v>415</v>
      </c>
      <c r="R193">
        <v>415</v>
      </c>
      <c r="S193">
        <v>415</v>
      </c>
    </row>
    <row r="194" spans="2:19">
      <c r="B194" s="139">
        <v>7313</v>
      </c>
      <c r="C194" t="str">
        <f>VLOOKUP(B194,'定期購入表 _20240911版'!$A$7:$B$56,2,FALSE)</f>
        <v>TSテック</v>
      </c>
      <c r="D194" s="96">
        <v>45614</v>
      </c>
      <c r="E194" s="122">
        <v>1700</v>
      </c>
      <c r="F194">
        <v>1</v>
      </c>
      <c r="G194" s="96">
        <v>45617</v>
      </c>
      <c r="H194" s="128">
        <v>1728</v>
      </c>
      <c r="I194">
        <v>1</v>
      </c>
      <c r="J194" s="122">
        <f t="shared" si="51"/>
        <v>28</v>
      </c>
      <c r="L194">
        <f t="shared" si="50"/>
        <v>1700</v>
      </c>
    </row>
    <row r="195" spans="2:19">
      <c r="B195" s="139">
        <v>4689</v>
      </c>
      <c r="C195" t="str">
        <f>VLOOKUP(B195,'定期購入表 _20240911版'!$A$7:$B$56,2,FALSE)</f>
        <v>LINEヤフー</v>
      </c>
      <c r="D195" s="96">
        <v>45615</v>
      </c>
      <c r="E195" s="122">
        <v>407</v>
      </c>
      <c r="F195">
        <v>1</v>
      </c>
      <c r="G195" s="96">
        <v>45616</v>
      </c>
      <c r="H195" s="128">
        <v>414.1</v>
      </c>
      <c r="I195">
        <v>1</v>
      </c>
      <c r="J195" s="122">
        <f t="shared" si="51"/>
        <v>7.1000000000000227</v>
      </c>
      <c r="L195">
        <f t="shared" si="50"/>
        <v>407</v>
      </c>
      <c r="O195">
        <v>411.3</v>
      </c>
      <c r="P195">
        <v>415</v>
      </c>
      <c r="Q195">
        <v>415</v>
      </c>
      <c r="R195">
        <v>415</v>
      </c>
      <c r="S195">
        <v>415</v>
      </c>
    </row>
    <row r="196" spans="2:19">
      <c r="B196" s="139">
        <v>6902</v>
      </c>
      <c r="C196" t="str">
        <f>VLOOKUP(B196,'定期購入表 _20240911版'!$A$7:$B$56,2,FALSE)</f>
        <v>デンソー</v>
      </c>
      <c r="D196" s="96">
        <v>45615</v>
      </c>
      <c r="E196" s="122">
        <v>2265.5</v>
      </c>
      <c r="F196">
        <v>1</v>
      </c>
      <c r="G196" s="96">
        <v>45616</v>
      </c>
      <c r="H196" s="128">
        <v>2291.6999999999998</v>
      </c>
      <c r="I196">
        <v>1</v>
      </c>
      <c r="J196" s="122">
        <f t="shared" si="51"/>
        <v>26.199999999999818</v>
      </c>
      <c r="L196">
        <f t="shared" ref="L196:L201" si="52">E196*F196</f>
        <v>2265.5</v>
      </c>
    </row>
    <row r="197" spans="2:19">
      <c r="B197" s="139">
        <v>3402</v>
      </c>
      <c r="C197" t="str">
        <f>VLOOKUP(B197,'定期購入表 _20240911版'!$A$7:$B$56,2,FALSE)</f>
        <v>東レ</v>
      </c>
      <c r="D197" s="96">
        <v>45611</v>
      </c>
      <c r="E197" s="122">
        <v>903.3</v>
      </c>
      <c r="F197">
        <v>2</v>
      </c>
      <c r="G197" s="96">
        <v>45615</v>
      </c>
      <c r="H197" s="128">
        <v>908.4</v>
      </c>
      <c r="I197">
        <v>2</v>
      </c>
      <c r="J197" s="122">
        <f t="shared" si="51"/>
        <v>10.200000000000045</v>
      </c>
      <c r="L197">
        <f t="shared" si="52"/>
        <v>1806.6</v>
      </c>
    </row>
    <row r="198" spans="2:19">
      <c r="B198" s="139">
        <v>6753</v>
      </c>
      <c r="C198" t="str">
        <f>VLOOKUP(B198,'定期購入表 _20240911版'!$A$7:$B$56,2,FALSE)</f>
        <v>シャープ</v>
      </c>
      <c r="D198" s="96">
        <v>45614</v>
      </c>
      <c r="E198" s="122">
        <v>997.9</v>
      </c>
      <c r="F198">
        <v>1</v>
      </c>
      <c r="G198" s="96">
        <v>45615</v>
      </c>
      <c r="H198" s="128">
        <v>996</v>
      </c>
      <c r="I198">
        <v>1</v>
      </c>
      <c r="J198" s="122">
        <f t="shared" si="51"/>
        <v>-1.8999999999999773</v>
      </c>
      <c r="L198">
        <f t="shared" si="52"/>
        <v>997.9</v>
      </c>
    </row>
    <row r="199" spans="2:19">
      <c r="B199" s="139">
        <v>6902</v>
      </c>
      <c r="C199" t="str">
        <f>VLOOKUP(B199,'定期購入表 _20240911版'!$A$7:$B$56,2,FALSE)</f>
        <v>デンソー</v>
      </c>
      <c r="D199" s="96">
        <v>45615</v>
      </c>
      <c r="E199" s="122">
        <v>2265.5</v>
      </c>
      <c r="F199">
        <v>1</v>
      </c>
      <c r="G199" s="96">
        <v>45615</v>
      </c>
      <c r="H199" s="128">
        <v>2289</v>
      </c>
      <c r="I199">
        <v>1</v>
      </c>
      <c r="J199" s="122">
        <f t="shared" si="51"/>
        <v>23.5</v>
      </c>
      <c r="L199">
        <f t="shared" si="52"/>
        <v>2265.5</v>
      </c>
    </row>
    <row r="200" spans="2:19">
      <c r="B200" s="139">
        <v>7270</v>
      </c>
      <c r="C200" t="str">
        <f>VLOOKUP(B200,'定期購入表 _20240911版'!$A$7:$B$56,2,FALSE)</f>
        <v>SUBARU</v>
      </c>
      <c r="D200" s="96">
        <v>45610</v>
      </c>
      <c r="E200" s="122">
        <v>2444.6</v>
      </c>
      <c r="F200">
        <v>1</v>
      </c>
      <c r="G200" s="96">
        <v>45615</v>
      </c>
      <c r="H200" s="128">
        <v>2487.5</v>
      </c>
      <c r="I200">
        <v>1</v>
      </c>
      <c r="J200" s="122">
        <f t="shared" si="51"/>
        <v>42.900000000000091</v>
      </c>
      <c r="L200">
        <f t="shared" si="52"/>
        <v>2444.6</v>
      </c>
    </row>
    <row r="201" spans="2:19">
      <c r="B201" s="139">
        <v>3382</v>
      </c>
      <c r="C201" t="str">
        <f>VLOOKUP(B201,'定期購入表 _20240911版'!$A$7:$B$56,2,FALSE)</f>
        <v>7&amp;iHD</v>
      </c>
      <c r="D201" s="96">
        <v>45614</v>
      </c>
      <c r="E201" s="122">
        <v>2425</v>
      </c>
      <c r="F201">
        <v>1</v>
      </c>
      <c r="G201" s="96">
        <v>45614</v>
      </c>
      <c r="H201" s="128">
        <v>2440</v>
      </c>
      <c r="I201">
        <v>1</v>
      </c>
      <c r="J201" s="122">
        <f t="shared" si="51"/>
        <v>15</v>
      </c>
      <c r="L201">
        <f t="shared" si="52"/>
        <v>2425</v>
      </c>
    </row>
    <row r="202" spans="2:19">
      <c r="B202" s="139">
        <v>6753</v>
      </c>
      <c r="C202" t="str">
        <f>VLOOKUP(B202,'定期購入表 _20240911版'!$A$7:$B$56,2,FALSE)</f>
        <v>シャープ</v>
      </c>
      <c r="D202" s="96">
        <v>45614</v>
      </c>
      <c r="E202" s="122">
        <v>997.9</v>
      </c>
      <c r="F202">
        <v>2</v>
      </c>
      <c r="G202" s="96">
        <v>45614</v>
      </c>
      <c r="H202" s="128">
        <v>993.9</v>
      </c>
      <c r="I202">
        <v>2</v>
      </c>
      <c r="J202" s="122">
        <f t="shared" si="51"/>
        <v>-8</v>
      </c>
    </row>
    <row r="203" spans="2:19">
      <c r="B203" s="139">
        <v>7267</v>
      </c>
      <c r="C203" t="str">
        <f>VLOOKUP(B203,'定期購入表 _20240911版'!$A$7:$B$56,2,FALSE)</f>
        <v>ホンダ</v>
      </c>
      <c r="D203" s="96">
        <v>45610</v>
      </c>
      <c r="E203" s="122">
        <v>1332.25</v>
      </c>
      <c r="F203">
        <v>3</v>
      </c>
      <c r="G203" s="96">
        <v>45614</v>
      </c>
      <c r="H203" s="128">
        <v>1357.3</v>
      </c>
      <c r="I203">
        <v>3</v>
      </c>
      <c r="J203" s="122">
        <f t="shared" si="51"/>
        <v>75.149999999999864</v>
      </c>
      <c r="L203">
        <f t="shared" ref="L203:L231" si="53">E203*F203</f>
        <v>3996.75</v>
      </c>
      <c r="O203">
        <v>1333</v>
      </c>
      <c r="P203">
        <v>1333</v>
      </c>
      <c r="Q203">
        <v>1331.5</v>
      </c>
      <c r="R203">
        <v>1331.5</v>
      </c>
    </row>
    <row r="204" spans="2:19">
      <c r="B204" s="139">
        <v>7270</v>
      </c>
      <c r="C204" t="str">
        <f>VLOOKUP(B204,'定期購入表 _20240911版'!$A$7:$B$56,2,FALSE)</f>
        <v>SUBARU</v>
      </c>
      <c r="D204" s="96">
        <v>45610</v>
      </c>
      <c r="E204" s="122">
        <v>2444.6</v>
      </c>
      <c r="F204">
        <v>1</v>
      </c>
      <c r="G204" s="96">
        <v>45614</v>
      </c>
      <c r="H204" s="128">
        <v>2450</v>
      </c>
      <c r="I204">
        <v>1</v>
      </c>
      <c r="J204" s="122">
        <f t="shared" si="51"/>
        <v>5.4000000000000909</v>
      </c>
      <c r="L204">
        <f t="shared" si="53"/>
        <v>2444.6</v>
      </c>
    </row>
    <row r="205" spans="2:19">
      <c r="B205" s="139">
        <v>3402</v>
      </c>
      <c r="C205" t="str">
        <f>VLOOKUP(B205,'定期購入表 _20240911版'!$A$7:$B$56,2,FALSE)</f>
        <v>東レ</v>
      </c>
      <c r="D205" s="96">
        <v>45611</v>
      </c>
      <c r="E205" s="122">
        <v>903.3</v>
      </c>
      <c r="F205">
        <v>1</v>
      </c>
      <c r="G205" s="96">
        <v>45611</v>
      </c>
      <c r="H205" s="128">
        <v>906.8</v>
      </c>
      <c r="I205">
        <v>1</v>
      </c>
      <c r="J205" s="122">
        <f t="shared" si="51"/>
        <v>3.5</v>
      </c>
      <c r="L205">
        <f t="shared" si="53"/>
        <v>903.3</v>
      </c>
    </row>
    <row r="206" spans="2:19">
      <c r="B206" s="139">
        <v>7267</v>
      </c>
      <c r="C206" t="str">
        <f>VLOOKUP(B206,'定期購入表 _20240911版'!$A$7:$B$56,2,FALSE)</f>
        <v>ホンダ</v>
      </c>
      <c r="D206" s="96">
        <v>45610</v>
      </c>
      <c r="E206" s="122">
        <v>1332.25</v>
      </c>
      <c r="F206">
        <v>1</v>
      </c>
      <c r="G206" s="96">
        <v>45611</v>
      </c>
      <c r="H206" s="128">
        <v>1351.5</v>
      </c>
      <c r="I206">
        <v>1</v>
      </c>
      <c r="J206" s="122">
        <f t="shared" si="51"/>
        <v>19.25</v>
      </c>
      <c r="L206">
        <f t="shared" si="53"/>
        <v>1332.25</v>
      </c>
      <c r="O206">
        <v>1333</v>
      </c>
      <c r="P206">
        <v>1333</v>
      </c>
      <c r="Q206">
        <v>1331.5</v>
      </c>
      <c r="R206">
        <v>1331.5</v>
      </c>
    </row>
    <row r="207" spans="2:19">
      <c r="B207" s="139">
        <v>7270</v>
      </c>
      <c r="C207" t="str">
        <f>VLOOKUP(B207,'定期購入表 _20240911版'!$A$7:$B$56,2,FALSE)</f>
        <v>SUBARU</v>
      </c>
      <c r="D207" s="96">
        <v>45610</v>
      </c>
      <c r="E207" s="122">
        <v>2444.6</v>
      </c>
      <c r="F207">
        <v>1</v>
      </c>
      <c r="G207" s="96">
        <v>45611</v>
      </c>
      <c r="H207" s="128">
        <v>2477</v>
      </c>
      <c r="I207">
        <v>1</v>
      </c>
      <c r="J207" s="122">
        <f t="shared" si="51"/>
        <v>32.400000000000091</v>
      </c>
      <c r="L207">
        <f t="shared" si="53"/>
        <v>2444.6</v>
      </c>
    </row>
    <row r="208" spans="2:19">
      <c r="B208" s="139">
        <v>6981</v>
      </c>
      <c r="C208" t="str">
        <f>VLOOKUP(B208,'定期購入表 _20240911版'!$A$7:$B$56,2,FALSE)</f>
        <v>村田製作所</v>
      </c>
      <c r="D208" s="96">
        <v>45609</v>
      </c>
      <c r="E208" s="122">
        <v>2616</v>
      </c>
      <c r="F208">
        <v>1</v>
      </c>
      <c r="G208" s="96">
        <v>45611</v>
      </c>
      <c r="H208" s="128">
        <v>2634</v>
      </c>
      <c r="I208">
        <v>1</v>
      </c>
      <c r="J208" s="122">
        <f t="shared" si="51"/>
        <v>18</v>
      </c>
      <c r="L208">
        <f t="shared" si="53"/>
        <v>2616</v>
      </c>
    </row>
    <row r="209" spans="2:20">
      <c r="B209" s="139">
        <v>3141</v>
      </c>
      <c r="C209" t="str">
        <f>VLOOKUP(B209,'定期購入表 _20240911版'!$A$7:$B$56,2,FALSE)</f>
        <v>ウエルシアHD</v>
      </c>
      <c r="D209" s="96">
        <v>45602</v>
      </c>
      <c r="E209" s="122">
        <v>1898</v>
      </c>
      <c r="F209">
        <v>1</v>
      </c>
      <c r="G209" s="96">
        <v>45610</v>
      </c>
      <c r="H209" s="128">
        <v>1917</v>
      </c>
      <c r="I209">
        <v>1</v>
      </c>
      <c r="J209" s="122">
        <f t="shared" si="51"/>
        <v>19</v>
      </c>
      <c r="L209">
        <f t="shared" si="53"/>
        <v>1898</v>
      </c>
      <c r="O209">
        <v>1898</v>
      </c>
      <c r="P209">
        <v>1898</v>
      </c>
    </row>
    <row r="210" spans="2:20">
      <c r="B210" s="139">
        <v>6178</v>
      </c>
      <c r="C210" t="str">
        <f>VLOOKUP(B210,'定期購入表 _20240911版'!$A$7:$B$56,2,FALSE)</f>
        <v>日本郵政</v>
      </c>
      <c r="D210" s="96">
        <v>45610</v>
      </c>
      <c r="E210" s="122">
        <v>1502</v>
      </c>
      <c r="F210">
        <v>1</v>
      </c>
      <c r="G210" s="96">
        <v>45610</v>
      </c>
      <c r="H210" s="128">
        <v>1508.5</v>
      </c>
      <c r="I210">
        <v>1</v>
      </c>
      <c r="J210" s="122">
        <f t="shared" si="51"/>
        <v>6.5</v>
      </c>
      <c r="L210">
        <f t="shared" si="53"/>
        <v>1502</v>
      </c>
    </row>
    <row r="211" spans="2:20">
      <c r="B211" s="139">
        <v>3141</v>
      </c>
      <c r="C211" t="str">
        <f>VLOOKUP(B211,'定期購入表 _20240911版'!$A$7:$B$56,2,FALSE)</f>
        <v>ウエルシアHD</v>
      </c>
      <c r="D211" s="96">
        <v>45602</v>
      </c>
      <c r="E211" s="122">
        <v>1898</v>
      </c>
      <c r="F211">
        <v>1</v>
      </c>
      <c r="G211" s="96">
        <v>45609</v>
      </c>
      <c r="H211" s="128">
        <v>1928</v>
      </c>
      <c r="I211">
        <v>1</v>
      </c>
      <c r="J211" s="122">
        <f t="shared" si="51"/>
        <v>30</v>
      </c>
      <c r="L211">
        <f t="shared" si="53"/>
        <v>1898</v>
      </c>
      <c r="O211">
        <v>1898</v>
      </c>
      <c r="P211">
        <v>1898</v>
      </c>
    </row>
    <row r="212" spans="2:20">
      <c r="B212" s="139">
        <v>3402</v>
      </c>
      <c r="C212" t="str">
        <f>VLOOKUP(B212,'定期購入表 _20240911版'!$A$7:$B$56,2,FALSE)</f>
        <v>東レ</v>
      </c>
      <c r="D212" s="96">
        <v>45607</v>
      </c>
      <c r="E212" s="122">
        <v>932.7</v>
      </c>
      <c r="F212">
        <v>1</v>
      </c>
      <c r="G212" s="96">
        <v>45609</v>
      </c>
      <c r="H212" s="128">
        <v>921.2</v>
      </c>
      <c r="I212">
        <v>1</v>
      </c>
      <c r="J212" s="122">
        <f t="shared" si="51"/>
        <v>-11.5</v>
      </c>
      <c r="L212">
        <f t="shared" si="53"/>
        <v>932.7</v>
      </c>
    </row>
    <row r="213" spans="2:20">
      <c r="B213" s="139">
        <v>6753</v>
      </c>
      <c r="C213" t="str">
        <f>VLOOKUP(B213,'定期購入表 _20240911版'!$A$7:$B$56,2,FALSE)</f>
        <v>シャープ</v>
      </c>
      <c r="D213" s="96">
        <v>45607</v>
      </c>
      <c r="E213" s="122">
        <v>878.1</v>
      </c>
      <c r="F213">
        <v>3</v>
      </c>
      <c r="G213" s="96">
        <v>45609</v>
      </c>
      <c r="H213" s="128">
        <v>992.7</v>
      </c>
      <c r="I213">
        <v>3</v>
      </c>
      <c r="J213" s="122">
        <f t="shared" si="51"/>
        <v>343.80000000000007</v>
      </c>
      <c r="L213">
        <f t="shared" si="53"/>
        <v>2634.3</v>
      </c>
    </row>
    <row r="214" spans="2:20">
      <c r="B214" s="139">
        <v>3038</v>
      </c>
      <c r="C214" t="str">
        <f>VLOOKUP(B214,'定期購入表 _20240911版'!$A$7:$B$56,2,FALSE)</f>
        <v>神戸物産</v>
      </c>
      <c r="D214" s="96">
        <v>45603</v>
      </c>
      <c r="E214" s="122">
        <v>3660</v>
      </c>
      <c r="F214">
        <v>1</v>
      </c>
      <c r="G214" s="96">
        <v>45608</v>
      </c>
      <c r="H214" s="128">
        <v>3699</v>
      </c>
      <c r="I214">
        <v>1</v>
      </c>
      <c r="J214" s="122">
        <f t="shared" si="51"/>
        <v>39</v>
      </c>
      <c r="L214">
        <f t="shared" si="53"/>
        <v>3660</v>
      </c>
    </row>
    <row r="215" spans="2:20">
      <c r="B215" s="139">
        <v>3382</v>
      </c>
      <c r="C215" t="str">
        <f>VLOOKUP(B215,'定期購入表 _20240911版'!$A$7:$B$56,2,FALSE)</f>
        <v>7&amp;iHD</v>
      </c>
      <c r="D215" s="96">
        <v>45602</v>
      </c>
      <c r="E215" s="122">
        <v>2210</v>
      </c>
      <c r="F215">
        <v>1</v>
      </c>
      <c r="G215" s="96">
        <v>45608</v>
      </c>
      <c r="H215" s="128">
        <v>2224.5</v>
      </c>
      <c r="I215">
        <v>1</v>
      </c>
      <c r="J215" s="122">
        <f t="shared" si="51"/>
        <v>14.5</v>
      </c>
      <c r="L215">
        <f t="shared" si="53"/>
        <v>2210</v>
      </c>
    </row>
    <row r="216" spans="2:20">
      <c r="B216" s="139">
        <v>3402</v>
      </c>
      <c r="C216" t="str">
        <f>VLOOKUP(B216,'定期購入表 _20240911版'!$A$7:$B$56,2,FALSE)</f>
        <v>東レ</v>
      </c>
      <c r="D216" s="96">
        <v>45607</v>
      </c>
      <c r="E216" s="122">
        <v>932.7</v>
      </c>
      <c r="F216">
        <v>1</v>
      </c>
      <c r="G216" s="96">
        <v>45608</v>
      </c>
      <c r="H216" s="128">
        <v>945</v>
      </c>
      <c r="I216">
        <v>1</v>
      </c>
      <c r="J216" s="122">
        <f t="shared" si="51"/>
        <v>12.299999999999955</v>
      </c>
      <c r="L216">
        <f t="shared" si="53"/>
        <v>932.7</v>
      </c>
    </row>
    <row r="217" spans="2:20">
      <c r="B217" s="139">
        <v>4689</v>
      </c>
      <c r="C217" t="str">
        <f>VLOOKUP(B217,'定期購入表 _20240911版'!$A$7:$B$56,2,FALSE)</f>
        <v>LINEヤフー</v>
      </c>
      <c r="D217" s="96">
        <v>45603</v>
      </c>
      <c r="E217" s="122">
        <v>411.3</v>
      </c>
      <c r="F217">
        <v>1</v>
      </c>
      <c r="G217" s="96">
        <v>45608</v>
      </c>
      <c r="H217" s="128">
        <v>412.7</v>
      </c>
      <c r="I217">
        <v>1</v>
      </c>
      <c r="J217" s="122">
        <f t="shared" si="51"/>
        <v>1.3999999999999773</v>
      </c>
      <c r="L217">
        <f t="shared" si="53"/>
        <v>411.3</v>
      </c>
    </row>
    <row r="218" spans="2:20">
      <c r="B218" s="139">
        <v>6753</v>
      </c>
      <c r="C218" t="str">
        <f>VLOOKUP(B218,'定期購入表 _20240911版'!$A$7:$B$56,2,FALSE)</f>
        <v>シャープ</v>
      </c>
      <c r="D218" s="96">
        <v>45607</v>
      </c>
      <c r="E218" s="122">
        <v>878.1</v>
      </c>
      <c r="F218">
        <v>1</v>
      </c>
      <c r="G218" s="96">
        <v>45608</v>
      </c>
      <c r="H218" s="128">
        <v>882.7</v>
      </c>
      <c r="I218">
        <v>1</v>
      </c>
      <c r="J218" s="122">
        <f t="shared" si="51"/>
        <v>4.6000000000000227</v>
      </c>
      <c r="L218">
        <f t="shared" si="53"/>
        <v>878.1</v>
      </c>
      <c r="O218">
        <v>931.5</v>
      </c>
      <c r="P218">
        <v>931.5</v>
      </c>
      <c r="Q218">
        <v>931.5</v>
      </c>
      <c r="R218">
        <v>931.7</v>
      </c>
      <c r="S218">
        <v>931.7</v>
      </c>
      <c r="T218">
        <v>931.7</v>
      </c>
    </row>
    <row r="219" spans="2:20">
      <c r="B219" s="139">
        <v>7313</v>
      </c>
      <c r="C219" t="str">
        <f>VLOOKUP(B219,'定期購入表 _20240911版'!$A$7:$B$56,2,FALSE)</f>
        <v>TSテック</v>
      </c>
      <c r="D219" s="96">
        <v>45607</v>
      </c>
      <c r="E219" s="122">
        <v>1694</v>
      </c>
      <c r="F219">
        <v>1</v>
      </c>
      <c r="G219" s="96">
        <v>45608</v>
      </c>
      <c r="H219" s="128">
        <v>1720</v>
      </c>
      <c r="I219">
        <v>1</v>
      </c>
      <c r="J219" s="122">
        <f t="shared" si="51"/>
        <v>26</v>
      </c>
      <c r="L219">
        <f t="shared" si="53"/>
        <v>1694</v>
      </c>
    </row>
    <row r="220" spans="2:20">
      <c r="B220" s="139">
        <v>9201</v>
      </c>
      <c r="C220" t="str">
        <f>VLOOKUP(B220,'定期購入表 _20240911版'!$A$7:$B$56,2,FALSE)</f>
        <v>JAL</v>
      </c>
      <c r="D220" s="96">
        <v>45604</v>
      </c>
      <c r="E220" s="122">
        <v>2417.5</v>
      </c>
      <c r="F220">
        <v>2</v>
      </c>
      <c r="G220" s="96">
        <v>45608</v>
      </c>
      <c r="H220" s="128">
        <v>2444</v>
      </c>
      <c r="I220">
        <v>2</v>
      </c>
      <c r="J220" s="122">
        <f t="shared" si="51"/>
        <v>53</v>
      </c>
      <c r="L220">
        <f t="shared" si="53"/>
        <v>4835</v>
      </c>
    </row>
    <row r="221" spans="2:20">
      <c r="B221" s="139">
        <v>9990</v>
      </c>
      <c r="C221" t="str">
        <f>VLOOKUP(B221,'定期購入表 _20240911版'!$A$7:$B$56,2,FALSE)</f>
        <v>ｻｯｸｽﾊﾞｰHD</v>
      </c>
      <c r="D221" s="96">
        <v>45604</v>
      </c>
      <c r="E221" s="122">
        <v>930</v>
      </c>
      <c r="F221">
        <v>1</v>
      </c>
      <c r="G221" s="96">
        <v>45607</v>
      </c>
      <c r="H221" s="128">
        <v>937</v>
      </c>
      <c r="I221">
        <v>1</v>
      </c>
      <c r="J221" s="122">
        <f t="shared" si="51"/>
        <v>7</v>
      </c>
      <c r="L221">
        <f t="shared" si="53"/>
        <v>930</v>
      </c>
    </row>
    <row r="222" spans="2:20">
      <c r="B222" s="139">
        <v>1306</v>
      </c>
      <c r="C222" t="str">
        <f>VLOOKUP(B222,'定期購入表 _20240911版'!$A$7:$B$56,2,FALSE)</f>
        <v>NFTOPIX</v>
      </c>
      <c r="D222" s="96">
        <v>45603</v>
      </c>
      <c r="E222" s="122">
        <v>2878</v>
      </c>
      <c r="F222">
        <v>1</v>
      </c>
      <c r="G222" s="96">
        <v>45603</v>
      </c>
      <c r="H222" s="128">
        <v>2878</v>
      </c>
      <c r="I222">
        <v>1</v>
      </c>
      <c r="J222" s="122">
        <f t="shared" si="51"/>
        <v>0</v>
      </c>
      <c r="L222">
        <f t="shared" si="53"/>
        <v>2878</v>
      </c>
    </row>
    <row r="223" spans="2:20">
      <c r="B223" s="139">
        <v>2503</v>
      </c>
      <c r="C223" t="str">
        <f>VLOOKUP(B223,'定期購入表 _20240911版'!$A$7:$B$56,2,FALSE)</f>
        <v>キリンHD</v>
      </c>
      <c r="D223" s="96">
        <v>45601</v>
      </c>
      <c r="E223" s="122">
        <v>2223</v>
      </c>
      <c r="F223">
        <v>2</v>
      </c>
      <c r="G223" s="96">
        <v>45603</v>
      </c>
      <c r="H223" s="128">
        <v>2242.6999999999998</v>
      </c>
      <c r="I223">
        <v>2</v>
      </c>
      <c r="J223" s="122">
        <f t="shared" si="51"/>
        <v>39.399999999999636</v>
      </c>
      <c r="L223">
        <f t="shared" si="53"/>
        <v>4446</v>
      </c>
    </row>
    <row r="224" spans="2:20">
      <c r="B224" s="139">
        <v>2866</v>
      </c>
      <c r="C224" t="str">
        <f>VLOOKUP(B224,'定期購入表 _20240911版'!$A$7:$B$56,2,FALSE)</f>
        <v>GX優先証</v>
      </c>
      <c r="D224" s="96">
        <v>45602</v>
      </c>
      <c r="E224" s="122">
        <v>1056</v>
      </c>
      <c r="F224">
        <v>1</v>
      </c>
      <c r="G224" s="96">
        <v>45603</v>
      </c>
      <c r="H224" s="128">
        <v>1064</v>
      </c>
      <c r="I224">
        <v>1</v>
      </c>
      <c r="J224" s="122">
        <f t="shared" si="51"/>
        <v>8</v>
      </c>
      <c r="L224">
        <f t="shared" si="53"/>
        <v>1056</v>
      </c>
    </row>
    <row r="225" spans="2:20">
      <c r="B225" s="139">
        <v>3038</v>
      </c>
      <c r="C225" t="str">
        <f>VLOOKUP(B225,'定期購入表 _20240911版'!$A$7:$B$56,2,FALSE)</f>
        <v>神戸物産</v>
      </c>
      <c r="D225" s="96">
        <v>45603</v>
      </c>
      <c r="E225" s="122">
        <v>3660</v>
      </c>
      <c r="F225">
        <v>1</v>
      </c>
      <c r="G225" s="96">
        <v>45603</v>
      </c>
      <c r="H225" s="128">
        <v>3703</v>
      </c>
      <c r="I225">
        <v>1</v>
      </c>
      <c r="J225" s="122">
        <f t="shared" si="51"/>
        <v>43</v>
      </c>
      <c r="L225">
        <f t="shared" si="53"/>
        <v>3660</v>
      </c>
    </row>
    <row r="226" spans="2:20">
      <c r="B226" s="139">
        <v>3382</v>
      </c>
      <c r="C226" t="str">
        <f>VLOOKUP(B226,'定期購入表 _20240911版'!$A$7:$B$56,2,FALSE)</f>
        <v>7&amp;iHD</v>
      </c>
      <c r="D226" s="96">
        <v>45602</v>
      </c>
      <c r="E226" s="122">
        <v>2210</v>
      </c>
      <c r="F226">
        <v>1</v>
      </c>
      <c r="G226" s="96">
        <v>45603</v>
      </c>
      <c r="H226" s="128">
        <v>2225</v>
      </c>
      <c r="I226">
        <v>1</v>
      </c>
      <c r="J226" s="122">
        <f t="shared" si="51"/>
        <v>15</v>
      </c>
      <c r="L226">
        <f t="shared" si="53"/>
        <v>2210</v>
      </c>
    </row>
    <row r="227" spans="2:20">
      <c r="B227" s="139">
        <v>6178</v>
      </c>
      <c r="C227" t="str">
        <f>VLOOKUP(B227,'定期購入表 _20240911版'!$A$7:$B$56,2,FALSE)</f>
        <v>日本郵政</v>
      </c>
      <c r="D227" s="96">
        <v>45597</v>
      </c>
      <c r="E227" s="122">
        <v>1400</v>
      </c>
      <c r="F227">
        <v>1</v>
      </c>
      <c r="G227" s="96">
        <v>45603</v>
      </c>
      <c r="H227" s="128">
        <v>1456.5</v>
      </c>
      <c r="I227">
        <v>1</v>
      </c>
      <c r="J227" s="122">
        <f t="shared" si="51"/>
        <v>56.5</v>
      </c>
      <c r="L227">
        <f t="shared" si="53"/>
        <v>1400</v>
      </c>
    </row>
    <row r="228" spans="2:20">
      <c r="B228" s="139">
        <v>6525</v>
      </c>
      <c r="C228" t="str">
        <f>VLOOKUP(B228,'定期購入表 _20240911版'!$A$7:$B$56,2,FALSE)</f>
        <v>KOKUSAI</v>
      </c>
      <c r="D228" s="96">
        <v>45602</v>
      </c>
      <c r="E228" s="122">
        <v>2952</v>
      </c>
      <c r="F228">
        <v>1</v>
      </c>
      <c r="G228" s="96">
        <v>45603</v>
      </c>
      <c r="H228" s="128">
        <v>3024</v>
      </c>
      <c r="I228">
        <v>1</v>
      </c>
      <c r="J228" s="122">
        <f t="shared" si="51"/>
        <v>72</v>
      </c>
      <c r="L228">
        <f t="shared" si="53"/>
        <v>2952</v>
      </c>
    </row>
    <row r="229" spans="2:20">
      <c r="B229" s="139">
        <v>7313</v>
      </c>
      <c r="C229" t="str">
        <f>VLOOKUP(B229,'定期購入表 _20240911版'!$A$7:$B$56,2,FALSE)</f>
        <v>TSテック</v>
      </c>
      <c r="D229" s="96">
        <v>45594</v>
      </c>
      <c r="E229" s="122">
        <v>1716</v>
      </c>
      <c r="F229">
        <v>2</v>
      </c>
      <c r="G229" s="96">
        <v>45603</v>
      </c>
      <c r="H229" s="128">
        <v>1770.2</v>
      </c>
      <c r="I229">
        <v>2</v>
      </c>
      <c r="J229" s="122">
        <f t="shared" si="51"/>
        <v>108.40000000000009</v>
      </c>
      <c r="L229">
        <f t="shared" si="53"/>
        <v>3432</v>
      </c>
      <c r="O229" s="133"/>
      <c r="P229" s="133"/>
      <c r="Q229" s="133"/>
      <c r="R229" s="133"/>
    </row>
    <row r="230" spans="2:20">
      <c r="B230" s="139">
        <v>9990</v>
      </c>
      <c r="C230" t="str">
        <f>VLOOKUP(B230,'定期購入表 _20240911版'!$A$7:$B$56,2,FALSE)</f>
        <v>ｻｯｸｽﾊﾞｰHD</v>
      </c>
      <c r="D230" s="96">
        <v>45604</v>
      </c>
      <c r="E230" s="122">
        <v>930</v>
      </c>
      <c r="F230">
        <v>1</v>
      </c>
      <c r="G230" s="96">
        <v>45604</v>
      </c>
      <c r="H230" s="128">
        <v>934</v>
      </c>
      <c r="I230">
        <v>1</v>
      </c>
      <c r="J230" s="122">
        <f t="shared" si="51"/>
        <v>4</v>
      </c>
      <c r="L230">
        <f t="shared" si="53"/>
        <v>930</v>
      </c>
    </row>
    <row r="231" spans="2:20">
      <c r="B231" s="139">
        <v>1306</v>
      </c>
      <c r="C231" t="str">
        <f>VLOOKUP(B231,'定期購入表 _20240911版'!$A$7:$B$56,2,FALSE)</f>
        <v>NFTOPIX</v>
      </c>
      <c r="D231" s="96">
        <v>45596</v>
      </c>
      <c r="E231" s="122">
        <v>2820</v>
      </c>
      <c r="F231">
        <v>1</v>
      </c>
      <c r="G231" s="96">
        <v>45602</v>
      </c>
      <c r="H231" s="128">
        <v>2847.5</v>
      </c>
      <c r="I231">
        <v>1</v>
      </c>
      <c r="J231" s="122">
        <f t="shared" si="51"/>
        <v>27.5</v>
      </c>
      <c r="L231">
        <f t="shared" si="53"/>
        <v>2820</v>
      </c>
      <c r="O231">
        <v>331.2</v>
      </c>
    </row>
    <row r="232" spans="2:20">
      <c r="B232" s="139" t="s">
        <v>78</v>
      </c>
      <c r="C232" t="str">
        <f>VLOOKUP(B232,'定期購入表 _20240911版'!$A$7:$B$56,2,FALSE)</f>
        <v>日経半導体ETF</v>
      </c>
      <c r="D232" s="96">
        <v>45601</v>
      </c>
      <c r="E232" s="122">
        <v>1635.5</v>
      </c>
      <c r="F232">
        <v>1</v>
      </c>
      <c r="G232" s="96">
        <v>45602</v>
      </c>
      <c r="H232" s="128">
        <v>1687</v>
      </c>
      <c r="I232">
        <v>1</v>
      </c>
      <c r="J232" s="122">
        <f t="shared" ref="J232:J364" si="54">(H232-E232)*I232</f>
        <v>51.5</v>
      </c>
      <c r="O232">
        <v>1639</v>
      </c>
    </row>
    <row r="233" spans="2:20">
      <c r="B233" s="139">
        <v>2563</v>
      </c>
      <c r="C233" t="str">
        <f>VLOOKUP(B233,'定期購入表 _20240911版'!$A$7:$B$56,2,FALSE)</f>
        <v>iS500米H</v>
      </c>
      <c r="D233" s="96">
        <v>45597</v>
      </c>
      <c r="E233" s="122">
        <v>323.10000000000002</v>
      </c>
      <c r="F233">
        <v>1</v>
      </c>
      <c r="G233" s="96">
        <v>45602</v>
      </c>
      <c r="H233" s="128">
        <v>331.9</v>
      </c>
      <c r="I233">
        <v>1</v>
      </c>
      <c r="J233" s="122">
        <f>(H233-E233)*I233</f>
        <v>8.7999999999999545</v>
      </c>
      <c r="L233">
        <f>E233*F233</f>
        <v>323.10000000000002</v>
      </c>
      <c r="O233">
        <v>331.85</v>
      </c>
      <c r="P233">
        <v>331.85</v>
      </c>
      <c r="Q233">
        <v>331.85</v>
      </c>
      <c r="R233">
        <v>331.85</v>
      </c>
      <c r="S233">
        <v>331.85</v>
      </c>
      <c r="T233">
        <v>331.85</v>
      </c>
    </row>
    <row r="234" spans="2:20">
      <c r="B234" s="139">
        <v>2866</v>
      </c>
      <c r="C234" t="str">
        <f>VLOOKUP(B234,'定期購入表 _20240911版'!$A$7:$B$56,2,FALSE)</f>
        <v>GX優先証</v>
      </c>
      <c r="D234" s="96">
        <v>45602</v>
      </c>
      <c r="E234" s="122">
        <v>1056</v>
      </c>
      <c r="F234">
        <v>1</v>
      </c>
      <c r="G234" s="96">
        <v>45602</v>
      </c>
      <c r="H234" s="128">
        <v>1065</v>
      </c>
      <c r="I234">
        <v>1</v>
      </c>
      <c r="J234" s="122">
        <f t="shared" si="54"/>
        <v>9</v>
      </c>
    </row>
    <row r="235" spans="2:20">
      <c r="B235" s="139">
        <v>3402</v>
      </c>
      <c r="C235" t="str">
        <f>VLOOKUP(B235,'定期購入表 _20240911版'!$A$7:$B$56,2,FALSE)</f>
        <v>東レ</v>
      </c>
      <c r="D235" s="96">
        <v>45597</v>
      </c>
      <c r="E235" s="122">
        <v>817.5</v>
      </c>
      <c r="F235">
        <v>2</v>
      </c>
      <c r="G235" s="96">
        <v>45602</v>
      </c>
      <c r="H235" s="128">
        <v>840</v>
      </c>
      <c r="I235">
        <v>2</v>
      </c>
      <c r="J235" s="122">
        <f>(H235-E235)*I235</f>
        <v>45</v>
      </c>
      <c r="L235">
        <f t="shared" ref="L235:L243" si="55">E235*F235</f>
        <v>1635</v>
      </c>
      <c r="O235">
        <v>818</v>
      </c>
      <c r="P235">
        <v>818</v>
      </c>
    </row>
    <row r="236" spans="2:20">
      <c r="B236" s="139">
        <v>3563</v>
      </c>
      <c r="C236" t="str">
        <f>VLOOKUP(B236,'定期購入表 _20240911版'!$A$7:$B$56,2,FALSE)</f>
        <v>F&amp;LC</v>
      </c>
      <c r="D236" s="96">
        <v>45602</v>
      </c>
      <c r="E236" s="122">
        <v>2903</v>
      </c>
      <c r="F236">
        <v>1</v>
      </c>
      <c r="G236" s="96">
        <v>45602</v>
      </c>
      <c r="H236" s="128">
        <v>2991</v>
      </c>
      <c r="I236">
        <v>1</v>
      </c>
      <c r="J236" s="122">
        <f t="shared" si="54"/>
        <v>88</v>
      </c>
      <c r="L236">
        <f t="shared" si="55"/>
        <v>2903</v>
      </c>
    </row>
    <row r="237" spans="2:20">
      <c r="B237" s="139">
        <v>4689</v>
      </c>
      <c r="C237" t="str">
        <f>VLOOKUP(B237,'定期購入表 _20240911版'!$A$7:$B$56,2,FALSE)</f>
        <v>LINEヤフー</v>
      </c>
      <c r="D237" s="96">
        <v>45596</v>
      </c>
      <c r="E237" s="122">
        <v>412.55</v>
      </c>
      <c r="F237">
        <v>1</v>
      </c>
      <c r="G237" s="96">
        <v>45602</v>
      </c>
      <c r="H237" s="128">
        <v>428.7</v>
      </c>
      <c r="I237">
        <v>1</v>
      </c>
      <c r="J237" s="122">
        <f t="shared" si="54"/>
        <v>16.149999999999977</v>
      </c>
      <c r="L237">
        <f t="shared" si="55"/>
        <v>412.55</v>
      </c>
      <c r="O237">
        <v>410</v>
      </c>
      <c r="P237">
        <v>410</v>
      </c>
      <c r="Q237">
        <v>410</v>
      </c>
      <c r="R237">
        <v>410</v>
      </c>
      <c r="S237">
        <v>415.1</v>
      </c>
    </row>
    <row r="238" spans="2:20">
      <c r="B238" s="139">
        <v>6178</v>
      </c>
      <c r="C238" t="str">
        <f>VLOOKUP(B238,'定期購入表 _20240911版'!$A$7:$B$56,2,FALSE)</f>
        <v>日本郵政</v>
      </c>
      <c r="D238" s="96">
        <v>45597</v>
      </c>
      <c r="E238" s="122">
        <v>1400</v>
      </c>
      <c r="F238">
        <v>1</v>
      </c>
      <c r="G238" s="96">
        <v>45602</v>
      </c>
      <c r="H238" s="128">
        <v>1437.5</v>
      </c>
      <c r="I238">
        <v>1</v>
      </c>
      <c r="J238" s="122">
        <f>(H238-E238)*I238</f>
        <v>37.5</v>
      </c>
      <c r="L238">
        <f t="shared" si="55"/>
        <v>1400</v>
      </c>
      <c r="O238">
        <v>1410</v>
      </c>
      <c r="P238">
        <v>1410</v>
      </c>
      <c r="Q238">
        <v>1410</v>
      </c>
    </row>
    <row r="239" spans="2:20">
      <c r="B239" s="139">
        <v>6702</v>
      </c>
      <c r="C239" t="str">
        <f>VLOOKUP(B239,'定期購入表 _20240911版'!$A$7:$B$56,2,FALSE)</f>
        <v>富士通</v>
      </c>
      <c r="D239" s="96">
        <v>45601</v>
      </c>
      <c r="E239" s="122">
        <v>2684</v>
      </c>
      <c r="F239">
        <v>1</v>
      </c>
      <c r="G239" s="96">
        <v>45602</v>
      </c>
      <c r="H239" s="128">
        <v>2801.5</v>
      </c>
      <c r="I239">
        <v>1</v>
      </c>
      <c r="J239" s="122">
        <f>(H239-E239)*I239</f>
        <v>117.5</v>
      </c>
      <c r="L239">
        <f t="shared" si="55"/>
        <v>2684</v>
      </c>
    </row>
    <row r="240" spans="2:20">
      <c r="B240" s="139">
        <v>6981</v>
      </c>
      <c r="C240" t="str">
        <f>VLOOKUP(B240,'定期購入表 _20240911版'!$A$7:$B$56,2,FALSE)</f>
        <v>村田製作所</v>
      </c>
      <c r="D240" s="96">
        <v>45596</v>
      </c>
      <c r="E240" s="122">
        <v>2715</v>
      </c>
      <c r="F240">
        <v>1</v>
      </c>
      <c r="G240" s="96">
        <v>45602</v>
      </c>
      <c r="H240" s="128">
        <v>2757.5</v>
      </c>
      <c r="I240">
        <v>1</v>
      </c>
      <c r="J240" s="122">
        <f>(H240-E240)*I240</f>
        <v>42.5</v>
      </c>
      <c r="L240">
        <f t="shared" si="55"/>
        <v>2715</v>
      </c>
    </row>
    <row r="241" spans="2:19">
      <c r="B241" s="139">
        <v>7313</v>
      </c>
      <c r="C241" t="str">
        <f>VLOOKUP(B241,'定期購入表 _20240911版'!$A$7:$B$56,2,FALSE)</f>
        <v>TSテック</v>
      </c>
      <c r="D241" s="96">
        <v>45594</v>
      </c>
      <c r="E241" s="122">
        <v>1716</v>
      </c>
      <c r="F241">
        <v>1</v>
      </c>
      <c r="G241" s="96">
        <v>45602</v>
      </c>
      <c r="H241" s="128">
        <v>1752.5</v>
      </c>
      <c r="I241">
        <v>1</v>
      </c>
      <c r="J241" s="122">
        <f t="shared" si="54"/>
        <v>36.5</v>
      </c>
      <c r="L241">
        <f t="shared" si="55"/>
        <v>1716</v>
      </c>
      <c r="O241" s="133">
        <v>1715.25</v>
      </c>
      <c r="P241" s="133">
        <v>1715.25</v>
      </c>
      <c r="Q241" s="133">
        <v>1715.25</v>
      </c>
      <c r="R241" s="133">
        <v>1715.25</v>
      </c>
      <c r="S241">
        <v>1719</v>
      </c>
    </row>
    <row r="242" spans="2:19">
      <c r="B242" s="139">
        <v>9020</v>
      </c>
      <c r="C242" t="str">
        <f>VLOOKUP(B242,'定期購入表 _20240911版'!$A$7:$B$56,2,FALSE)</f>
        <v>JR東</v>
      </c>
      <c r="D242" s="96">
        <v>45596</v>
      </c>
      <c r="E242" s="122">
        <v>3065</v>
      </c>
      <c r="F242">
        <v>1</v>
      </c>
      <c r="G242" s="96">
        <v>45602</v>
      </c>
      <c r="H242" s="128">
        <v>3058</v>
      </c>
      <c r="I242">
        <v>1</v>
      </c>
      <c r="J242" s="122">
        <f t="shared" si="54"/>
        <v>-7</v>
      </c>
      <c r="L242">
        <f t="shared" si="55"/>
        <v>3065</v>
      </c>
    </row>
    <row r="243" spans="2:19">
      <c r="B243" s="139">
        <v>9990</v>
      </c>
      <c r="C243" t="str">
        <f>VLOOKUP(B243,'定期購入表 _20240911版'!$A$7:$B$56,2,FALSE)</f>
        <v>ｻｯｸｽﾊﾞｰHD</v>
      </c>
      <c r="D243" s="96">
        <v>45597</v>
      </c>
      <c r="E243" s="122">
        <v>899.33</v>
      </c>
      <c r="F243">
        <v>2</v>
      </c>
      <c r="G243" s="96">
        <v>45602</v>
      </c>
      <c r="H243" s="128">
        <v>916.5</v>
      </c>
      <c r="I243">
        <v>2</v>
      </c>
      <c r="J243" s="122">
        <f t="shared" si="54"/>
        <v>34.339999999999918</v>
      </c>
      <c r="L243">
        <f t="shared" si="55"/>
        <v>1798.66</v>
      </c>
      <c r="O243">
        <v>892</v>
      </c>
      <c r="P243">
        <v>903</v>
      </c>
      <c r="Q243">
        <v>903</v>
      </c>
    </row>
    <row r="244" spans="2:19">
      <c r="B244" s="139" t="s">
        <v>78</v>
      </c>
      <c r="C244" t="str">
        <f>VLOOKUP(B244,'定期購入表 _20240911版'!$A$7:$B$56,2,FALSE)</f>
        <v>日経半導体ETF</v>
      </c>
      <c r="D244" s="96">
        <v>45601</v>
      </c>
      <c r="E244" s="122">
        <v>1635.5</v>
      </c>
      <c r="F244">
        <v>1</v>
      </c>
      <c r="G244" s="96">
        <v>45601</v>
      </c>
      <c r="H244" s="122">
        <v>1661</v>
      </c>
      <c r="I244">
        <v>1</v>
      </c>
      <c r="J244" s="122">
        <f t="shared" si="54"/>
        <v>25.5</v>
      </c>
      <c r="O244">
        <v>1639</v>
      </c>
    </row>
    <row r="245" spans="2:19">
      <c r="B245" s="139">
        <v>4689</v>
      </c>
      <c r="C245" t="str">
        <f>VLOOKUP(B245,'定期購入表 _20240911版'!$A$7:$B$56,2,FALSE)</f>
        <v>LINEヤフー</v>
      </c>
      <c r="D245" s="96">
        <v>45596</v>
      </c>
      <c r="E245" s="122">
        <v>412.55</v>
      </c>
      <c r="F245">
        <v>1</v>
      </c>
      <c r="G245" s="96">
        <v>45601</v>
      </c>
      <c r="H245" s="128">
        <v>426.4</v>
      </c>
      <c r="I245">
        <v>1</v>
      </c>
      <c r="J245" s="122">
        <f t="shared" si="54"/>
        <v>13.849999999999966</v>
      </c>
      <c r="L245">
        <f t="shared" ref="L245:L253" si="56">E245*F245</f>
        <v>412.55</v>
      </c>
      <c r="O245">
        <v>410</v>
      </c>
      <c r="P245">
        <v>410</v>
      </c>
      <c r="Q245">
        <v>410</v>
      </c>
      <c r="R245">
        <v>410</v>
      </c>
      <c r="S245">
        <v>415.1</v>
      </c>
    </row>
    <row r="246" spans="2:19">
      <c r="B246" s="139">
        <v>6525</v>
      </c>
      <c r="C246" t="str">
        <f>VLOOKUP(B246,'定期購入表 _20240911版'!$A$7:$B$56,2,FALSE)</f>
        <v>KOKUSAI</v>
      </c>
      <c r="D246" s="96">
        <v>45597</v>
      </c>
      <c r="E246" s="122">
        <v>2765</v>
      </c>
      <c r="F246">
        <v>2</v>
      </c>
      <c r="G246" s="96">
        <v>45601</v>
      </c>
      <c r="H246" s="128">
        <v>2937.2</v>
      </c>
      <c r="I246">
        <v>2</v>
      </c>
      <c r="J246" s="122">
        <f t="shared" si="54"/>
        <v>344.39999999999964</v>
      </c>
      <c r="L246">
        <f t="shared" si="56"/>
        <v>5530</v>
      </c>
      <c r="O246">
        <v>2960</v>
      </c>
    </row>
    <row r="247" spans="2:19">
      <c r="B247" s="139">
        <v>6902</v>
      </c>
      <c r="C247" t="str">
        <f>VLOOKUP(B247,'定期購入表 _20240911版'!$A$7:$B$56,2,FALSE)</f>
        <v>デンソー</v>
      </c>
      <c r="D247" s="96">
        <v>45596</v>
      </c>
      <c r="E247" s="122">
        <v>2182</v>
      </c>
      <c r="F247">
        <v>1</v>
      </c>
      <c r="G247" s="96">
        <v>45601</v>
      </c>
      <c r="H247" s="128">
        <v>2216</v>
      </c>
      <c r="I247">
        <v>1</v>
      </c>
      <c r="J247" s="122">
        <f t="shared" si="54"/>
        <v>34</v>
      </c>
      <c r="L247">
        <f t="shared" si="56"/>
        <v>2182</v>
      </c>
    </row>
    <row r="248" spans="2:19">
      <c r="B248" s="139">
        <v>7270</v>
      </c>
      <c r="C248" t="str">
        <f>VLOOKUP(B248,'定期購入表 _20240911版'!$A$7:$B$56,2,FALSE)</f>
        <v>SUBARU</v>
      </c>
      <c r="D248" s="96">
        <v>45597</v>
      </c>
      <c r="E248" s="122">
        <v>2461.5</v>
      </c>
      <c r="F248">
        <v>2</v>
      </c>
      <c r="G248" s="96">
        <v>45601</v>
      </c>
      <c r="H248" s="128">
        <v>2585.5</v>
      </c>
      <c r="I248">
        <v>2</v>
      </c>
      <c r="J248" s="122">
        <f t="shared" si="54"/>
        <v>248</v>
      </c>
      <c r="L248">
        <f t="shared" si="56"/>
        <v>4923</v>
      </c>
    </row>
    <row r="249" spans="2:19">
      <c r="B249" s="139">
        <v>4689</v>
      </c>
      <c r="C249" t="str">
        <f>VLOOKUP(B249,'定期購入表 _20240911版'!$A$7:$B$56,2,FALSE)</f>
        <v>LINEヤフー</v>
      </c>
      <c r="D249" s="96">
        <v>45596</v>
      </c>
      <c r="E249" s="122">
        <v>412.55</v>
      </c>
      <c r="F249">
        <v>2</v>
      </c>
      <c r="G249" s="96">
        <v>45597</v>
      </c>
      <c r="H249" s="128">
        <v>413</v>
      </c>
      <c r="I249">
        <v>2</v>
      </c>
      <c r="J249" s="122">
        <f t="shared" si="54"/>
        <v>0.89999999999997726</v>
      </c>
      <c r="L249">
        <f t="shared" si="56"/>
        <v>825.1</v>
      </c>
      <c r="O249">
        <v>410</v>
      </c>
      <c r="P249">
        <v>410</v>
      </c>
      <c r="Q249">
        <v>410</v>
      </c>
      <c r="R249">
        <v>410</v>
      </c>
      <c r="S249">
        <v>415.1</v>
      </c>
    </row>
    <row r="250" spans="2:19">
      <c r="B250" s="139">
        <v>6902</v>
      </c>
      <c r="C250" t="str">
        <f>VLOOKUP(B250,'定期購入表 _20240911版'!$A$7:$B$56,2,FALSE)</f>
        <v>デンソー</v>
      </c>
      <c r="D250" s="96">
        <v>45596</v>
      </c>
      <c r="E250" s="122">
        <v>2182</v>
      </c>
      <c r="F250">
        <v>2</v>
      </c>
      <c r="G250" s="96">
        <v>45597</v>
      </c>
      <c r="H250" s="128">
        <v>2206.1999999999998</v>
      </c>
      <c r="I250">
        <v>2</v>
      </c>
      <c r="J250" s="122">
        <f t="shared" si="54"/>
        <v>48.399999999999636</v>
      </c>
      <c r="L250">
        <f t="shared" si="56"/>
        <v>4364</v>
      </c>
    </row>
    <row r="251" spans="2:19">
      <c r="B251" s="139">
        <v>7313</v>
      </c>
      <c r="C251" t="str">
        <f>VLOOKUP(B251,'定期購入表 _20240911版'!$A$7:$B$56,2,FALSE)</f>
        <v>TSテック</v>
      </c>
      <c r="D251" s="96">
        <v>45594</v>
      </c>
      <c r="E251" s="122">
        <v>1716</v>
      </c>
      <c r="F251">
        <v>1</v>
      </c>
      <c r="G251" s="96">
        <v>45597</v>
      </c>
      <c r="H251" s="128">
        <v>1723</v>
      </c>
      <c r="I251">
        <v>1</v>
      </c>
      <c r="J251" s="122">
        <f t="shared" si="54"/>
        <v>7</v>
      </c>
      <c r="L251">
        <f t="shared" si="56"/>
        <v>1716</v>
      </c>
      <c r="O251" s="133">
        <v>1715.25</v>
      </c>
      <c r="P251" s="133">
        <v>1715.25</v>
      </c>
      <c r="Q251" s="133">
        <v>1715.25</v>
      </c>
      <c r="R251" s="133">
        <v>1715.25</v>
      </c>
      <c r="S251">
        <v>1719</v>
      </c>
    </row>
    <row r="252" spans="2:19">
      <c r="B252" s="139">
        <v>8306</v>
      </c>
      <c r="C252" t="str">
        <f>VLOOKUP(B252,'定期購入表 _20240911版'!$A$7:$B$56,2,FALSE)</f>
        <v>三菱UFJ</v>
      </c>
      <c r="D252" s="96">
        <v>45597</v>
      </c>
      <c r="E252" s="122">
        <v>1610</v>
      </c>
      <c r="F252">
        <v>1</v>
      </c>
      <c r="G252" s="96">
        <v>45597</v>
      </c>
      <c r="H252" s="128">
        <v>1627</v>
      </c>
      <c r="I252">
        <v>1</v>
      </c>
      <c r="J252" s="122">
        <f t="shared" si="54"/>
        <v>17</v>
      </c>
      <c r="L252">
        <f t="shared" si="56"/>
        <v>1610</v>
      </c>
    </row>
    <row r="253" spans="2:19">
      <c r="B253" s="139">
        <v>9990</v>
      </c>
      <c r="C253" t="str">
        <f>VLOOKUP(B253,'定期購入表 _20240911版'!$A$7:$B$56,2,FALSE)</f>
        <v>ｻｯｸｽﾊﾞｰHD</v>
      </c>
      <c r="D253" s="96">
        <v>45597</v>
      </c>
      <c r="E253" s="122">
        <v>899.33</v>
      </c>
      <c r="F253">
        <v>1</v>
      </c>
      <c r="G253" s="96">
        <v>45597</v>
      </c>
      <c r="H253" s="128">
        <v>918</v>
      </c>
      <c r="I253">
        <v>1</v>
      </c>
      <c r="J253" s="122">
        <f t="shared" si="54"/>
        <v>18.669999999999959</v>
      </c>
      <c r="L253">
        <f t="shared" si="56"/>
        <v>899.33</v>
      </c>
      <c r="O253">
        <v>892</v>
      </c>
      <c r="P253">
        <v>903</v>
      </c>
      <c r="Q253">
        <v>903</v>
      </c>
    </row>
    <row r="254" spans="2:19">
      <c r="B254" s="139">
        <v>3402</v>
      </c>
      <c r="C254" t="str">
        <f>VLOOKUP(B254,'定期購入表 _20240911版'!$A$7:$B$56,2,FALSE)</f>
        <v>東レ</v>
      </c>
      <c r="D254" s="96">
        <v>45588</v>
      </c>
      <c r="E254" s="122">
        <v>824.25</v>
      </c>
      <c r="F254">
        <v>3</v>
      </c>
      <c r="G254" s="96">
        <v>45596</v>
      </c>
      <c r="H254" s="136">
        <v>831.9</v>
      </c>
      <c r="I254">
        <v>3</v>
      </c>
      <c r="J254" s="122">
        <f t="shared" si="54"/>
        <v>22.949999999999932</v>
      </c>
      <c r="L254">
        <f t="shared" ref="L254:L259" si="57">E254*F254</f>
        <v>2472.75</v>
      </c>
    </row>
    <row r="255" spans="2:19">
      <c r="B255" s="139">
        <v>5019</v>
      </c>
      <c r="C255" t="str">
        <f>VLOOKUP(B255,'定期購入表 _20240911版'!$A$7:$B$56,2,FALSE)</f>
        <v>出光興産</v>
      </c>
      <c r="D255" s="96">
        <v>45595</v>
      </c>
      <c r="E255" s="122">
        <v>1018.25</v>
      </c>
      <c r="F255">
        <v>1</v>
      </c>
      <c r="G255" s="96">
        <v>45596</v>
      </c>
      <c r="H255" s="136">
        <v>1043.5</v>
      </c>
      <c r="I255">
        <v>1</v>
      </c>
      <c r="J255" s="122">
        <f t="shared" si="54"/>
        <v>25.25</v>
      </c>
      <c r="L255">
        <f>E255*F255</f>
        <v>1018.25</v>
      </c>
    </row>
    <row r="256" spans="2:19">
      <c r="B256" s="139">
        <v>6178</v>
      </c>
      <c r="C256" t="str">
        <f>VLOOKUP(B256,'定期購入表 _20240911版'!$A$7:$B$56,2,FALSE)</f>
        <v>日本郵政</v>
      </c>
      <c r="D256" s="96">
        <v>45587</v>
      </c>
      <c r="E256" s="122">
        <v>1410.2</v>
      </c>
      <c r="F256">
        <v>1</v>
      </c>
      <c r="G256" s="96">
        <v>45596</v>
      </c>
      <c r="H256" s="136">
        <v>1418</v>
      </c>
      <c r="I256">
        <v>1</v>
      </c>
      <c r="J256" s="122">
        <f t="shared" si="54"/>
        <v>7.7999999999999545</v>
      </c>
      <c r="L256">
        <f>E256*F256</f>
        <v>1410.2</v>
      </c>
    </row>
    <row r="257" spans="2:19">
      <c r="B257" s="139">
        <v>6902</v>
      </c>
      <c r="C257" t="str">
        <f>VLOOKUP(B257,'定期購入表 _20240911版'!$A$7:$B$56,2,FALSE)</f>
        <v>デンソー</v>
      </c>
      <c r="D257" s="96">
        <v>45596</v>
      </c>
      <c r="E257" s="122">
        <v>2182</v>
      </c>
      <c r="F257">
        <v>1</v>
      </c>
      <c r="G257" s="96">
        <v>45596</v>
      </c>
      <c r="H257" s="136">
        <v>2162</v>
      </c>
      <c r="I257">
        <v>1</v>
      </c>
      <c r="J257" s="122">
        <f t="shared" si="54"/>
        <v>-20</v>
      </c>
      <c r="L257">
        <f>E257*F257</f>
        <v>2182</v>
      </c>
    </row>
    <row r="258" spans="2:19">
      <c r="B258" s="139">
        <v>9201</v>
      </c>
      <c r="C258" t="str">
        <f>VLOOKUP(B258,'定期購入表 _20240911版'!$A$7:$B$56,2,FALSE)</f>
        <v>JAL</v>
      </c>
      <c r="D258" s="96">
        <v>45594</v>
      </c>
      <c r="E258" s="122">
        <v>2421.3000000000002</v>
      </c>
      <c r="F258">
        <v>2</v>
      </c>
      <c r="G258" s="96">
        <v>45596</v>
      </c>
      <c r="H258" s="136">
        <v>2451.1999999999998</v>
      </c>
      <c r="I258">
        <v>2</v>
      </c>
      <c r="J258" s="122">
        <f t="shared" si="54"/>
        <v>59.799999999999272</v>
      </c>
      <c r="L258">
        <f t="shared" si="57"/>
        <v>4842.6000000000004</v>
      </c>
      <c r="O258">
        <v>2424</v>
      </c>
      <c r="P258">
        <v>2420</v>
      </c>
      <c r="Q258">
        <v>2420</v>
      </c>
    </row>
    <row r="259" spans="2:19">
      <c r="B259" s="139">
        <v>9990</v>
      </c>
      <c r="C259" t="str">
        <f>VLOOKUP(B259,'定期購入表 _20240911版'!$A$7:$B$56,2,FALSE)</f>
        <v>ｻｯｸｽﾊﾞｰHD</v>
      </c>
      <c r="D259" s="96">
        <v>45593</v>
      </c>
      <c r="E259" s="122">
        <v>892</v>
      </c>
      <c r="F259">
        <v>1</v>
      </c>
      <c r="G259" s="96">
        <v>45596</v>
      </c>
      <c r="H259" s="136">
        <v>911</v>
      </c>
      <c r="I259">
        <v>1</v>
      </c>
      <c r="J259" s="122">
        <f t="shared" si="54"/>
        <v>19</v>
      </c>
      <c r="L259">
        <f t="shared" si="57"/>
        <v>892</v>
      </c>
    </row>
    <row r="260" spans="2:19">
      <c r="B260" s="139">
        <v>2914</v>
      </c>
      <c r="C260" t="str">
        <f>VLOOKUP(B260,'定期購入表 _20240911版'!$A$7:$B$56,2,FALSE)</f>
        <v>JT</v>
      </c>
      <c r="D260" s="96">
        <v>45586</v>
      </c>
      <c r="E260" s="122">
        <v>4194</v>
      </c>
      <c r="F260">
        <v>1</v>
      </c>
      <c r="G260" s="96">
        <v>45595</v>
      </c>
      <c r="H260" s="136">
        <v>4215</v>
      </c>
      <c r="I260">
        <v>1</v>
      </c>
      <c r="J260" s="122">
        <f t="shared" si="54"/>
        <v>21</v>
      </c>
      <c r="L260">
        <f t="shared" ref="L260:L291" si="58">E260*F260</f>
        <v>4194</v>
      </c>
    </row>
    <row r="261" spans="2:19">
      <c r="B261" s="139">
        <v>3141</v>
      </c>
      <c r="C261" t="str">
        <f>VLOOKUP(B261,'定期購入表 _20240911版'!$A$7:$B$56,2,FALSE)</f>
        <v>ウエルシアHD</v>
      </c>
      <c r="D261" s="96">
        <v>45590</v>
      </c>
      <c r="E261" s="122">
        <v>1915</v>
      </c>
      <c r="F261">
        <v>1</v>
      </c>
      <c r="G261" s="96">
        <v>45595</v>
      </c>
      <c r="H261" s="136">
        <v>1925</v>
      </c>
      <c r="I261">
        <v>1</v>
      </c>
      <c r="J261" s="122">
        <f t="shared" si="54"/>
        <v>10</v>
      </c>
      <c r="L261">
        <f t="shared" si="58"/>
        <v>1915</v>
      </c>
      <c r="O261">
        <v>1914</v>
      </c>
      <c r="P261">
        <v>1911.5</v>
      </c>
    </row>
    <row r="262" spans="2:19">
      <c r="B262" s="139">
        <v>3402</v>
      </c>
      <c r="C262" t="str">
        <f>VLOOKUP(B262,'定期購入表 _20240911版'!$A$7:$B$56,2,FALSE)</f>
        <v>東レ</v>
      </c>
      <c r="D262" s="96">
        <v>45588</v>
      </c>
      <c r="E262" s="122">
        <v>824.25</v>
      </c>
      <c r="F262">
        <v>3</v>
      </c>
      <c r="G262" s="96">
        <v>45595</v>
      </c>
      <c r="H262" s="136">
        <v>834.8</v>
      </c>
      <c r="I262">
        <v>3</v>
      </c>
      <c r="J262" s="122">
        <f t="shared" si="54"/>
        <v>31.649999999999864</v>
      </c>
      <c r="L262">
        <f t="shared" si="58"/>
        <v>2472.75</v>
      </c>
    </row>
    <row r="263" spans="2:19">
      <c r="B263" s="139">
        <v>3563</v>
      </c>
      <c r="C263" t="str">
        <f>VLOOKUP(B263,'定期購入表 _20240911版'!$A$7:$B$56,2,FALSE)</f>
        <v>F&amp;LC</v>
      </c>
      <c r="D263" s="96">
        <v>45595</v>
      </c>
      <c r="E263" s="122">
        <v>2993</v>
      </c>
      <c r="F263">
        <v>1</v>
      </c>
      <c r="G263" s="96">
        <v>45595</v>
      </c>
      <c r="H263" s="136">
        <v>2994.5</v>
      </c>
      <c r="I263">
        <v>1</v>
      </c>
      <c r="J263" s="122">
        <f t="shared" si="54"/>
        <v>1.5</v>
      </c>
      <c r="L263">
        <f t="shared" si="58"/>
        <v>2993</v>
      </c>
    </row>
    <row r="264" spans="2:19">
      <c r="B264" s="139">
        <v>5019</v>
      </c>
      <c r="C264" t="str">
        <f>VLOOKUP(B264,'定期購入表 _20240911版'!$A$7:$B$56,2,FALSE)</f>
        <v>出光興産</v>
      </c>
      <c r="D264" s="96">
        <v>45595</v>
      </c>
      <c r="E264" s="122">
        <v>1018.25</v>
      </c>
      <c r="F264">
        <v>1</v>
      </c>
      <c r="G264" s="96">
        <v>45595</v>
      </c>
      <c r="H264" s="136">
        <v>1037</v>
      </c>
      <c r="I264">
        <v>1</v>
      </c>
      <c r="J264" s="122">
        <f t="shared" si="54"/>
        <v>18.75</v>
      </c>
      <c r="L264">
        <f t="shared" si="58"/>
        <v>1018.25</v>
      </c>
    </row>
    <row r="265" spans="2:19">
      <c r="B265" s="139">
        <v>6178</v>
      </c>
      <c r="C265" t="str">
        <f>VLOOKUP(B265,'定期購入表 _20240911版'!$A$7:$B$56,2,FALSE)</f>
        <v>日本郵政</v>
      </c>
      <c r="D265" s="96">
        <v>45587</v>
      </c>
      <c r="E265" s="122">
        <v>1410.2</v>
      </c>
      <c r="F265">
        <v>2</v>
      </c>
      <c r="G265" s="96">
        <v>45595</v>
      </c>
      <c r="H265" s="136">
        <v>1427</v>
      </c>
      <c r="I265">
        <v>2</v>
      </c>
      <c r="J265" s="122">
        <f t="shared" si="54"/>
        <v>33.599999999999909</v>
      </c>
      <c r="L265">
        <f t="shared" si="58"/>
        <v>2820.4</v>
      </c>
    </row>
    <row r="266" spans="2:19">
      <c r="B266" s="139">
        <v>7313</v>
      </c>
      <c r="C266" t="str">
        <f>VLOOKUP(B266,'定期購入表 _20240911版'!$A$7:$B$56,2,FALSE)</f>
        <v>TSテック</v>
      </c>
      <c r="D266" s="96">
        <v>45594</v>
      </c>
      <c r="E266" s="122">
        <v>1716</v>
      </c>
      <c r="F266">
        <v>1</v>
      </c>
      <c r="G266" s="96">
        <v>45595</v>
      </c>
      <c r="H266" s="136">
        <v>1718.5</v>
      </c>
      <c r="I266">
        <v>1</v>
      </c>
      <c r="J266" s="122">
        <f t="shared" si="54"/>
        <v>2.5</v>
      </c>
      <c r="L266">
        <f t="shared" si="58"/>
        <v>1716</v>
      </c>
      <c r="O266" s="133">
        <v>1715.25</v>
      </c>
      <c r="P266" s="133">
        <v>1715.25</v>
      </c>
      <c r="Q266" s="133">
        <v>1715.25</v>
      </c>
      <c r="R266" s="133">
        <v>1715.25</v>
      </c>
      <c r="S266">
        <v>1719</v>
      </c>
    </row>
    <row r="267" spans="2:19">
      <c r="B267" s="139">
        <v>9020</v>
      </c>
      <c r="C267" t="str">
        <f>VLOOKUP(B267,'定期購入表 _20240911版'!$A$7:$B$56,2,FALSE)</f>
        <v>JR東</v>
      </c>
      <c r="D267" s="96">
        <v>45590</v>
      </c>
      <c r="E267" s="122">
        <v>3000</v>
      </c>
      <c r="F267">
        <v>1</v>
      </c>
      <c r="G267" s="96">
        <v>45595</v>
      </c>
      <c r="H267" s="136">
        <v>3066</v>
      </c>
      <c r="I267">
        <v>1</v>
      </c>
      <c r="J267" s="122">
        <f t="shared" si="54"/>
        <v>66</v>
      </c>
      <c r="L267">
        <f t="shared" si="58"/>
        <v>3000</v>
      </c>
    </row>
    <row r="268" spans="2:19">
      <c r="B268" s="139">
        <v>9201</v>
      </c>
      <c r="C268" t="str">
        <f>VLOOKUP(B268,'定期購入表 _20240911版'!$A$7:$B$56,2,FALSE)</f>
        <v>JAL</v>
      </c>
      <c r="D268" s="96">
        <v>45594</v>
      </c>
      <c r="E268" s="122">
        <v>2421.3000000000002</v>
      </c>
      <c r="F268">
        <v>3</v>
      </c>
      <c r="G268" s="96">
        <v>45595</v>
      </c>
      <c r="H268" s="136">
        <v>2438.6</v>
      </c>
      <c r="I268">
        <v>3</v>
      </c>
      <c r="J268" s="122">
        <f t="shared" si="54"/>
        <v>51.899999999999181</v>
      </c>
      <c r="L268">
        <f t="shared" si="58"/>
        <v>7263.9000000000005</v>
      </c>
      <c r="O268">
        <v>2424</v>
      </c>
      <c r="P268">
        <v>2420</v>
      </c>
      <c r="Q268">
        <v>2420</v>
      </c>
    </row>
    <row r="269" spans="2:19">
      <c r="B269" s="139" t="s">
        <v>78</v>
      </c>
      <c r="C269" t="str">
        <f>VLOOKUP(B269,'定期購入表 _20240911版'!$A$7:$B$56,2,FALSE)</f>
        <v>日経半導体ETF</v>
      </c>
      <c r="D269" s="96">
        <v>45588</v>
      </c>
      <c r="E269" s="122">
        <v>1601</v>
      </c>
      <c r="F269">
        <v>1</v>
      </c>
      <c r="G269" s="96">
        <v>45594</v>
      </c>
      <c r="H269" s="136">
        <v>1646</v>
      </c>
      <c r="I269">
        <v>1</v>
      </c>
      <c r="J269" s="122">
        <f t="shared" si="54"/>
        <v>45</v>
      </c>
      <c r="L269">
        <f t="shared" si="58"/>
        <v>1601</v>
      </c>
    </row>
    <row r="270" spans="2:19">
      <c r="B270" s="139">
        <v>7267</v>
      </c>
      <c r="C270" t="str">
        <f>VLOOKUP(B270,'定期購入表 _20240911版'!$A$7:$B$56,2,FALSE)</f>
        <v>ホンダ</v>
      </c>
      <c r="D270" s="96">
        <v>45590</v>
      </c>
      <c r="E270" s="122">
        <v>1520</v>
      </c>
      <c r="F270">
        <v>1</v>
      </c>
      <c r="G270" s="96">
        <v>45594</v>
      </c>
      <c r="H270" s="128">
        <v>1580</v>
      </c>
      <c r="I270">
        <v>1</v>
      </c>
      <c r="J270" s="122">
        <f t="shared" si="54"/>
        <v>60</v>
      </c>
      <c r="L270">
        <f t="shared" si="58"/>
        <v>1520</v>
      </c>
    </row>
    <row r="271" spans="2:19">
      <c r="B271" s="139">
        <v>8306</v>
      </c>
      <c r="C271" t="str">
        <f>VLOOKUP(B271,'定期購入表 _20240911版'!$A$7:$B$56,2,FALSE)</f>
        <v>三菱UFJ</v>
      </c>
      <c r="D271" s="96">
        <v>45593</v>
      </c>
      <c r="E271" s="122">
        <v>1515.5</v>
      </c>
      <c r="F271">
        <v>1</v>
      </c>
      <c r="G271" s="96">
        <v>45594</v>
      </c>
      <c r="H271" s="128">
        <v>1590.7</v>
      </c>
      <c r="I271">
        <v>1</v>
      </c>
      <c r="J271" s="122">
        <f t="shared" si="54"/>
        <v>75.200000000000045</v>
      </c>
      <c r="L271">
        <f t="shared" si="58"/>
        <v>1515.5</v>
      </c>
    </row>
    <row r="272" spans="2:19">
      <c r="B272" s="139">
        <v>9020</v>
      </c>
      <c r="C272" t="str">
        <f>VLOOKUP(B272,'定期購入表 _20240911版'!$A$7:$B$56,2,FALSE)</f>
        <v>JR東</v>
      </c>
      <c r="D272" s="96">
        <v>45590</v>
      </c>
      <c r="E272" s="122">
        <v>3000</v>
      </c>
      <c r="F272">
        <v>1</v>
      </c>
      <c r="G272" s="96">
        <v>45594</v>
      </c>
      <c r="H272" s="128">
        <v>3055</v>
      </c>
      <c r="I272">
        <v>1</v>
      </c>
      <c r="J272" s="122">
        <f t="shared" si="54"/>
        <v>55</v>
      </c>
      <c r="L272">
        <f t="shared" si="58"/>
        <v>3000</v>
      </c>
    </row>
    <row r="273" spans="2:16">
      <c r="B273" s="139">
        <v>9990</v>
      </c>
      <c r="C273" t="str">
        <f>VLOOKUP(B273,'定期購入表 _20240911版'!$A$7:$B$56,2,FALSE)</f>
        <v>ｻｯｸｽﾊﾞｰHD</v>
      </c>
      <c r="D273" s="96">
        <v>45593</v>
      </c>
      <c r="E273" s="122">
        <v>892</v>
      </c>
      <c r="F273">
        <v>1</v>
      </c>
      <c r="G273" s="96">
        <v>45594</v>
      </c>
      <c r="H273" s="136">
        <v>908</v>
      </c>
      <c r="I273">
        <v>1</v>
      </c>
      <c r="J273" s="122">
        <f t="shared" si="54"/>
        <v>16</v>
      </c>
      <c r="L273">
        <f t="shared" si="58"/>
        <v>892</v>
      </c>
    </row>
    <row r="274" spans="2:16">
      <c r="B274" s="139">
        <v>1306</v>
      </c>
      <c r="C274" t="str">
        <f>VLOOKUP(B274,'定期購入表 _20240911版'!$A$7:$B$56,2,FALSE)</f>
        <v>NFTOPIX</v>
      </c>
      <c r="D274" s="96">
        <v>45590</v>
      </c>
      <c r="E274" s="122">
        <v>2737</v>
      </c>
      <c r="F274">
        <v>1</v>
      </c>
      <c r="G274" s="96">
        <v>45593</v>
      </c>
      <c r="H274" s="128">
        <v>2781</v>
      </c>
      <c r="I274">
        <v>1</v>
      </c>
      <c r="J274" s="122">
        <f t="shared" si="54"/>
        <v>44</v>
      </c>
      <c r="L274">
        <f t="shared" si="58"/>
        <v>2737</v>
      </c>
      <c r="O274">
        <v>2762</v>
      </c>
      <c r="P274">
        <v>2737</v>
      </c>
    </row>
    <row r="275" spans="2:16">
      <c r="B275" s="139" t="s">
        <v>78</v>
      </c>
      <c r="C275" t="str">
        <f>VLOOKUP(B275,'定期購入表 _20240911版'!$A$7:$B$56,2,FALSE)</f>
        <v>日経半導体ETF</v>
      </c>
      <c r="D275" s="96">
        <v>45588</v>
      </c>
      <c r="E275" s="122">
        <v>1601</v>
      </c>
      <c r="F275">
        <v>2</v>
      </c>
      <c r="G275" s="96">
        <v>45593</v>
      </c>
      <c r="H275" s="128">
        <v>1630</v>
      </c>
      <c r="I275">
        <v>2</v>
      </c>
      <c r="J275" s="122">
        <f t="shared" si="54"/>
        <v>58</v>
      </c>
      <c r="L275">
        <f t="shared" si="58"/>
        <v>3202</v>
      </c>
    </row>
    <row r="276" spans="2:16">
      <c r="B276" s="139">
        <v>2337</v>
      </c>
      <c r="C276" t="str">
        <f>VLOOKUP(B276,'定期購入表 _20240911版'!$A$7:$B$56,2,FALSE)</f>
        <v>いちご</v>
      </c>
      <c r="D276" s="96">
        <v>45590</v>
      </c>
      <c r="E276" s="122">
        <v>410</v>
      </c>
      <c r="F276">
        <v>2</v>
      </c>
      <c r="G276" s="96">
        <v>45593</v>
      </c>
      <c r="H276" s="136">
        <v>410</v>
      </c>
      <c r="I276">
        <v>2</v>
      </c>
      <c r="J276" s="122">
        <f t="shared" si="54"/>
        <v>0</v>
      </c>
      <c r="L276">
        <f t="shared" si="58"/>
        <v>820</v>
      </c>
    </row>
    <row r="277" spans="2:16">
      <c r="B277" s="139">
        <v>3141</v>
      </c>
      <c r="C277" t="str">
        <f>VLOOKUP(B277,'定期購入表 _20240911版'!$A$7:$B$56,2,FALSE)</f>
        <v>ウエルシアHD</v>
      </c>
      <c r="D277" s="96">
        <v>45590</v>
      </c>
      <c r="E277" s="122">
        <v>1915</v>
      </c>
      <c r="F277">
        <v>1</v>
      </c>
      <c r="G277" s="96">
        <v>45593</v>
      </c>
      <c r="H277" s="128">
        <v>1944</v>
      </c>
      <c r="I277">
        <v>1</v>
      </c>
      <c r="J277" s="122">
        <f t="shared" si="54"/>
        <v>29</v>
      </c>
      <c r="L277">
        <f t="shared" si="58"/>
        <v>1915</v>
      </c>
      <c r="O277">
        <v>1914</v>
      </c>
      <c r="P277">
        <v>1911.5</v>
      </c>
    </row>
    <row r="278" spans="2:16">
      <c r="B278" s="139">
        <v>3402</v>
      </c>
      <c r="C278" t="str">
        <f>VLOOKUP(B278,'定期購入表 _20240911版'!$A$7:$B$56,2,FALSE)</f>
        <v>東レ</v>
      </c>
      <c r="D278" s="96">
        <v>45588</v>
      </c>
      <c r="E278" s="122">
        <v>824.25</v>
      </c>
      <c r="F278">
        <v>2</v>
      </c>
      <c r="G278" s="96">
        <v>45593</v>
      </c>
      <c r="H278" s="128">
        <v>831.9</v>
      </c>
      <c r="I278">
        <v>2</v>
      </c>
      <c r="J278" s="122">
        <f t="shared" si="54"/>
        <v>15.299999999999955</v>
      </c>
      <c r="L278">
        <f t="shared" si="58"/>
        <v>1648.5</v>
      </c>
    </row>
    <row r="279" spans="2:16">
      <c r="B279" s="139">
        <v>6301</v>
      </c>
      <c r="C279" t="str">
        <f>VLOOKUP(B279,'定期購入表 _20240911版'!$A$7:$B$56,2,FALSE)</f>
        <v>コマツ</v>
      </c>
      <c r="D279" s="96">
        <v>45589</v>
      </c>
      <c r="E279" s="122">
        <v>3909</v>
      </c>
      <c r="F279">
        <v>1</v>
      </c>
      <c r="G279" s="96">
        <v>45593</v>
      </c>
      <c r="H279" s="128">
        <v>3996</v>
      </c>
      <c r="I279">
        <v>1</v>
      </c>
      <c r="J279" s="122">
        <f t="shared" si="54"/>
        <v>87</v>
      </c>
      <c r="L279">
        <f t="shared" si="58"/>
        <v>3909</v>
      </c>
    </row>
    <row r="280" spans="2:16">
      <c r="B280" s="139">
        <v>6525</v>
      </c>
      <c r="C280" t="str">
        <f>VLOOKUP(B280,'定期購入表 _20240911版'!$A$7:$B$56,2,FALSE)</f>
        <v>KOKUSAI</v>
      </c>
      <c r="D280" s="96">
        <v>45590</v>
      </c>
      <c r="E280" s="122">
        <v>2745</v>
      </c>
      <c r="F280">
        <v>1</v>
      </c>
      <c r="G280" s="96">
        <v>45593</v>
      </c>
      <c r="H280" s="128">
        <v>2884</v>
      </c>
      <c r="I280">
        <v>1</v>
      </c>
      <c r="J280" s="122">
        <f t="shared" si="54"/>
        <v>139</v>
      </c>
      <c r="L280">
        <f t="shared" si="58"/>
        <v>2745</v>
      </c>
    </row>
    <row r="281" spans="2:16">
      <c r="B281" s="139">
        <v>6981</v>
      </c>
      <c r="C281" t="str">
        <f>VLOOKUP(B281,'定期購入表 _20240911版'!$A$7:$B$56,2,FALSE)</f>
        <v>村田製作所</v>
      </c>
      <c r="D281" s="96">
        <v>45590</v>
      </c>
      <c r="E281" s="122">
        <v>2735</v>
      </c>
      <c r="F281">
        <v>1</v>
      </c>
      <c r="G281" s="96">
        <v>45593</v>
      </c>
      <c r="H281" s="128">
        <v>2780</v>
      </c>
      <c r="I281">
        <v>1</v>
      </c>
      <c r="J281" s="122">
        <f t="shared" si="54"/>
        <v>45</v>
      </c>
      <c r="L281">
        <f t="shared" si="58"/>
        <v>2735</v>
      </c>
    </row>
    <row r="282" spans="2:16">
      <c r="B282" s="139">
        <v>7267</v>
      </c>
      <c r="C282" t="str">
        <f>VLOOKUP(B282,'定期購入表 _20240911版'!$A$7:$B$56,2,FALSE)</f>
        <v>ホンダ</v>
      </c>
      <c r="D282" s="96">
        <v>45590</v>
      </c>
      <c r="E282" s="122">
        <v>1520</v>
      </c>
      <c r="F282">
        <v>1</v>
      </c>
      <c r="G282" s="96">
        <v>45593</v>
      </c>
      <c r="H282" s="128">
        <v>1577</v>
      </c>
      <c r="I282">
        <v>1</v>
      </c>
      <c r="J282" s="122">
        <f t="shared" si="54"/>
        <v>57</v>
      </c>
      <c r="L282">
        <f t="shared" si="58"/>
        <v>1520</v>
      </c>
    </row>
    <row r="283" spans="2:16">
      <c r="B283" s="139">
        <v>8306</v>
      </c>
      <c r="C283" t="str">
        <f>VLOOKUP(B283,'定期購入表 _20240911版'!$A$7:$B$56,2,FALSE)</f>
        <v>三菱UFJ</v>
      </c>
      <c r="D283" s="96">
        <v>45593</v>
      </c>
      <c r="E283" s="122">
        <v>1515.5</v>
      </c>
      <c r="F283">
        <v>1</v>
      </c>
      <c r="G283" s="96">
        <v>45593</v>
      </c>
      <c r="H283" s="128">
        <v>1554</v>
      </c>
      <c r="I283">
        <v>1</v>
      </c>
      <c r="J283" s="122">
        <f t="shared" si="54"/>
        <v>38.5</v>
      </c>
      <c r="L283">
        <f t="shared" si="58"/>
        <v>1515.5</v>
      </c>
    </row>
    <row r="284" spans="2:16">
      <c r="B284" s="139">
        <v>2337</v>
      </c>
      <c r="C284" t="str">
        <f>VLOOKUP(B284,'定期購入表 _20240911版'!$A$7:$B$56,2,FALSE)</f>
        <v>いちご</v>
      </c>
      <c r="D284" s="96">
        <v>45590</v>
      </c>
      <c r="E284" s="122">
        <v>410</v>
      </c>
      <c r="F284">
        <v>1</v>
      </c>
      <c r="G284" s="96">
        <v>45590</v>
      </c>
      <c r="H284" s="136">
        <v>410</v>
      </c>
      <c r="I284">
        <v>1</v>
      </c>
      <c r="J284" s="122">
        <f t="shared" si="54"/>
        <v>0</v>
      </c>
      <c r="L284">
        <f t="shared" si="58"/>
        <v>410</v>
      </c>
    </row>
    <row r="285" spans="2:16">
      <c r="B285" s="139">
        <v>2503</v>
      </c>
      <c r="C285" t="str">
        <f>VLOOKUP(B285,'定期購入表 _20240911版'!$A$7:$B$56,2,FALSE)</f>
        <v>キリンHD</v>
      </c>
      <c r="D285" s="96">
        <v>45582</v>
      </c>
      <c r="E285" s="122">
        <v>2200</v>
      </c>
      <c r="F285">
        <v>1</v>
      </c>
      <c r="G285" s="96">
        <v>45589</v>
      </c>
      <c r="H285" s="128">
        <v>2270</v>
      </c>
      <c r="I285">
        <v>1</v>
      </c>
      <c r="J285" s="122">
        <f t="shared" si="54"/>
        <v>70</v>
      </c>
      <c r="L285">
        <f t="shared" si="58"/>
        <v>2200</v>
      </c>
    </row>
    <row r="286" spans="2:16">
      <c r="B286" s="139">
        <v>3382</v>
      </c>
      <c r="C286" t="str">
        <f>VLOOKUP(B286,'定期購入表 _20240911版'!$A$7:$B$56,2,FALSE)</f>
        <v>7&amp;iHD</v>
      </c>
      <c r="D286" s="96">
        <v>45589</v>
      </c>
      <c r="E286" s="122">
        <v>2190</v>
      </c>
      <c r="F286">
        <v>1</v>
      </c>
      <c r="G286" s="96">
        <v>45589</v>
      </c>
      <c r="H286" s="128">
        <v>2258</v>
      </c>
      <c r="I286">
        <v>1</v>
      </c>
      <c r="J286" s="122">
        <f t="shared" si="54"/>
        <v>68</v>
      </c>
      <c r="L286">
        <f t="shared" si="58"/>
        <v>2190</v>
      </c>
    </row>
    <row r="287" spans="2:16">
      <c r="B287" s="139">
        <v>3563</v>
      </c>
      <c r="C287" t="str">
        <f>VLOOKUP(B287,'定期購入表 _20240911版'!$A$7:$B$56,2,FALSE)</f>
        <v>F&amp;LC</v>
      </c>
      <c r="D287" s="96">
        <v>45589</v>
      </c>
      <c r="E287" s="122">
        <v>2902</v>
      </c>
      <c r="F287">
        <v>1</v>
      </c>
      <c r="G287" s="96">
        <v>45589</v>
      </c>
      <c r="H287" s="128">
        <v>2970</v>
      </c>
      <c r="I287">
        <v>1</v>
      </c>
      <c r="J287" s="122">
        <f t="shared" si="54"/>
        <v>68</v>
      </c>
      <c r="L287">
        <f t="shared" si="58"/>
        <v>2902</v>
      </c>
    </row>
    <row r="288" spans="2:16">
      <c r="B288" s="139">
        <v>2503</v>
      </c>
      <c r="C288" t="str">
        <f>VLOOKUP(B288,'定期購入表 _20240911版'!$A$7:$B$56,2,FALSE)</f>
        <v>キリンHD</v>
      </c>
      <c r="D288" s="96">
        <v>45582</v>
      </c>
      <c r="E288" s="122">
        <v>2200</v>
      </c>
      <c r="F288">
        <v>1</v>
      </c>
      <c r="G288" s="96">
        <v>45588</v>
      </c>
      <c r="H288" s="128">
        <v>2252</v>
      </c>
      <c r="I288">
        <v>1</v>
      </c>
      <c r="J288" s="122">
        <f t="shared" si="54"/>
        <v>52</v>
      </c>
      <c r="L288">
        <f t="shared" si="58"/>
        <v>2200</v>
      </c>
    </row>
    <row r="289" spans="2:12">
      <c r="B289" s="139">
        <v>7267</v>
      </c>
      <c r="C289" t="str">
        <f>VLOOKUP(B289,'定期購入表 _20240911版'!$A$7:$B$56,2,FALSE)</f>
        <v>ホンダ</v>
      </c>
      <c r="D289" s="96">
        <v>45587</v>
      </c>
      <c r="E289" s="122">
        <v>1501</v>
      </c>
      <c r="F289">
        <v>1</v>
      </c>
      <c r="G289" s="96">
        <v>45588</v>
      </c>
      <c r="H289" s="128">
        <v>1559.5</v>
      </c>
      <c r="I289">
        <v>1</v>
      </c>
      <c r="J289" s="122">
        <f t="shared" si="54"/>
        <v>58.5</v>
      </c>
      <c r="L289">
        <f t="shared" si="58"/>
        <v>1501</v>
      </c>
    </row>
    <row r="290" spans="2:12">
      <c r="B290" s="139">
        <v>7267</v>
      </c>
      <c r="C290" t="str">
        <f>VLOOKUP(B290,'定期購入表 _20240911版'!$A$7:$B$56,2,FALSE)</f>
        <v>ホンダ</v>
      </c>
      <c r="D290" s="96">
        <v>45587</v>
      </c>
      <c r="E290" s="122">
        <v>1501</v>
      </c>
      <c r="F290">
        <v>1</v>
      </c>
      <c r="G290" s="96">
        <v>45588</v>
      </c>
      <c r="H290" s="128">
        <v>1546</v>
      </c>
      <c r="I290">
        <v>1</v>
      </c>
      <c r="J290" s="122">
        <f t="shared" si="54"/>
        <v>45</v>
      </c>
      <c r="L290">
        <f t="shared" si="58"/>
        <v>1501</v>
      </c>
    </row>
    <row r="291" spans="2:12">
      <c r="B291" s="139">
        <v>7270</v>
      </c>
      <c r="C291" t="str">
        <f>VLOOKUP(B291,'定期購入表 _20240911版'!$A$7:$B$56,2,FALSE)</f>
        <v>SUBARU</v>
      </c>
      <c r="D291" s="96">
        <v>45587</v>
      </c>
      <c r="E291" s="122">
        <v>2601</v>
      </c>
      <c r="F291">
        <v>1</v>
      </c>
      <c r="G291" s="96">
        <v>45588</v>
      </c>
      <c r="H291" s="128">
        <v>2706</v>
      </c>
      <c r="I291">
        <v>1</v>
      </c>
      <c r="J291" s="122">
        <f t="shared" si="54"/>
        <v>105</v>
      </c>
      <c r="L291">
        <f t="shared" si="58"/>
        <v>2601</v>
      </c>
    </row>
    <row r="292" spans="2:12">
      <c r="B292" s="139">
        <v>7270</v>
      </c>
      <c r="C292" t="str">
        <f>VLOOKUP(B292,'定期購入表 _20240911版'!$A$7:$B$56,2,FALSE)</f>
        <v>SUBARU</v>
      </c>
      <c r="D292" s="96">
        <v>45587</v>
      </c>
      <c r="E292" s="122">
        <v>2601</v>
      </c>
      <c r="F292">
        <v>1</v>
      </c>
      <c r="G292" s="96">
        <v>45588</v>
      </c>
      <c r="H292" s="128">
        <v>2664.5</v>
      </c>
      <c r="I292">
        <v>1</v>
      </c>
      <c r="J292" s="122">
        <f t="shared" si="54"/>
        <v>63.5</v>
      </c>
      <c r="L292">
        <f t="shared" ref="L292:L323" si="59">E292*F292</f>
        <v>2601</v>
      </c>
    </row>
    <row r="293" spans="2:12">
      <c r="B293" s="139" t="s">
        <v>78</v>
      </c>
      <c r="C293" t="str">
        <f>VLOOKUP(B293,'定期購入表 _20240911版'!$A$7:$B$56,2,FALSE)</f>
        <v>日経半導体ETF</v>
      </c>
      <c r="D293" s="96">
        <v>45582</v>
      </c>
      <c r="E293" s="122">
        <v>1610.25</v>
      </c>
      <c r="F293">
        <v>1</v>
      </c>
      <c r="G293" s="96">
        <v>45587</v>
      </c>
      <c r="H293" s="128">
        <v>1625</v>
      </c>
      <c r="I293">
        <v>1</v>
      </c>
      <c r="J293" s="122">
        <f t="shared" si="54"/>
        <v>14.75</v>
      </c>
      <c r="L293">
        <f t="shared" si="59"/>
        <v>1610.25</v>
      </c>
    </row>
    <row r="294" spans="2:12">
      <c r="B294" s="139">
        <v>2337</v>
      </c>
      <c r="C294" t="str">
        <f>VLOOKUP(B294,'定期購入表 _20240911版'!$A$7:$B$56,2,FALSE)</f>
        <v>いちご</v>
      </c>
      <c r="D294" s="96">
        <v>45586</v>
      </c>
      <c r="E294" s="122">
        <v>389</v>
      </c>
      <c r="F294">
        <v>2</v>
      </c>
      <c r="G294" s="96">
        <v>45587</v>
      </c>
      <c r="H294" s="128">
        <v>394</v>
      </c>
      <c r="I294">
        <v>2</v>
      </c>
      <c r="J294" s="122">
        <f t="shared" si="54"/>
        <v>10</v>
      </c>
      <c r="L294">
        <f t="shared" si="59"/>
        <v>778</v>
      </c>
    </row>
    <row r="295" spans="2:12">
      <c r="B295" s="139">
        <v>6525</v>
      </c>
      <c r="C295" t="str">
        <f>VLOOKUP(B295,'定期購入表 _20240911版'!$A$7:$B$56,2,FALSE)</f>
        <v>KOKUSAI</v>
      </c>
      <c r="D295" s="96">
        <v>45586</v>
      </c>
      <c r="E295" s="122">
        <v>2929</v>
      </c>
      <c r="F295">
        <v>2</v>
      </c>
      <c r="G295" s="96">
        <v>45587</v>
      </c>
      <c r="H295" s="136">
        <v>2938</v>
      </c>
      <c r="I295">
        <v>2</v>
      </c>
      <c r="J295" s="122">
        <f t="shared" si="54"/>
        <v>18</v>
      </c>
      <c r="L295">
        <f t="shared" si="59"/>
        <v>5858</v>
      </c>
    </row>
    <row r="296" spans="2:12">
      <c r="B296" s="139">
        <v>6753</v>
      </c>
      <c r="C296" t="str">
        <f>VLOOKUP(B296,'定期購入表 _20240911版'!$A$7:$B$56,2,FALSE)</f>
        <v>シャープ</v>
      </c>
      <c r="D296" s="96">
        <v>45583</v>
      </c>
      <c r="E296" s="122">
        <v>987.3</v>
      </c>
      <c r="F296">
        <v>1</v>
      </c>
      <c r="G296" s="96">
        <v>45587</v>
      </c>
      <c r="H296" s="136">
        <v>991</v>
      </c>
      <c r="I296">
        <v>1</v>
      </c>
      <c r="J296" s="122">
        <f t="shared" si="54"/>
        <v>3.7000000000000455</v>
      </c>
      <c r="L296">
        <f t="shared" si="59"/>
        <v>987.3</v>
      </c>
    </row>
    <row r="297" spans="2:12">
      <c r="B297" s="139">
        <v>6902</v>
      </c>
      <c r="C297" t="str">
        <f>VLOOKUP(B297,'定期購入表 _20240911版'!$A$7:$B$56,2,FALSE)</f>
        <v>デンソー</v>
      </c>
      <c r="D297" s="96">
        <v>45583</v>
      </c>
      <c r="E297" s="122">
        <v>2075</v>
      </c>
      <c r="F297">
        <v>1</v>
      </c>
      <c r="G297" s="96">
        <v>45587</v>
      </c>
      <c r="H297" s="128">
        <v>2083</v>
      </c>
      <c r="I297">
        <v>1</v>
      </c>
      <c r="J297" s="122">
        <f t="shared" si="54"/>
        <v>8</v>
      </c>
      <c r="L297">
        <f t="shared" si="59"/>
        <v>2075</v>
      </c>
    </row>
    <row r="298" spans="2:12">
      <c r="B298" s="139">
        <v>7267</v>
      </c>
      <c r="C298" t="str">
        <f>VLOOKUP(B298,'定期購入表 _20240911版'!$A$7:$B$56,2,FALSE)</f>
        <v>ホンダ</v>
      </c>
      <c r="D298" s="96">
        <v>45587</v>
      </c>
      <c r="E298" s="122">
        <v>1501</v>
      </c>
      <c r="F298">
        <v>1</v>
      </c>
      <c r="G298" s="96">
        <v>45587</v>
      </c>
      <c r="H298" s="128">
        <v>1515</v>
      </c>
      <c r="I298">
        <v>1</v>
      </c>
      <c r="J298" s="122">
        <f t="shared" si="54"/>
        <v>14</v>
      </c>
      <c r="L298">
        <f t="shared" si="59"/>
        <v>1501</v>
      </c>
    </row>
    <row r="299" spans="2:12">
      <c r="B299" s="139">
        <v>9020</v>
      </c>
      <c r="C299" t="str">
        <f>VLOOKUP(B299,'定期購入表 _20240911版'!$A$7:$B$56,2,FALSE)</f>
        <v>JR東</v>
      </c>
      <c r="D299" s="96">
        <v>45586</v>
      </c>
      <c r="E299" s="122">
        <v>2984</v>
      </c>
      <c r="F299">
        <v>2</v>
      </c>
      <c r="G299" s="96">
        <v>45587</v>
      </c>
      <c r="H299" s="136">
        <v>3012</v>
      </c>
      <c r="I299">
        <v>2</v>
      </c>
      <c r="J299" s="122">
        <f t="shared" si="54"/>
        <v>56</v>
      </c>
      <c r="L299">
        <f t="shared" si="59"/>
        <v>5968</v>
      </c>
    </row>
    <row r="300" spans="2:12">
      <c r="B300" s="139">
        <v>2337</v>
      </c>
      <c r="C300" t="str">
        <f>VLOOKUP(B300,'定期購入表 _20240911版'!$A$7:$B$56,2,FALSE)</f>
        <v>いちご</v>
      </c>
      <c r="D300" s="96">
        <v>45586</v>
      </c>
      <c r="E300" s="122">
        <v>389</v>
      </c>
      <c r="F300">
        <v>2</v>
      </c>
      <c r="G300" s="96">
        <v>45586</v>
      </c>
      <c r="H300" s="128">
        <v>393</v>
      </c>
      <c r="I300">
        <v>2</v>
      </c>
      <c r="J300" s="122">
        <f t="shared" si="54"/>
        <v>8</v>
      </c>
      <c r="L300">
        <f t="shared" si="59"/>
        <v>778</v>
      </c>
    </row>
    <row r="301" spans="2:12">
      <c r="B301" s="139">
        <v>3563</v>
      </c>
      <c r="C301" t="str">
        <f>VLOOKUP(B301,'定期購入表 _20240911版'!$A$7:$B$56,2,FALSE)</f>
        <v>F&amp;LC</v>
      </c>
      <c r="D301" s="96">
        <v>45583</v>
      </c>
      <c r="E301" s="122">
        <v>2941</v>
      </c>
      <c r="F301">
        <v>1</v>
      </c>
      <c r="G301" s="96">
        <v>45586</v>
      </c>
      <c r="H301" s="128">
        <v>2991.5</v>
      </c>
      <c r="I301">
        <v>1</v>
      </c>
      <c r="J301" s="122">
        <f t="shared" si="54"/>
        <v>50.5</v>
      </c>
      <c r="L301">
        <f t="shared" si="59"/>
        <v>2941</v>
      </c>
    </row>
    <row r="302" spans="2:12">
      <c r="B302" s="139">
        <v>4689</v>
      </c>
      <c r="C302" t="str">
        <f>VLOOKUP(B302,'定期購入表 _20240911版'!$A$7:$B$56,2,FALSE)</f>
        <v>LINEヤフー</v>
      </c>
      <c r="D302" s="96">
        <v>45586</v>
      </c>
      <c r="E302" s="122">
        <v>423.5</v>
      </c>
      <c r="F302">
        <v>1</v>
      </c>
      <c r="G302" s="96">
        <v>45586</v>
      </c>
      <c r="H302" s="128">
        <v>425.1</v>
      </c>
      <c r="I302">
        <v>1</v>
      </c>
      <c r="J302" s="122">
        <f t="shared" si="54"/>
        <v>1.6000000000000227</v>
      </c>
      <c r="L302">
        <f t="shared" si="59"/>
        <v>423.5</v>
      </c>
    </row>
    <row r="303" spans="2:12">
      <c r="B303" s="139">
        <v>6902</v>
      </c>
      <c r="C303" t="str">
        <f>VLOOKUP(B303,'定期購入表 _20240911版'!$A$7:$B$56,2,FALSE)</f>
        <v>デンソー</v>
      </c>
      <c r="D303" s="96">
        <v>45583</v>
      </c>
      <c r="E303" s="122">
        <v>2075</v>
      </c>
      <c r="F303">
        <v>1</v>
      </c>
      <c r="G303" s="96">
        <v>45586</v>
      </c>
      <c r="H303" s="128">
        <v>2087</v>
      </c>
      <c r="I303">
        <v>1</v>
      </c>
      <c r="J303" s="122">
        <f t="shared" si="54"/>
        <v>12</v>
      </c>
      <c r="L303">
        <f t="shared" si="59"/>
        <v>2075</v>
      </c>
    </row>
    <row r="304" spans="2:12">
      <c r="B304" s="139">
        <v>3141</v>
      </c>
      <c r="C304" t="str">
        <f>VLOOKUP(B304,'定期購入表 _20240911版'!$A$7:$B$56,2,FALSE)</f>
        <v>ウエルシアHD</v>
      </c>
      <c r="D304" s="96">
        <v>45580</v>
      </c>
      <c r="E304">
        <v>1941.5</v>
      </c>
      <c r="F304">
        <v>1</v>
      </c>
      <c r="G304" s="96">
        <v>45583</v>
      </c>
      <c r="H304" s="136">
        <v>1966.5</v>
      </c>
      <c r="I304">
        <v>1</v>
      </c>
      <c r="J304" s="122">
        <f t="shared" si="54"/>
        <v>25</v>
      </c>
      <c r="L304">
        <f t="shared" si="59"/>
        <v>1941.5</v>
      </c>
    </row>
    <row r="305" spans="2:12">
      <c r="B305" s="139">
        <v>7267</v>
      </c>
      <c r="C305" t="str">
        <f>VLOOKUP(B305,'定期購入表 _20240911版'!$A$7:$B$56,2,FALSE)</f>
        <v>ホンダ</v>
      </c>
      <c r="D305" s="96">
        <v>45581</v>
      </c>
      <c r="E305" s="122">
        <v>1528</v>
      </c>
      <c r="F305">
        <v>1</v>
      </c>
      <c r="G305" s="96">
        <v>45583</v>
      </c>
      <c r="H305" s="136">
        <v>1537.5</v>
      </c>
      <c r="I305">
        <v>1</v>
      </c>
      <c r="J305" s="122">
        <f t="shared" si="54"/>
        <v>9.5</v>
      </c>
      <c r="L305">
        <f t="shared" si="59"/>
        <v>1528</v>
      </c>
    </row>
    <row r="306" spans="2:12">
      <c r="B306" s="139">
        <v>9990</v>
      </c>
      <c r="C306" t="str">
        <f>VLOOKUP(B306,'定期購入表 _20240911版'!$A$7:$B$56,2,FALSE)</f>
        <v>ｻｯｸｽﾊﾞｰHD</v>
      </c>
      <c r="D306" s="96">
        <v>45581</v>
      </c>
      <c r="E306" s="122">
        <v>906</v>
      </c>
      <c r="F306">
        <v>2</v>
      </c>
      <c r="G306" s="96">
        <v>45583</v>
      </c>
      <c r="H306" s="136">
        <v>915.5</v>
      </c>
      <c r="I306">
        <v>2</v>
      </c>
      <c r="J306" s="122">
        <f t="shared" si="54"/>
        <v>19</v>
      </c>
      <c r="L306">
        <f t="shared" si="59"/>
        <v>1812</v>
      </c>
    </row>
    <row r="307" spans="2:12">
      <c r="B307" s="139" t="s">
        <v>78</v>
      </c>
      <c r="C307" t="str">
        <f>VLOOKUP(B307,'定期購入表 _20240911版'!$A$7:$B$56,2,FALSE)</f>
        <v>日経半導体ETF</v>
      </c>
      <c r="D307" s="96">
        <v>45581</v>
      </c>
      <c r="E307" s="122">
        <v>1611.5</v>
      </c>
      <c r="F307">
        <v>1</v>
      </c>
      <c r="G307" s="96">
        <v>45582</v>
      </c>
      <c r="H307" s="136">
        <v>1626</v>
      </c>
      <c r="I307">
        <v>1</v>
      </c>
      <c r="J307" s="122">
        <f t="shared" si="54"/>
        <v>14.5</v>
      </c>
      <c r="L307">
        <f t="shared" si="59"/>
        <v>1611.5</v>
      </c>
    </row>
    <row r="308" spans="2:12">
      <c r="B308" s="139">
        <v>2503</v>
      </c>
      <c r="C308" t="str">
        <f>VLOOKUP(B308,'定期購入表 _20240911版'!$A$7:$B$56,2,FALSE)</f>
        <v>キリンHD</v>
      </c>
      <c r="D308" s="96">
        <v>45582</v>
      </c>
      <c r="E308" s="122">
        <v>2200</v>
      </c>
      <c r="F308">
        <v>1</v>
      </c>
      <c r="G308" s="96">
        <v>45582</v>
      </c>
      <c r="H308" s="136">
        <v>2217.5</v>
      </c>
      <c r="I308">
        <v>1</v>
      </c>
      <c r="J308" s="122">
        <f t="shared" si="54"/>
        <v>17.5</v>
      </c>
      <c r="L308">
        <f t="shared" si="59"/>
        <v>2200</v>
      </c>
    </row>
    <row r="309" spans="2:12">
      <c r="B309" s="139">
        <v>3141</v>
      </c>
      <c r="C309" t="str">
        <f>VLOOKUP(B309,'定期購入表 _20240911版'!$A$7:$B$56,2,FALSE)</f>
        <v>ウエルシアHD</v>
      </c>
      <c r="D309" s="96">
        <v>45580</v>
      </c>
      <c r="E309">
        <v>1941.5</v>
      </c>
      <c r="F309">
        <v>1</v>
      </c>
      <c r="G309" s="96">
        <v>45582</v>
      </c>
      <c r="H309" s="136">
        <v>1953.5</v>
      </c>
      <c r="I309">
        <v>1</v>
      </c>
      <c r="J309" s="122">
        <f t="shared" si="54"/>
        <v>12</v>
      </c>
      <c r="L309">
        <f t="shared" si="59"/>
        <v>1941.5</v>
      </c>
    </row>
    <row r="310" spans="2:12">
      <c r="B310" s="139">
        <v>7267</v>
      </c>
      <c r="C310" t="str">
        <f>VLOOKUP(B310,'定期購入表 _20240911版'!$A$7:$B$56,2,FALSE)</f>
        <v>ホンダ</v>
      </c>
      <c r="D310" s="96">
        <v>45581</v>
      </c>
      <c r="E310" s="122">
        <v>1528</v>
      </c>
      <c r="F310">
        <v>1</v>
      </c>
      <c r="G310" s="96">
        <v>45582</v>
      </c>
      <c r="H310" s="136">
        <v>1543</v>
      </c>
      <c r="I310">
        <v>1</v>
      </c>
      <c r="J310" s="122">
        <f t="shared" si="54"/>
        <v>15</v>
      </c>
      <c r="L310">
        <f t="shared" si="59"/>
        <v>1528</v>
      </c>
    </row>
    <row r="311" spans="2:12">
      <c r="B311" s="139">
        <v>9201</v>
      </c>
      <c r="C311" t="str">
        <f>VLOOKUP(B311,'定期購入表 _20240911版'!$A$7:$B$56,2,FALSE)</f>
        <v>JAL</v>
      </c>
      <c r="D311" s="96">
        <v>45581</v>
      </c>
      <c r="E311" s="122">
        <v>2424</v>
      </c>
      <c r="F311">
        <v>1</v>
      </c>
      <c r="G311" s="96">
        <v>45582</v>
      </c>
      <c r="H311" s="136">
        <v>2438</v>
      </c>
      <c r="I311">
        <v>1</v>
      </c>
      <c r="J311" s="122">
        <f t="shared" si="54"/>
        <v>14</v>
      </c>
      <c r="L311">
        <f t="shared" si="59"/>
        <v>2424</v>
      </c>
    </row>
    <row r="312" spans="2:12">
      <c r="B312" s="139">
        <v>2563</v>
      </c>
      <c r="C312" t="str">
        <f>VLOOKUP(B312,'定期購入表 _20240911版'!$A$7:$B$56,2,FALSE)</f>
        <v>iS500米H</v>
      </c>
      <c r="D312" s="96">
        <v>45574</v>
      </c>
      <c r="E312" s="122">
        <v>325.7</v>
      </c>
      <c r="F312">
        <v>1</v>
      </c>
      <c r="G312" s="96">
        <v>45581</v>
      </c>
      <c r="H312" s="128">
        <v>330.8</v>
      </c>
      <c r="I312">
        <v>1</v>
      </c>
      <c r="J312" s="122">
        <f t="shared" si="54"/>
        <v>5.1000000000000227</v>
      </c>
      <c r="L312">
        <f t="shared" si="59"/>
        <v>325.7</v>
      </c>
    </row>
    <row r="313" spans="2:12">
      <c r="B313" s="139">
        <v>4689</v>
      </c>
      <c r="C313" t="str">
        <f>VLOOKUP(B313,'定期購入表 _20240911版'!$A$7:$B$56,2,FALSE)</f>
        <v>LINEヤフー</v>
      </c>
      <c r="D313" s="96">
        <v>45580</v>
      </c>
      <c r="E313" s="122">
        <v>430</v>
      </c>
      <c r="F313">
        <v>1</v>
      </c>
      <c r="G313" s="96">
        <v>45581</v>
      </c>
      <c r="H313" s="128">
        <v>428.2</v>
      </c>
      <c r="I313">
        <v>1</v>
      </c>
      <c r="J313" s="122">
        <f t="shared" si="54"/>
        <v>-1.8000000000000114</v>
      </c>
      <c r="L313">
        <f t="shared" si="59"/>
        <v>430</v>
      </c>
    </row>
    <row r="314" spans="2:12">
      <c r="B314" s="139">
        <v>6753</v>
      </c>
      <c r="C314" t="str">
        <f>VLOOKUP(B314,'定期購入表 _20240911版'!$A$7:$B$56,2,FALSE)</f>
        <v>シャープ</v>
      </c>
      <c r="D314" s="96">
        <v>45576</v>
      </c>
      <c r="E314" s="122">
        <v>988.5</v>
      </c>
      <c r="F314">
        <v>2</v>
      </c>
      <c r="G314" s="96">
        <v>45581</v>
      </c>
      <c r="H314" s="128">
        <v>984.1</v>
      </c>
      <c r="I314">
        <v>1</v>
      </c>
      <c r="J314" s="122">
        <f t="shared" si="54"/>
        <v>-4.3999999999999773</v>
      </c>
      <c r="L314">
        <f t="shared" si="59"/>
        <v>1977</v>
      </c>
    </row>
    <row r="315" spans="2:12">
      <c r="B315" s="139">
        <v>8306</v>
      </c>
      <c r="C315" t="str">
        <f>VLOOKUP(B315,'定期購入表 _20240911版'!$A$7:$B$56,2,FALSE)</f>
        <v>三菱UFJ</v>
      </c>
      <c r="D315" s="96">
        <v>45581</v>
      </c>
      <c r="E315" s="122">
        <v>1577</v>
      </c>
      <c r="F315">
        <v>2</v>
      </c>
      <c r="G315" s="96">
        <v>45581</v>
      </c>
      <c r="H315" s="128">
        <v>1591</v>
      </c>
      <c r="I315">
        <v>2</v>
      </c>
      <c r="J315" s="122">
        <f t="shared" si="54"/>
        <v>28</v>
      </c>
      <c r="L315">
        <f t="shared" si="59"/>
        <v>3154</v>
      </c>
    </row>
    <row r="316" spans="2:12">
      <c r="B316" s="139">
        <v>9020</v>
      </c>
      <c r="C316" t="str">
        <f>VLOOKUP(B316,'定期購入表 _20240911版'!$A$7:$B$56,2,FALSE)</f>
        <v>JR東</v>
      </c>
      <c r="D316" s="96">
        <v>45580</v>
      </c>
      <c r="E316" s="122">
        <v>2957</v>
      </c>
      <c r="F316">
        <v>1</v>
      </c>
      <c r="G316" s="96">
        <v>45581</v>
      </c>
      <c r="H316" s="128">
        <v>2994</v>
      </c>
      <c r="I316">
        <v>1</v>
      </c>
      <c r="J316" s="122">
        <f t="shared" si="54"/>
        <v>37</v>
      </c>
      <c r="L316">
        <f t="shared" si="59"/>
        <v>2957</v>
      </c>
    </row>
    <row r="317" spans="2:12">
      <c r="B317" s="139">
        <v>9990</v>
      </c>
      <c r="C317" t="str">
        <f>VLOOKUP(B317,'定期購入表 _20240911版'!$A$7:$B$56,2,FALSE)</f>
        <v>ｻｯｸｽﾊﾞｰHD</v>
      </c>
      <c r="D317" s="96">
        <v>45581</v>
      </c>
      <c r="E317" s="122">
        <v>906</v>
      </c>
      <c r="F317">
        <v>1</v>
      </c>
      <c r="G317" s="96">
        <v>45581</v>
      </c>
      <c r="H317" s="128">
        <v>910</v>
      </c>
      <c r="I317">
        <v>1</v>
      </c>
      <c r="J317" s="122">
        <f t="shared" si="54"/>
        <v>4</v>
      </c>
      <c r="L317">
        <f t="shared" si="59"/>
        <v>906</v>
      </c>
    </row>
    <row r="318" spans="2:12">
      <c r="B318" s="139">
        <v>1306</v>
      </c>
      <c r="C318" t="str">
        <f>VLOOKUP(B318,'定期購入表 _20240911版'!$A$7:$B$56,2,FALSE)</f>
        <v>NFTOPIX</v>
      </c>
      <c r="D318" s="96">
        <v>45580</v>
      </c>
      <c r="E318" s="122">
        <v>2871</v>
      </c>
      <c r="F318">
        <v>1</v>
      </c>
      <c r="G318" s="96">
        <v>45580</v>
      </c>
      <c r="H318" s="136">
        <v>2850</v>
      </c>
      <c r="I318">
        <v>1</v>
      </c>
      <c r="J318" s="122">
        <f t="shared" si="54"/>
        <v>-21</v>
      </c>
      <c r="L318">
        <f t="shared" si="59"/>
        <v>2871</v>
      </c>
    </row>
    <row r="319" spans="2:12">
      <c r="B319" s="139" t="s">
        <v>78</v>
      </c>
      <c r="C319" t="str">
        <f>VLOOKUP(B319,'定期購入表 _20240911版'!$A$7:$B$56,2,FALSE)</f>
        <v>日経半導体ETF</v>
      </c>
      <c r="D319" s="96">
        <v>45569</v>
      </c>
      <c r="E319" s="122">
        <v>1635</v>
      </c>
      <c r="F319">
        <v>2</v>
      </c>
      <c r="G319" s="96">
        <v>45580</v>
      </c>
      <c r="H319" s="136">
        <v>1705</v>
      </c>
      <c r="I319">
        <v>2</v>
      </c>
      <c r="J319" s="122">
        <f t="shared" si="54"/>
        <v>140</v>
      </c>
      <c r="L319">
        <f t="shared" si="59"/>
        <v>3270</v>
      </c>
    </row>
    <row r="320" spans="2:12">
      <c r="B320" s="139">
        <v>2337</v>
      </c>
      <c r="C320" t="str">
        <f>VLOOKUP(B320,'定期購入表 _20240911版'!$A$7:$B$56,2,FALSE)</f>
        <v>いちご</v>
      </c>
      <c r="D320" s="96">
        <v>45573</v>
      </c>
      <c r="E320" s="122">
        <v>365</v>
      </c>
      <c r="F320">
        <v>2</v>
      </c>
      <c r="G320" s="96">
        <v>45580</v>
      </c>
      <c r="H320" s="136">
        <v>392</v>
      </c>
      <c r="I320">
        <v>2</v>
      </c>
      <c r="J320" s="122">
        <f t="shared" si="54"/>
        <v>54</v>
      </c>
      <c r="L320">
        <f t="shared" si="59"/>
        <v>730</v>
      </c>
    </row>
    <row r="321" spans="2:12">
      <c r="B321" s="139">
        <v>2866</v>
      </c>
      <c r="C321" t="str">
        <f>VLOOKUP(B321,'定期購入表 _20240911版'!$A$7:$B$56,2,FALSE)</f>
        <v>GX優先証</v>
      </c>
      <c r="D321" s="96">
        <v>45576</v>
      </c>
      <c r="E321" s="122">
        <v>1036</v>
      </c>
      <c r="F321">
        <v>2</v>
      </c>
      <c r="G321" s="96">
        <v>45580</v>
      </c>
      <c r="H321" s="136">
        <v>1047</v>
      </c>
      <c r="I321">
        <v>2</v>
      </c>
      <c r="J321" s="122">
        <f t="shared" si="54"/>
        <v>22</v>
      </c>
      <c r="L321">
        <f t="shared" si="59"/>
        <v>2072</v>
      </c>
    </row>
    <row r="322" spans="2:12">
      <c r="B322" s="139">
        <v>3382</v>
      </c>
      <c r="C322" t="str">
        <f>VLOOKUP(B322,'定期購入表 _20240911版'!$A$7:$B$56,2,FALSE)</f>
        <v>7&amp;iHD</v>
      </c>
      <c r="D322" s="96">
        <v>45576</v>
      </c>
      <c r="E322" s="122">
        <v>2225</v>
      </c>
      <c r="F322">
        <v>1</v>
      </c>
      <c r="G322" s="96">
        <v>45580</v>
      </c>
      <c r="H322" s="128">
        <v>2288</v>
      </c>
      <c r="I322">
        <v>1</v>
      </c>
      <c r="J322" s="122">
        <f t="shared" si="54"/>
        <v>63</v>
      </c>
      <c r="L322">
        <f t="shared" si="59"/>
        <v>2225</v>
      </c>
    </row>
    <row r="323" spans="2:12">
      <c r="B323" s="139">
        <v>4689</v>
      </c>
      <c r="C323" t="str">
        <f>VLOOKUP(B323,'定期購入表 _20240911版'!$A$7:$B$56,2,FALSE)</f>
        <v>LINEヤフー</v>
      </c>
      <c r="D323" s="96">
        <v>45580</v>
      </c>
      <c r="E323" s="122">
        <v>430</v>
      </c>
      <c r="F323">
        <v>2</v>
      </c>
      <c r="G323" s="96">
        <v>45580</v>
      </c>
      <c r="H323" s="136">
        <v>430.3</v>
      </c>
      <c r="I323">
        <v>2</v>
      </c>
      <c r="J323" s="122">
        <f t="shared" si="54"/>
        <v>0.60000000000002274</v>
      </c>
      <c r="L323">
        <f t="shared" si="59"/>
        <v>860</v>
      </c>
    </row>
    <row r="324" spans="2:12">
      <c r="B324" s="139">
        <v>6525</v>
      </c>
      <c r="C324" t="str">
        <f>VLOOKUP(B324,'定期購入表 _20240911版'!$A$7:$B$56,2,FALSE)</f>
        <v>KOKUSAI</v>
      </c>
      <c r="D324" s="96">
        <v>45580</v>
      </c>
      <c r="E324" s="122">
        <v>3165</v>
      </c>
      <c r="F324">
        <v>1</v>
      </c>
      <c r="G324" s="96">
        <v>45580</v>
      </c>
      <c r="H324" s="136">
        <v>3370</v>
      </c>
      <c r="I324">
        <v>1</v>
      </c>
      <c r="J324" s="122">
        <f t="shared" si="54"/>
        <v>205</v>
      </c>
      <c r="L324">
        <f t="shared" ref="L324:L355" si="60">E324*F324</f>
        <v>3165</v>
      </c>
    </row>
    <row r="325" spans="2:12">
      <c r="B325" s="139">
        <v>9020</v>
      </c>
      <c r="C325" t="str">
        <f>VLOOKUP(B325,'定期購入表 _20240911版'!$A$7:$B$56,2,FALSE)</f>
        <v>JR東</v>
      </c>
      <c r="D325" s="96">
        <v>45580</v>
      </c>
      <c r="E325" s="122">
        <v>2957</v>
      </c>
      <c r="F325">
        <v>1</v>
      </c>
      <c r="G325" s="96">
        <v>45580</v>
      </c>
      <c r="H325" s="136">
        <v>2977.5</v>
      </c>
      <c r="I325">
        <v>1</v>
      </c>
      <c r="J325" s="122">
        <f t="shared" si="54"/>
        <v>20.5</v>
      </c>
      <c r="L325">
        <f t="shared" si="60"/>
        <v>2957</v>
      </c>
    </row>
    <row r="326" spans="2:12">
      <c r="B326" s="139">
        <v>1306</v>
      </c>
      <c r="C326" t="str">
        <f>VLOOKUP(B326,'定期購入表 _20240911版'!$A$7:$B$56,2,FALSE)</f>
        <v>NFTOPIX</v>
      </c>
      <c r="D326" s="96">
        <v>45573</v>
      </c>
      <c r="E326" s="122">
        <v>2845</v>
      </c>
      <c r="F326">
        <v>1</v>
      </c>
      <c r="G326" s="96">
        <v>45576</v>
      </c>
      <c r="H326" s="136">
        <v>2835.5</v>
      </c>
      <c r="I326">
        <v>1</v>
      </c>
      <c r="J326" s="122">
        <f t="shared" si="54"/>
        <v>-9.5</v>
      </c>
      <c r="L326">
        <f t="shared" si="60"/>
        <v>2845</v>
      </c>
    </row>
    <row r="327" spans="2:12">
      <c r="B327" s="139" t="s">
        <v>78</v>
      </c>
      <c r="C327" t="str">
        <f>VLOOKUP(B327,'定期購入表 _20240911版'!$A$7:$B$56,2,FALSE)</f>
        <v>日経半導体ETF</v>
      </c>
      <c r="D327" s="96">
        <v>45569</v>
      </c>
      <c r="E327" s="122">
        <v>1635</v>
      </c>
      <c r="F327">
        <v>1</v>
      </c>
      <c r="G327" s="96">
        <v>45576</v>
      </c>
      <c r="H327" s="136">
        <v>1659</v>
      </c>
      <c r="I327">
        <v>1</v>
      </c>
      <c r="J327" s="122">
        <f t="shared" si="54"/>
        <v>24</v>
      </c>
      <c r="L327">
        <f t="shared" si="60"/>
        <v>1635</v>
      </c>
    </row>
    <row r="328" spans="2:12">
      <c r="B328" s="139">
        <v>2337</v>
      </c>
      <c r="C328" t="str">
        <f>VLOOKUP(B328,'定期購入表 _20240911版'!$A$7:$B$56,2,FALSE)</f>
        <v>いちご</v>
      </c>
      <c r="D328" s="96">
        <v>45573</v>
      </c>
      <c r="E328" s="122">
        <v>365</v>
      </c>
      <c r="F328">
        <v>2</v>
      </c>
      <c r="G328" s="96">
        <v>45576</v>
      </c>
      <c r="H328" s="136">
        <v>384</v>
      </c>
      <c r="I328">
        <v>2</v>
      </c>
      <c r="J328" s="122">
        <f t="shared" si="54"/>
        <v>38</v>
      </c>
      <c r="L328">
        <f t="shared" si="60"/>
        <v>730</v>
      </c>
    </row>
    <row r="329" spans="2:12">
      <c r="B329" s="139">
        <v>2503</v>
      </c>
      <c r="C329" t="str">
        <f>VLOOKUP(B329,'定期購入表 _20240911版'!$A$7:$B$56,2,FALSE)</f>
        <v>キリンHD</v>
      </c>
      <c r="D329" s="96">
        <v>45575</v>
      </c>
      <c r="E329" s="122">
        <v>2212</v>
      </c>
      <c r="F329">
        <v>2</v>
      </c>
      <c r="G329" s="96">
        <v>45576</v>
      </c>
      <c r="H329" s="136">
        <v>2224.25</v>
      </c>
      <c r="I329">
        <v>2</v>
      </c>
      <c r="J329" s="122">
        <f t="shared" si="54"/>
        <v>24.5</v>
      </c>
      <c r="L329">
        <f t="shared" si="60"/>
        <v>4424</v>
      </c>
    </row>
    <row r="330" spans="2:12">
      <c r="B330" s="139">
        <v>2563</v>
      </c>
      <c r="C330" t="str">
        <f>VLOOKUP(B330,'定期購入表 _20240911版'!$A$7:$B$56,2,FALSE)</f>
        <v>iS500米H</v>
      </c>
      <c r="D330" s="96">
        <v>45574</v>
      </c>
      <c r="E330" s="122">
        <v>325.7</v>
      </c>
      <c r="F330">
        <v>1</v>
      </c>
      <c r="G330" s="96">
        <v>45576</v>
      </c>
      <c r="H330" s="136">
        <v>329</v>
      </c>
      <c r="I330">
        <v>1</v>
      </c>
      <c r="J330" s="122">
        <f t="shared" si="54"/>
        <v>3.3000000000000114</v>
      </c>
      <c r="L330">
        <f t="shared" si="60"/>
        <v>325.7</v>
      </c>
    </row>
    <row r="331" spans="2:12">
      <c r="B331" s="139">
        <v>3563</v>
      </c>
      <c r="C331" t="str">
        <f>VLOOKUP(B331,'定期購入表 _20240911版'!$A$7:$B$56,2,FALSE)</f>
        <v>F&amp;LC</v>
      </c>
      <c r="D331" s="96">
        <v>45576</v>
      </c>
      <c r="E331" s="122">
        <v>2997</v>
      </c>
      <c r="F331">
        <v>1</v>
      </c>
      <c r="G331" s="96">
        <v>45576</v>
      </c>
      <c r="H331" s="136">
        <v>2955.5</v>
      </c>
      <c r="I331">
        <v>1</v>
      </c>
      <c r="J331" s="122">
        <f t="shared" si="54"/>
        <v>-41.5</v>
      </c>
      <c r="L331">
        <f t="shared" si="60"/>
        <v>2997</v>
      </c>
    </row>
    <row r="332" spans="2:12">
      <c r="B332" s="139">
        <v>8306</v>
      </c>
      <c r="C332" t="str">
        <f>VLOOKUP(B332,'定期購入表 _20240911版'!$A$7:$B$56,2,FALSE)</f>
        <v>三菱UFJ</v>
      </c>
      <c r="D332" s="96">
        <v>45574</v>
      </c>
      <c r="E332" s="122">
        <v>1502</v>
      </c>
      <c r="F332">
        <v>1</v>
      </c>
      <c r="G332" s="96">
        <v>45576</v>
      </c>
      <c r="H332" s="136">
        <v>1539.5</v>
      </c>
      <c r="I332">
        <v>1</v>
      </c>
      <c r="J332" s="122">
        <f t="shared" si="54"/>
        <v>37.5</v>
      </c>
      <c r="L332">
        <f t="shared" si="60"/>
        <v>1502</v>
      </c>
    </row>
    <row r="333" spans="2:12">
      <c r="B333" s="139">
        <v>9020</v>
      </c>
      <c r="C333" t="str">
        <f>VLOOKUP(B333,'定期購入表 _20240911版'!$A$7:$B$56,2,FALSE)</f>
        <v>JR東</v>
      </c>
      <c r="D333" s="96">
        <v>45573</v>
      </c>
      <c r="E333" s="122">
        <v>2923.8</v>
      </c>
      <c r="F333">
        <v>1</v>
      </c>
      <c r="G333" s="96">
        <v>45576</v>
      </c>
      <c r="H333" s="136">
        <v>2930</v>
      </c>
      <c r="I333">
        <v>1</v>
      </c>
      <c r="J333" s="122">
        <f t="shared" si="54"/>
        <v>6.1999999999998181</v>
      </c>
      <c r="L333">
        <f t="shared" si="60"/>
        <v>2923.8</v>
      </c>
    </row>
    <row r="334" spans="2:12">
      <c r="B334" s="139">
        <v>2503</v>
      </c>
      <c r="C334" t="str">
        <f>VLOOKUP(B334,'定期購入表 _20240911版'!$A$7:$B$56,2,FALSE)</f>
        <v>キリンHD</v>
      </c>
      <c r="D334" s="96">
        <v>45575</v>
      </c>
      <c r="E334" s="122">
        <v>2212</v>
      </c>
      <c r="F334">
        <v>1</v>
      </c>
      <c r="G334" s="96">
        <v>45575</v>
      </c>
      <c r="H334" s="136">
        <v>2213.5</v>
      </c>
      <c r="I334">
        <v>1</v>
      </c>
      <c r="J334" s="122">
        <f t="shared" si="54"/>
        <v>1.5</v>
      </c>
      <c r="L334">
        <f t="shared" si="60"/>
        <v>2212</v>
      </c>
    </row>
    <row r="335" spans="2:12">
      <c r="B335" s="139">
        <v>2563</v>
      </c>
      <c r="C335" t="str">
        <f>VLOOKUP(B335,'定期購入表 _20240911版'!$A$7:$B$56,2,FALSE)</f>
        <v>iS500米H</v>
      </c>
      <c r="D335" s="96">
        <v>45574</v>
      </c>
      <c r="E335" s="122">
        <v>325.7</v>
      </c>
      <c r="F335">
        <v>1</v>
      </c>
      <c r="G335" s="96">
        <v>45575</v>
      </c>
      <c r="H335" s="128">
        <v>329</v>
      </c>
      <c r="I335">
        <v>1</v>
      </c>
      <c r="J335" s="122">
        <f t="shared" si="54"/>
        <v>3.3000000000000114</v>
      </c>
      <c r="L335">
        <f t="shared" si="60"/>
        <v>325.7</v>
      </c>
    </row>
    <row r="336" spans="2:12">
      <c r="B336" s="139">
        <v>2914</v>
      </c>
      <c r="C336" t="str">
        <f>VLOOKUP(B336,'定期購入表 _20240911版'!$A$7:$B$56,2,FALSE)</f>
        <v>JT</v>
      </c>
      <c r="D336" s="96">
        <v>45573</v>
      </c>
      <c r="E336">
        <v>4319</v>
      </c>
      <c r="F336">
        <v>1</v>
      </c>
      <c r="G336" s="96">
        <v>45575</v>
      </c>
      <c r="H336" s="136">
        <v>4387</v>
      </c>
      <c r="I336">
        <v>1</v>
      </c>
      <c r="J336" s="122">
        <f t="shared" si="54"/>
        <v>68</v>
      </c>
      <c r="L336">
        <f t="shared" si="60"/>
        <v>4319</v>
      </c>
    </row>
    <row r="337" spans="2:12">
      <c r="B337">
        <v>6902</v>
      </c>
      <c r="C337" t="str">
        <f>VLOOKUP(B337,'定期購入表 _20240911版'!$A$7:$B$56,2,FALSE)</f>
        <v>デンソー</v>
      </c>
      <c r="D337" s="96">
        <v>45573</v>
      </c>
      <c r="E337" s="122">
        <v>2114</v>
      </c>
      <c r="F337">
        <v>2</v>
      </c>
      <c r="G337" s="96">
        <v>45575</v>
      </c>
      <c r="H337" s="136">
        <v>2145.5</v>
      </c>
      <c r="I337">
        <v>1</v>
      </c>
      <c r="J337" s="122">
        <f t="shared" si="54"/>
        <v>31.5</v>
      </c>
      <c r="L337">
        <f t="shared" si="60"/>
        <v>4228</v>
      </c>
    </row>
    <row r="338" spans="2:12">
      <c r="B338" s="139">
        <v>7270</v>
      </c>
      <c r="C338" t="str">
        <f>VLOOKUP(B338,'定期購入表 _20240911版'!$A$7:$B$56,2,FALSE)</f>
        <v>SUBARU</v>
      </c>
      <c r="D338" s="96">
        <v>45574</v>
      </c>
      <c r="E338" s="122">
        <v>2554</v>
      </c>
      <c r="F338">
        <v>2</v>
      </c>
      <c r="G338" s="96">
        <v>45575</v>
      </c>
      <c r="H338" s="128">
        <v>2599</v>
      </c>
      <c r="I338">
        <v>2</v>
      </c>
      <c r="J338" s="122">
        <f t="shared" si="54"/>
        <v>90</v>
      </c>
      <c r="L338">
        <f t="shared" si="60"/>
        <v>5108</v>
      </c>
    </row>
    <row r="339" spans="2:12">
      <c r="B339" s="139">
        <v>8306</v>
      </c>
      <c r="C339" t="str">
        <f>VLOOKUP(B339,'定期購入表 _20240911版'!$A$7:$B$56,2,FALSE)</f>
        <v>三菱UFJ</v>
      </c>
      <c r="D339" s="96">
        <v>45574</v>
      </c>
      <c r="E339" s="122">
        <v>1502</v>
      </c>
      <c r="F339">
        <v>1</v>
      </c>
      <c r="G339" s="96">
        <v>45575</v>
      </c>
      <c r="H339" s="128">
        <v>1525.5</v>
      </c>
      <c r="I339">
        <v>1</v>
      </c>
      <c r="J339" s="122">
        <f t="shared" si="54"/>
        <v>23.5</v>
      </c>
      <c r="L339">
        <f t="shared" si="60"/>
        <v>1502</v>
      </c>
    </row>
    <row r="340" spans="2:12">
      <c r="B340" s="139">
        <v>9990</v>
      </c>
      <c r="C340" t="str">
        <f>VLOOKUP(B340,'定期購入表 _20240911版'!$A$7:$B$56,2,FALSE)</f>
        <v>ｻｯｸｽﾊﾞｰHD</v>
      </c>
      <c r="D340" s="96">
        <v>45574</v>
      </c>
      <c r="E340" s="122">
        <v>862</v>
      </c>
      <c r="F340">
        <v>2</v>
      </c>
      <c r="G340" s="96">
        <v>45575</v>
      </c>
      <c r="H340" s="128">
        <v>879.5</v>
      </c>
      <c r="I340">
        <v>2</v>
      </c>
      <c r="J340" s="122">
        <f t="shared" si="54"/>
        <v>35</v>
      </c>
      <c r="L340">
        <f t="shared" si="60"/>
        <v>1724</v>
      </c>
    </row>
    <row r="341" spans="2:12">
      <c r="B341" s="139" t="s">
        <v>78</v>
      </c>
      <c r="C341" t="str">
        <f>VLOOKUP(B341,'定期購入表 _20240911版'!$A$7:$B$56,2,FALSE)</f>
        <v>日経半導体ETF</v>
      </c>
      <c r="D341" s="96">
        <v>45569</v>
      </c>
      <c r="E341" s="122">
        <v>1635</v>
      </c>
      <c r="F341">
        <v>1</v>
      </c>
      <c r="G341" s="96">
        <v>45574</v>
      </c>
      <c r="H341" s="136">
        <v>1666</v>
      </c>
      <c r="I341">
        <v>1</v>
      </c>
      <c r="J341" s="122">
        <f t="shared" si="54"/>
        <v>31</v>
      </c>
      <c r="L341">
        <f t="shared" si="60"/>
        <v>1635</v>
      </c>
    </row>
    <row r="342" spans="2:12">
      <c r="B342" s="139">
        <v>2503</v>
      </c>
      <c r="C342" t="str">
        <f>VLOOKUP(B342,'定期購入表 _20240911版'!$A$7:$B$56,2,FALSE)</f>
        <v>キリンHD</v>
      </c>
      <c r="D342" s="96">
        <v>45565</v>
      </c>
      <c r="E342" s="122">
        <v>2183</v>
      </c>
      <c r="F342">
        <v>1</v>
      </c>
      <c r="G342" s="96">
        <v>45574</v>
      </c>
      <c r="H342" s="136">
        <v>2210.5</v>
      </c>
      <c r="I342">
        <v>1</v>
      </c>
      <c r="J342" s="122">
        <f t="shared" si="54"/>
        <v>27.5</v>
      </c>
      <c r="L342">
        <f t="shared" si="60"/>
        <v>2183</v>
      </c>
    </row>
    <row r="343" spans="2:12">
      <c r="B343" s="139">
        <v>4689</v>
      </c>
      <c r="C343" t="str">
        <f>VLOOKUP(B343,'定期購入表 _20240911版'!$A$7:$B$56,2,FALSE)</f>
        <v>LINEヤフー</v>
      </c>
      <c r="D343" s="96">
        <v>45573</v>
      </c>
      <c r="E343" s="122">
        <v>425.3</v>
      </c>
      <c r="F343">
        <v>3</v>
      </c>
      <c r="G343" s="96">
        <v>45574</v>
      </c>
      <c r="H343" s="136">
        <v>424.8</v>
      </c>
      <c r="I343">
        <v>1</v>
      </c>
      <c r="J343" s="122">
        <f t="shared" si="54"/>
        <v>-0.5</v>
      </c>
      <c r="L343">
        <f t="shared" si="60"/>
        <v>1275.9000000000001</v>
      </c>
    </row>
    <row r="344" spans="2:12">
      <c r="B344" s="139">
        <v>6753</v>
      </c>
      <c r="C344" t="str">
        <f>VLOOKUP(B344,'定期購入表 _20240911版'!$A$7:$B$56,2,FALSE)</f>
        <v>シャープ</v>
      </c>
      <c r="D344" s="96">
        <v>45572</v>
      </c>
      <c r="E344" s="122">
        <v>1011.5</v>
      </c>
      <c r="F344">
        <v>1</v>
      </c>
      <c r="G344" s="96">
        <v>45574</v>
      </c>
      <c r="H344" s="136">
        <v>1000</v>
      </c>
      <c r="I344">
        <v>1</v>
      </c>
      <c r="J344" s="122">
        <f t="shared" si="54"/>
        <v>-11.5</v>
      </c>
      <c r="L344">
        <f t="shared" si="60"/>
        <v>1011.5</v>
      </c>
    </row>
    <row r="345" spans="2:12">
      <c r="B345" s="139">
        <v>6981</v>
      </c>
      <c r="C345" t="str">
        <f>VLOOKUP(B345,'定期購入表 _20240911版'!$A$7:$B$56,2,FALSE)</f>
        <v>村田製作所</v>
      </c>
      <c r="D345" s="96">
        <v>45573</v>
      </c>
      <c r="E345" s="122">
        <v>2776</v>
      </c>
      <c r="F345">
        <v>1</v>
      </c>
      <c r="G345" s="96">
        <v>45574</v>
      </c>
      <c r="H345" s="136">
        <v>2832</v>
      </c>
      <c r="I345">
        <v>1</v>
      </c>
      <c r="J345" s="122">
        <f t="shared" si="54"/>
        <v>56</v>
      </c>
      <c r="L345">
        <f t="shared" si="60"/>
        <v>2776</v>
      </c>
    </row>
    <row r="346" spans="2:12">
      <c r="B346" s="139">
        <v>9990</v>
      </c>
      <c r="C346" t="str">
        <f>VLOOKUP(B346,'定期購入表 _20240911版'!$A$7:$B$56,2,FALSE)</f>
        <v>ｻｯｸｽﾊﾞｰHD</v>
      </c>
      <c r="D346" s="96">
        <v>45574</v>
      </c>
      <c r="E346" s="122">
        <v>862</v>
      </c>
      <c r="F346">
        <v>1</v>
      </c>
      <c r="G346" s="96">
        <v>45574</v>
      </c>
      <c r="H346" s="136">
        <v>875</v>
      </c>
      <c r="I346">
        <v>1</v>
      </c>
      <c r="J346" s="122">
        <f t="shared" si="54"/>
        <v>13</v>
      </c>
      <c r="L346">
        <f t="shared" si="60"/>
        <v>862</v>
      </c>
    </row>
    <row r="347" spans="2:12">
      <c r="B347" s="139">
        <v>3402</v>
      </c>
      <c r="C347" t="str">
        <f>VLOOKUP(B347,'定期購入表 _20240911版'!$A$7:$B$56,2,FALSE)</f>
        <v>東レ</v>
      </c>
      <c r="D347" s="96">
        <v>45569</v>
      </c>
      <c r="E347" s="122">
        <v>844.5</v>
      </c>
      <c r="F347">
        <v>1</v>
      </c>
      <c r="G347" s="96">
        <v>45573</v>
      </c>
      <c r="H347" s="136">
        <v>850.4</v>
      </c>
      <c r="I347">
        <v>1</v>
      </c>
      <c r="J347" s="122">
        <f t="shared" si="54"/>
        <v>5.8999999999999773</v>
      </c>
      <c r="L347">
        <f t="shared" si="60"/>
        <v>844.5</v>
      </c>
    </row>
    <row r="348" spans="2:12">
      <c r="B348" s="139">
        <v>3563</v>
      </c>
      <c r="C348" t="str">
        <f>VLOOKUP(B348,'定期購入表 _20240911版'!$A$7:$B$56,2,FALSE)</f>
        <v>F&amp;LC</v>
      </c>
      <c r="D348" s="96">
        <v>45572</v>
      </c>
      <c r="E348" s="122">
        <v>2900</v>
      </c>
      <c r="F348">
        <v>1</v>
      </c>
      <c r="G348" s="96">
        <v>45573</v>
      </c>
      <c r="H348" s="136">
        <v>2925</v>
      </c>
      <c r="I348">
        <v>1</v>
      </c>
      <c r="J348" s="122">
        <f t="shared" si="54"/>
        <v>25</v>
      </c>
      <c r="L348">
        <f t="shared" si="60"/>
        <v>2900</v>
      </c>
    </row>
    <row r="349" spans="2:12">
      <c r="B349" s="139">
        <v>6753</v>
      </c>
      <c r="C349" t="str">
        <f>VLOOKUP(B349,'定期購入表 _20240911版'!$A$7:$B$56,2,FALSE)</f>
        <v>シャープ</v>
      </c>
      <c r="D349" s="96">
        <v>45572</v>
      </c>
      <c r="E349" s="122">
        <v>1011.5</v>
      </c>
      <c r="F349">
        <v>1</v>
      </c>
      <c r="G349" s="96">
        <v>45573</v>
      </c>
      <c r="H349" s="136">
        <v>1010</v>
      </c>
      <c r="I349">
        <v>1</v>
      </c>
      <c r="J349" s="122">
        <f t="shared" si="54"/>
        <v>-1.5</v>
      </c>
      <c r="L349">
        <f t="shared" si="60"/>
        <v>1011.5</v>
      </c>
    </row>
    <row r="350" spans="2:12">
      <c r="B350">
        <v>8306</v>
      </c>
      <c r="C350" t="str">
        <f>VLOOKUP(B350,'定期購入表 _20240911版'!$A$7:$B$56,2,FALSE)</f>
        <v>三菱UFJ</v>
      </c>
      <c r="D350" s="96">
        <v>45568</v>
      </c>
      <c r="E350" s="122">
        <v>1471</v>
      </c>
      <c r="F350">
        <v>1</v>
      </c>
      <c r="G350" s="96">
        <v>45573</v>
      </c>
      <c r="H350" s="136">
        <v>1530</v>
      </c>
      <c r="I350">
        <v>1</v>
      </c>
      <c r="J350" s="122">
        <f t="shared" si="54"/>
        <v>59</v>
      </c>
      <c r="L350">
        <f t="shared" si="60"/>
        <v>1471</v>
      </c>
    </row>
    <row r="351" spans="2:12">
      <c r="B351" s="139">
        <v>9020</v>
      </c>
      <c r="C351" t="str">
        <f>VLOOKUP(B351,'定期購入表 _20240911版'!$A$7:$B$56,2,FALSE)</f>
        <v>JR東</v>
      </c>
      <c r="D351" s="96">
        <v>45573</v>
      </c>
      <c r="E351" s="122">
        <v>2923.8</v>
      </c>
      <c r="F351">
        <v>1</v>
      </c>
      <c r="G351" s="96">
        <v>45573</v>
      </c>
      <c r="H351" s="128">
        <v>2928</v>
      </c>
      <c r="I351">
        <v>1</v>
      </c>
      <c r="J351" s="122">
        <f t="shared" si="54"/>
        <v>4.1999999999998181</v>
      </c>
      <c r="L351">
        <f t="shared" si="60"/>
        <v>2923.8</v>
      </c>
    </row>
    <row r="352" spans="2:12">
      <c r="B352">
        <v>9201</v>
      </c>
      <c r="C352" t="str">
        <f>VLOOKUP(B352,'定期購入表 _20240911版'!$A$7:$B$56,2,FALSE)</f>
        <v>JAL</v>
      </c>
      <c r="D352" s="96">
        <v>45569</v>
      </c>
      <c r="E352" s="122">
        <v>2434.5</v>
      </c>
      <c r="F352">
        <v>2</v>
      </c>
      <c r="G352" s="96">
        <v>45573</v>
      </c>
      <c r="H352" s="128">
        <v>2449.5</v>
      </c>
      <c r="I352">
        <v>2</v>
      </c>
      <c r="J352" s="122">
        <f t="shared" si="54"/>
        <v>30</v>
      </c>
      <c r="L352">
        <f t="shared" si="60"/>
        <v>4869</v>
      </c>
    </row>
    <row r="353" spans="2:12">
      <c r="B353" s="139">
        <v>2503</v>
      </c>
      <c r="C353" t="str">
        <f>VLOOKUP(B353,'定期購入表 _20240911版'!$A$7:$B$56,2,FALSE)</f>
        <v>キリンHD</v>
      </c>
      <c r="D353" s="96">
        <v>45565</v>
      </c>
      <c r="E353" s="122">
        <v>2183</v>
      </c>
      <c r="F353">
        <v>1</v>
      </c>
      <c r="G353" s="96">
        <v>45572</v>
      </c>
      <c r="H353" s="128">
        <v>2217</v>
      </c>
      <c r="I353">
        <v>1</v>
      </c>
      <c r="J353" s="122">
        <f t="shared" si="54"/>
        <v>34</v>
      </c>
      <c r="L353">
        <f t="shared" si="60"/>
        <v>2183</v>
      </c>
    </row>
    <row r="354" spans="2:12">
      <c r="B354" s="139">
        <v>2866</v>
      </c>
      <c r="C354" t="str">
        <f>VLOOKUP(B354,'定期購入表 _20240911版'!$A$7:$B$56,2,FALSE)</f>
        <v>GX優先証</v>
      </c>
      <c r="D354" s="96">
        <v>45572</v>
      </c>
      <c r="E354" s="122">
        <v>1038</v>
      </c>
      <c r="F354">
        <v>3</v>
      </c>
      <c r="G354" s="96">
        <v>45572</v>
      </c>
      <c r="H354" s="128">
        <v>1037</v>
      </c>
      <c r="I354">
        <v>3</v>
      </c>
      <c r="J354" s="122">
        <f t="shared" si="54"/>
        <v>-3</v>
      </c>
      <c r="L354">
        <f t="shared" si="60"/>
        <v>3114</v>
      </c>
    </row>
    <row r="355" spans="2:12">
      <c r="B355" s="139">
        <v>3382</v>
      </c>
      <c r="C355" t="str">
        <f>VLOOKUP(B355,'定期購入表 _20240911版'!$A$7:$B$56,2,FALSE)</f>
        <v>7&amp;iHD</v>
      </c>
      <c r="D355" s="96">
        <v>45566</v>
      </c>
      <c r="E355" s="122">
        <v>2140</v>
      </c>
      <c r="F355">
        <v>1</v>
      </c>
      <c r="G355" s="96">
        <v>45572</v>
      </c>
      <c r="H355" s="128">
        <v>2256</v>
      </c>
      <c r="I355">
        <v>1</v>
      </c>
      <c r="J355" s="122">
        <f t="shared" si="54"/>
        <v>116</v>
      </c>
      <c r="L355">
        <f t="shared" si="60"/>
        <v>2140</v>
      </c>
    </row>
    <row r="356" spans="2:12">
      <c r="B356" s="139">
        <v>3402</v>
      </c>
      <c r="C356" t="str">
        <f>VLOOKUP(B356,'定期購入表 _20240911版'!$A$7:$B$56,2,FALSE)</f>
        <v>東レ</v>
      </c>
      <c r="D356" s="96">
        <v>45569</v>
      </c>
      <c r="E356" s="122">
        <v>844.5</v>
      </c>
      <c r="F356">
        <v>2</v>
      </c>
      <c r="G356" s="96">
        <v>45572</v>
      </c>
      <c r="H356" s="128">
        <v>856.2</v>
      </c>
      <c r="I356">
        <v>2</v>
      </c>
      <c r="J356" s="122">
        <f t="shared" si="54"/>
        <v>23.400000000000091</v>
      </c>
      <c r="L356">
        <f t="shared" ref="L356:L368" si="61">E356*F356</f>
        <v>1689</v>
      </c>
    </row>
    <row r="357" spans="2:12">
      <c r="B357" s="139">
        <v>3563</v>
      </c>
      <c r="C357" t="str">
        <f>VLOOKUP(B357,'定期購入表 _20240911版'!$A$7:$B$56,2,FALSE)</f>
        <v>F&amp;LC</v>
      </c>
      <c r="D357" s="96">
        <v>45572</v>
      </c>
      <c r="E357" s="122">
        <v>2900</v>
      </c>
      <c r="F357">
        <v>2</v>
      </c>
      <c r="G357" s="96">
        <v>45572</v>
      </c>
      <c r="H357" s="128">
        <v>2924.5</v>
      </c>
      <c r="I357">
        <v>1</v>
      </c>
      <c r="J357" s="122">
        <f t="shared" si="54"/>
        <v>24.5</v>
      </c>
      <c r="L357">
        <f t="shared" si="61"/>
        <v>5800</v>
      </c>
    </row>
    <row r="358" spans="2:12">
      <c r="B358" s="139">
        <v>4689</v>
      </c>
      <c r="C358" t="str">
        <f>VLOOKUP(B358,'定期購入表 _20240911版'!$A$7:$B$56,2,FALSE)</f>
        <v>LINEヤフー</v>
      </c>
      <c r="D358" s="96">
        <v>45572</v>
      </c>
      <c r="E358" s="122">
        <v>429.2</v>
      </c>
      <c r="F358">
        <v>1</v>
      </c>
      <c r="G358" s="96">
        <v>45572</v>
      </c>
      <c r="H358" s="128">
        <v>430.9</v>
      </c>
      <c r="I358">
        <v>1</v>
      </c>
      <c r="J358" s="122">
        <f t="shared" si="54"/>
        <v>1.6999999999999886</v>
      </c>
      <c r="L358">
        <f t="shared" si="61"/>
        <v>429.2</v>
      </c>
    </row>
    <row r="359" spans="2:12">
      <c r="B359" s="139">
        <v>5019</v>
      </c>
      <c r="C359" t="str">
        <f>VLOOKUP(B359,'定期購入表 _20240911版'!$A$7:$B$56,2,FALSE)</f>
        <v>出光興産</v>
      </c>
      <c r="D359" s="96">
        <v>45572</v>
      </c>
      <c r="E359" s="122">
        <v>1111</v>
      </c>
      <c r="F359">
        <v>1</v>
      </c>
      <c r="G359" s="96">
        <v>45572</v>
      </c>
      <c r="H359" s="128">
        <v>1124</v>
      </c>
      <c r="I359">
        <v>1</v>
      </c>
      <c r="J359" s="122">
        <f t="shared" si="54"/>
        <v>13</v>
      </c>
      <c r="L359">
        <f t="shared" si="61"/>
        <v>1111</v>
      </c>
    </row>
    <row r="360" spans="2:12">
      <c r="B360" s="139">
        <v>6301</v>
      </c>
      <c r="C360" t="str">
        <f>VLOOKUP(B360,'定期購入表 _20240911版'!$A$7:$B$56,2,FALSE)</f>
        <v>コマツ</v>
      </c>
      <c r="D360" s="96">
        <v>45572</v>
      </c>
      <c r="E360" s="122">
        <v>4145</v>
      </c>
      <c r="F360">
        <v>1</v>
      </c>
      <c r="G360" s="96">
        <v>45572</v>
      </c>
      <c r="H360" s="128">
        <v>4165</v>
      </c>
      <c r="I360">
        <v>1</v>
      </c>
      <c r="J360" s="122">
        <f t="shared" si="54"/>
        <v>20</v>
      </c>
      <c r="L360">
        <f t="shared" si="61"/>
        <v>4145</v>
      </c>
    </row>
    <row r="361" spans="2:12">
      <c r="B361" s="139">
        <v>6753</v>
      </c>
      <c r="C361" t="str">
        <f>VLOOKUP(B361,'定期購入表 _20240911版'!$A$7:$B$56,2,FALSE)</f>
        <v>シャープ</v>
      </c>
      <c r="D361" s="96">
        <v>45572</v>
      </c>
      <c r="E361" s="122">
        <v>1011.5</v>
      </c>
      <c r="F361">
        <v>1</v>
      </c>
      <c r="G361" s="96">
        <v>45572</v>
      </c>
      <c r="H361" s="128">
        <v>1019.5</v>
      </c>
      <c r="I361">
        <v>1</v>
      </c>
      <c r="J361" s="122">
        <f t="shared" si="54"/>
        <v>8</v>
      </c>
      <c r="L361">
        <f t="shared" si="61"/>
        <v>1011.5</v>
      </c>
    </row>
    <row r="362" spans="2:12">
      <c r="B362" s="139">
        <v>7203</v>
      </c>
      <c r="C362" t="str">
        <f>VLOOKUP(B362,'定期購入表 _20240911版'!$A$7:$B$56,2,FALSE)</f>
        <v>トヨタ自</v>
      </c>
      <c r="D362" s="96">
        <v>45567</v>
      </c>
      <c r="E362" s="122">
        <v>2585</v>
      </c>
      <c r="F362">
        <v>1</v>
      </c>
      <c r="G362" s="96">
        <v>45572</v>
      </c>
      <c r="H362" s="128">
        <v>2637</v>
      </c>
      <c r="I362">
        <v>1</v>
      </c>
      <c r="J362" s="122">
        <f t="shared" si="54"/>
        <v>52</v>
      </c>
      <c r="L362">
        <f t="shared" si="61"/>
        <v>2585</v>
      </c>
    </row>
    <row r="363" spans="2:12">
      <c r="B363">
        <v>7270</v>
      </c>
      <c r="C363" t="str">
        <f>VLOOKUP(B363,'定期購入表 _20240911版'!$A$7:$B$56,2,FALSE)</f>
        <v>SUBARU</v>
      </c>
      <c r="D363" s="96">
        <v>45565</v>
      </c>
      <c r="E363" s="122">
        <v>2539.5</v>
      </c>
      <c r="F363">
        <v>2</v>
      </c>
      <c r="G363" s="96">
        <v>45572</v>
      </c>
      <c r="H363" s="128">
        <v>2641</v>
      </c>
      <c r="I363">
        <v>2</v>
      </c>
      <c r="J363" s="122">
        <f t="shared" si="54"/>
        <v>203</v>
      </c>
      <c r="L363">
        <f t="shared" si="61"/>
        <v>5079</v>
      </c>
    </row>
    <row r="364" spans="2:12">
      <c r="B364">
        <v>8306</v>
      </c>
      <c r="C364" t="str">
        <f>VLOOKUP(B364,'定期購入表 _20240911版'!$A$7:$B$56,2,FALSE)</f>
        <v>三菱UFJ</v>
      </c>
      <c r="D364" s="96">
        <v>45568</v>
      </c>
      <c r="E364" s="122">
        <v>1471</v>
      </c>
      <c r="F364">
        <v>1</v>
      </c>
      <c r="G364" s="96">
        <v>45572</v>
      </c>
      <c r="H364" s="128">
        <v>1541.5</v>
      </c>
      <c r="I364">
        <v>1</v>
      </c>
      <c r="J364" s="122">
        <f t="shared" si="54"/>
        <v>70.5</v>
      </c>
      <c r="L364">
        <f t="shared" si="61"/>
        <v>1471</v>
      </c>
    </row>
    <row r="365" spans="2:12">
      <c r="B365">
        <v>9201</v>
      </c>
      <c r="C365" t="str">
        <f>VLOOKUP(B365,'定期購入表 _20240911版'!$A$7:$B$56,2,FALSE)</f>
        <v>JAL</v>
      </c>
      <c r="D365" s="96">
        <v>45569</v>
      </c>
      <c r="E365" s="122">
        <v>2434.5</v>
      </c>
      <c r="F365">
        <v>2</v>
      </c>
      <c r="G365" s="96">
        <v>45572</v>
      </c>
      <c r="H365" s="128">
        <v>2471.1999999999998</v>
      </c>
      <c r="I365">
        <v>2</v>
      </c>
      <c r="J365" s="122">
        <f t="shared" ref="J365:J386" si="62">(H365-E365)*I365</f>
        <v>73.399999999999636</v>
      </c>
      <c r="L365">
        <f t="shared" si="61"/>
        <v>4869</v>
      </c>
    </row>
    <row r="366" spans="2:12">
      <c r="B366" s="139">
        <v>1306</v>
      </c>
      <c r="C366" t="str">
        <f>VLOOKUP(B366,'定期購入表 _20240911版'!$A$7:$B$56,2,FALSE)</f>
        <v>NFTOPIX</v>
      </c>
      <c r="D366" s="96">
        <v>45567</v>
      </c>
      <c r="E366">
        <v>2780</v>
      </c>
      <c r="F366">
        <v>1</v>
      </c>
      <c r="G366" s="96">
        <v>45569</v>
      </c>
      <c r="H366" s="128">
        <v>2827</v>
      </c>
      <c r="I366">
        <v>1</v>
      </c>
      <c r="J366" s="122">
        <f t="shared" si="62"/>
        <v>47</v>
      </c>
      <c r="L366">
        <f t="shared" si="61"/>
        <v>2780</v>
      </c>
    </row>
    <row r="367" spans="2:12">
      <c r="B367" s="139">
        <v>2503</v>
      </c>
      <c r="C367" t="str">
        <f>VLOOKUP(B367,'定期購入表 _20240911版'!$A$7:$B$56,2,FALSE)</f>
        <v>キリンHD</v>
      </c>
      <c r="D367" s="96">
        <v>45565</v>
      </c>
      <c r="E367" s="122">
        <v>2183</v>
      </c>
      <c r="F367">
        <v>1</v>
      </c>
      <c r="G367" s="96">
        <v>45569</v>
      </c>
      <c r="H367" s="128">
        <v>2200</v>
      </c>
      <c r="I367">
        <v>1</v>
      </c>
      <c r="J367" s="122">
        <f t="shared" si="62"/>
        <v>17</v>
      </c>
      <c r="L367">
        <f t="shared" si="61"/>
        <v>2183</v>
      </c>
    </row>
    <row r="368" spans="2:12">
      <c r="B368" s="139">
        <v>3141</v>
      </c>
      <c r="C368" t="str">
        <f>VLOOKUP(B368,'定期購入表 _20240911版'!$A$7:$B$56,2,FALSE)</f>
        <v>ウエルシアHD</v>
      </c>
      <c r="D368" s="96">
        <v>45567</v>
      </c>
      <c r="E368">
        <v>2035</v>
      </c>
      <c r="F368">
        <v>1</v>
      </c>
      <c r="G368" s="96">
        <v>45569</v>
      </c>
      <c r="H368" s="128">
        <v>2079</v>
      </c>
      <c r="I368">
        <v>1</v>
      </c>
      <c r="J368" s="122">
        <f t="shared" si="62"/>
        <v>44</v>
      </c>
      <c r="L368">
        <f t="shared" si="61"/>
        <v>2035</v>
      </c>
    </row>
    <row r="369" spans="2:12">
      <c r="B369" s="139">
        <v>3402</v>
      </c>
      <c r="C369" t="str">
        <f>VLOOKUP(B369,'定期購入表 _20240911版'!$A$7:$B$56,2,FALSE)</f>
        <v>東レ</v>
      </c>
      <c r="D369" s="96">
        <v>45569</v>
      </c>
      <c r="E369" s="122">
        <v>844.5</v>
      </c>
      <c r="F369">
        <v>1</v>
      </c>
      <c r="G369" s="96">
        <v>45569</v>
      </c>
      <c r="H369" s="128">
        <v>849</v>
      </c>
      <c r="I369">
        <v>1</v>
      </c>
      <c r="J369" s="122">
        <f t="shared" si="62"/>
        <v>4.5</v>
      </c>
    </row>
    <row r="370" spans="2:12">
      <c r="B370">
        <v>7270</v>
      </c>
      <c r="C370" t="str">
        <f>VLOOKUP(B370,'定期購入表 _20240911版'!$A$7:$B$56,2,FALSE)</f>
        <v>SUBARU</v>
      </c>
      <c r="D370" s="96">
        <v>45565</v>
      </c>
      <c r="E370" s="122">
        <v>2539.5</v>
      </c>
      <c r="F370">
        <v>1</v>
      </c>
      <c r="G370" s="96">
        <v>45569</v>
      </c>
      <c r="H370" s="128">
        <v>2561.5</v>
      </c>
      <c r="I370">
        <v>1</v>
      </c>
      <c r="J370" s="122">
        <f t="shared" si="62"/>
        <v>22</v>
      </c>
      <c r="L370">
        <f t="shared" ref="L370:L401" si="63">E370*F370</f>
        <v>2539.5</v>
      </c>
    </row>
    <row r="371" spans="2:12">
      <c r="B371">
        <v>9020</v>
      </c>
      <c r="C371" t="str">
        <f>VLOOKUP(B371,'定期購入表 _20240911版'!$A$7:$B$56,2,FALSE)</f>
        <v>JR東</v>
      </c>
      <c r="D371" s="96">
        <v>45567</v>
      </c>
      <c r="E371" s="122">
        <v>2815.5</v>
      </c>
      <c r="F371">
        <v>1</v>
      </c>
      <c r="G371" s="96">
        <v>45569</v>
      </c>
      <c r="H371" s="128">
        <v>2880</v>
      </c>
      <c r="I371">
        <v>1</v>
      </c>
      <c r="J371" s="122">
        <f t="shared" si="62"/>
        <v>64.5</v>
      </c>
      <c r="L371">
        <f t="shared" si="63"/>
        <v>2815.5</v>
      </c>
    </row>
    <row r="372" spans="2:12">
      <c r="B372">
        <v>9990</v>
      </c>
      <c r="C372" t="str">
        <f>VLOOKUP(B372,'定期購入表 _20240911版'!$A$7:$B$56,2,FALSE)</f>
        <v>ｻｯｸｽﾊﾞｰHD</v>
      </c>
      <c r="D372" s="96">
        <v>45568</v>
      </c>
      <c r="E372" s="122">
        <v>842</v>
      </c>
      <c r="F372">
        <v>2</v>
      </c>
      <c r="G372" s="96">
        <v>45569</v>
      </c>
      <c r="H372" s="128">
        <v>858.5</v>
      </c>
      <c r="I372">
        <v>2</v>
      </c>
      <c r="J372" s="122">
        <f t="shared" si="62"/>
        <v>33</v>
      </c>
      <c r="L372">
        <f t="shared" si="63"/>
        <v>1684</v>
      </c>
    </row>
    <row r="373" spans="2:12">
      <c r="B373" s="139">
        <v>2337</v>
      </c>
      <c r="C373" t="str">
        <f>VLOOKUP(B373,'定期購入表 _20240911版'!$A$7:$B$56,2,FALSE)</f>
        <v>いちご</v>
      </c>
      <c r="D373" s="96">
        <v>45567</v>
      </c>
      <c r="E373">
        <v>368</v>
      </c>
      <c r="F373">
        <v>1</v>
      </c>
      <c r="G373" s="96">
        <v>45568</v>
      </c>
      <c r="H373" s="128">
        <v>376</v>
      </c>
      <c r="I373">
        <v>1</v>
      </c>
      <c r="J373" s="122">
        <f t="shared" si="62"/>
        <v>8</v>
      </c>
      <c r="L373">
        <f t="shared" si="63"/>
        <v>368</v>
      </c>
    </row>
    <row r="374" spans="2:12">
      <c r="B374" s="139">
        <v>2866</v>
      </c>
      <c r="C374" t="str">
        <f>VLOOKUP(B374,'定期購入表 _20240911版'!$A$7:$B$56,2,FALSE)</f>
        <v>GX優先証</v>
      </c>
      <c r="D374" s="96">
        <v>45565</v>
      </c>
      <c r="E374" s="122">
        <v>1002</v>
      </c>
      <c r="F374">
        <v>2</v>
      </c>
      <c r="G374" s="96">
        <v>45568</v>
      </c>
      <c r="H374" s="122">
        <v>1030</v>
      </c>
      <c r="I374">
        <v>2</v>
      </c>
      <c r="J374" s="122">
        <f t="shared" si="62"/>
        <v>56</v>
      </c>
      <c r="L374">
        <f t="shared" si="63"/>
        <v>2004</v>
      </c>
    </row>
    <row r="375" spans="2:12">
      <c r="B375" s="139">
        <v>3141</v>
      </c>
      <c r="C375" t="str">
        <f>VLOOKUP(B375,'定期購入表 _20240911版'!$A$7:$B$56,2,FALSE)</f>
        <v>ウエルシアHD</v>
      </c>
      <c r="D375" s="96">
        <v>45567</v>
      </c>
      <c r="E375">
        <v>2035</v>
      </c>
      <c r="F375">
        <v>1</v>
      </c>
      <c r="G375" s="96">
        <v>45568</v>
      </c>
      <c r="H375" s="128">
        <v>2036</v>
      </c>
      <c r="I375">
        <v>1</v>
      </c>
      <c r="J375" s="122">
        <f t="shared" si="62"/>
        <v>1</v>
      </c>
      <c r="L375">
        <f t="shared" si="63"/>
        <v>2035</v>
      </c>
    </row>
    <row r="376" spans="2:12">
      <c r="B376" s="139">
        <v>3563</v>
      </c>
      <c r="C376" t="str">
        <f>VLOOKUP(B376,'定期購入表 _20240911版'!$A$7:$B$56,2,FALSE)</f>
        <v>F&amp;LC</v>
      </c>
      <c r="D376" s="96">
        <v>45566</v>
      </c>
      <c r="E376" s="122">
        <v>2875</v>
      </c>
      <c r="F376">
        <v>1</v>
      </c>
      <c r="G376" s="96">
        <v>45568</v>
      </c>
      <c r="H376" s="128">
        <v>2932</v>
      </c>
      <c r="I376">
        <v>1</v>
      </c>
      <c r="J376" s="122">
        <f t="shared" si="62"/>
        <v>57</v>
      </c>
      <c r="L376">
        <f t="shared" si="63"/>
        <v>2875</v>
      </c>
    </row>
    <row r="377" spans="2:12">
      <c r="B377" s="139">
        <v>4689</v>
      </c>
      <c r="C377" t="str">
        <f>VLOOKUP(B377,'定期購入表 _20240911版'!$A$7:$B$56,2,FALSE)</f>
        <v>LINEヤフー</v>
      </c>
      <c r="D377" s="96">
        <v>45567</v>
      </c>
      <c r="E377" s="122">
        <v>421.2</v>
      </c>
      <c r="F377">
        <v>2</v>
      </c>
      <c r="G377" s="96">
        <v>45568</v>
      </c>
      <c r="H377" s="128">
        <v>424</v>
      </c>
      <c r="I377">
        <v>1</v>
      </c>
      <c r="J377" s="122">
        <f t="shared" si="62"/>
        <v>2.8000000000000114</v>
      </c>
      <c r="L377">
        <f t="shared" si="63"/>
        <v>842.4</v>
      </c>
    </row>
    <row r="378" spans="2:12">
      <c r="B378" s="139">
        <v>6525</v>
      </c>
      <c r="C378" t="str">
        <f>VLOOKUP(B378,'定期購入表 _20240911版'!$A$7:$B$56,2,FALSE)</f>
        <v>KOKUSAI</v>
      </c>
      <c r="D378" s="96">
        <v>45567</v>
      </c>
      <c r="E378" s="122">
        <v>3125</v>
      </c>
      <c r="F378">
        <v>1</v>
      </c>
      <c r="G378" s="96">
        <v>45568</v>
      </c>
      <c r="H378" s="128">
        <v>3310</v>
      </c>
      <c r="I378">
        <v>1</v>
      </c>
      <c r="J378" s="122">
        <f t="shared" si="62"/>
        <v>185</v>
      </c>
      <c r="L378">
        <f t="shared" si="63"/>
        <v>3125</v>
      </c>
    </row>
    <row r="379" spans="2:12">
      <c r="B379" s="139">
        <v>6981</v>
      </c>
      <c r="C379" t="str">
        <f>VLOOKUP(B379,'定期購入表 _20240911版'!$A$7:$B$56,2,FALSE)</f>
        <v>村田製作所</v>
      </c>
      <c r="D379" s="96">
        <v>45567</v>
      </c>
      <c r="E379" s="122">
        <v>2755</v>
      </c>
      <c r="F379">
        <v>1</v>
      </c>
      <c r="G379" s="96">
        <v>45568</v>
      </c>
      <c r="H379" s="128">
        <v>2830</v>
      </c>
      <c r="I379">
        <v>1</v>
      </c>
      <c r="J379" s="122">
        <f t="shared" si="62"/>
        <v>75</v>
      </c>
      <c r="L379">
        <f t="shared" si="63"/>
        <v>2755</v>
      </c>
    </row>
    <row r="380" spans="2:12">
      <c r="B380" s="139">
        <v>7203</v>
      </c>
      <c r="C380" t="str">
        <f>VLOOKUP(B380,'定期購入表 _20240911版'!$A$7:$B$56,2,FALSE)</f>
        <v>トヨタ自</v>
      </c>
      <c r="D380" s="96">
        <v>45567</v>
      </c>
      <c r="E380" s="122">
        <v>2585</v>
      </c>
      <c r="F380">
        <v>1</v>
      </c>
      <c r="G380" s="96">
        <v>45568</v>
      </c>
      <c r="H380" s="128">
        <v>2624</v>
      </c>
      <c r="I380">
        <v>1</v>
      </c>
      <c r="J380" s="122">
        <f t="shared" si="62"/>
        <v>39</v>
      </c>
      <c r="L380">
        <f t="shared" si="63"/>
        <v>2585</v>
      </c>
    </row>
    <row r="381" spans="2:12">
      <c r="B381">
        <v>7267</v>
      </c>
      <c r="C381" t="str">
        <f>VLOOKUP(B381,'定期購入表 _20240911版'!$A$7:$B$56,2,FALSE)</f>
        <v>ホンダ</v>
      </c>
      <c r="D381" s="96">
        <v>45567</v>
      </c>
      <c r="E381" s="122">
        <v>1542</v>
      </c>
      <c r="F381">
        <v>1</v>
      </c>
      <c r="G381" s="96">
        <v>45568</v>
      </c>
      <c r="H381" s="128">
        <v>1575</v>
      </c>
      <c r="I381">
        <v>1</v>
      </c>
      <c r="J381" s="122">
        <f t="shared" si="62"/>
        <v>33</v>
      </c>
      <c r="L381">
        <f t="shared" si="63"/>
        <v>1542</v>
      </c>
    </row>
    <row r="382" spans="2:12">
      <c r="B382">
        <v>9990</v>
      </c>
      <c r="C382" t="str">
        <f>VLOOKUP(B382,'定期購入表 _20240911版'!$A$7:$B$56,2,FALSE)</f>
        <v>ｻｯｸｽﾊﾞｰHD</v>
      </c>
      <c r="D382" s="96">
        <v>45568</v>
      </c>
      <c r="E382" s="122">
        <v>842</v>
      </c>
      <c r="F382">
        <v>1</v>
      </c>
      <c r="G382" s="96">
        <v>45568</v>
      </c>
      <c r="H382" s="128">
        <v>851</v>
      </c>
      <c r="I382">
        <v>1</v>
      </c>
      <c r="J382" s="122">
        <f t="shared" si="62"/>
        <v>9</v>
      </c>
      <c r="L382">
        <f t="shared" si="63"/>
        <v>842</v>
      </c>
    </row>
    <row r="383" spans="2:12">
      <c r="B383" s="139">
        <v>3141</v>
      </c>
      <c r="C383" t="str">
        <f>VLOOKUP(B383,'定期購入表 _20240911版'!$A$7:$B$56,2,FALSE)</f>
        <v>ウエルシアHD</v>
      </c>
      <c r="D383" s="96">
        <v>45567</v>
      </c>
      <c r="E383">
        <v>2035</v>
      </c>
      <c r="F383">
        <v>1</v>
      </c>
      <c r="G383" s="96">
        <v>45567</v>
      </c>
      <c r="H383" s="128">
        <v>2025</v>
      </c>
      <c r="I383">
        <v>1</v>
      </c>
      <c r="J383" s="122">
        <f t="shared" si="62"/>
        <v>-10</v>
      </c>
      <c r="L383">
        <f t="shared" si="63"/>
        <v>2035</v>
      </c>
    </row>
    <row r="384" spans="2:12">
      <c r="B384" s="139">
        <v>3563</v>
      </c>
      <c r="C384" t="str">
        <f>VLOOKUP(B384,'定期購入表 _20240911版'!$A$7:$B$56,2,FALSE)</f>
        <v>F&amp;LC</v>
      </c>
      <c r="D384" s="96">
        <v>45566</v>
      </c>
      <c r="E384" s="122">
        <v>2875</v>
      </c>
      <c r="F384">
        <v>1</v>
      </c>
      <c r="G384" s="96">
        <v>45567</v>
      </c>
      <c r="H384" s="128">
        <v>2869</v>
      </c>
      <c r="I384">
        <v>1</v>
      </c>
      <c r="J384" s="122">
        <f t="shared" si="62"/>
        <v>-6</v>
      </c>
      <c r="L384">
        <f t="shared" si="63"/>
        <v>2875</v>
      </c>
    </row>
    <row r="385" spans="2:12">
      <c r="B385" s="139">
        <v>4689</v>
      </c>
      <c r="C385" t="str">
        <f>VLOOKUP(B385,'定期購入表 _20240911版'!$A$7:$B$56,2,FALSE)</f>
        <v>LINEヤフー</v>
      </c>
      <c r="D385" s="96">
        <v>45566</v>
      </c>
      <c r="E385" s="122">
        <v>417.5</v>
      </c>
      <c r="F385">
        <v>2</v>
      </c>
      <c r="G385" s="96">
        <v>45567</v>
      </c>
      <c r="H385" s="136">
        <v>420.3</v>
      </c>
      <c r="I385">
        <v>2</v>
      </c>
      <c r="J385" s="122">
        <f t="shared" si="62"/>
        <v>5.6000000000000227</v>
      </c>
      <c r="L385">
        <f t="shared" si="63"/>
        <v>835</v>
      </c>
    </row>
    <row r="386" spans="2:12">
      <c r="B386" s="139">
        <v>5019</v>
      </c>
      <c r="C386" t="str">
        <f>VLOOKUP(B386,'定期購入表 _20240911版'!$A$7:$B$56,2,FALSE)</f>
        <v>出光興産</v>
      </c>
      <c r="D386" s="96">
        <v>45566</v>
      </c>
      <c r="E386" s="122">
        <v>1036</v>
      </c>
      <c r="F386">
        <v>2</v>
      </c>
      <c r="G386" s="96">
        <v>45567</v>
      </c>
      <c r="H386" s="128">
        <v>1059</v>
      </c>
      <c r="I386">
        <v>1</v>
      </c>
      <c r="J386" s="122">
        <f t="shared" si="62"/>
        <v>23</v>
      </c>
      <c r="L386">
        <f t="shared" si="63"/>
        <v>2072</v>
      </c>
    </row>
    <row r="387" spans="2:12">
      <c r="B387">
        <v>7313</v>
      </c>
      <c r="C387" t="str">
        <f>VLOOKUP(B387,'定期購入表 _20240911版'!$A$7:$B$56,2,FALSE)</f>
        <v>TSテック</v>
      </c>
      <c r="D387" s="96">
        <v>45566</v>
      </c>
      <c r="E387" s="122">
        <v>1745</v>
      </c>
      <c r="F387">
        <v>2</v>
      </c>
      <c r="G387" s="96">
        <v>45567</v>
      </c>
      <c r="H387" s="136">
        <v>1755.2</v>
      </c>
      <c r="I387">
        <v>2</v>
      </c>
      <c r="J387" s="122">
        <f t="shared" ref="J387:J399" si="64">(H387-E387)*I387</f>
        <v>20.400000000000091</v>
      </c>
      <c r="L387">
        <f t="shared" si="63"/>
        <v>3490</v>
      </c>
    </row>
    <row r="388" spans="2:12">
      <c r="B388">
        <v>8306</v>
      </c>
      <c r="C388" t="str">
        <f>VLOOKUP(B388,'定期購入表 _20240911版'!$A$7:$B$56,2,FALSE)</f>
        <v>三菱UFJ</v>
      </c>
      <c r="D388" s="96">
        <v>45561</v>
      </c>
      <c r="E388" s="122">
        <v>1464.25</v>
      </c>
      <c r="F388">
        <v>2</v>
      </c>
      <c r="G388" s="96">
        <v>45567</v>
      </c>
      <c r="H388" s="136">
        <v>1469.5</v>
      </c>
      <c r="I388">
        <v>2</v>
      </c>
      <c r="J388" s="122">
        <f t="shared" si="64"/>
        <v>10.5</v>
      </c>
      <c r="L388">
        <f t="shared" si="63"/>
        <v>2928.5</v>
      </c>
    </row>
    <row r="389" spans="2:12">
      <c r="B389">
        <v>9990</v>
      </c>
      <c r="C389" t="str">
        <f>VLOOKUP(B389,'定期購入表 _20240911版'!$A$7:$B$56,2,FALSE)</f>
        <v>ｻｯｸｽﾊﾞｰHD</v>
      </c>
      <c r="D389" s="96">
        <v>45562</v>
      </c>
      <c r="E389" s="122">
        <v>845</v>
      </c>
      <c r="F389">
        <v>1</v>
      </c>
      <c r="G389" s="96">
        <v>45567</v>
      </c>
      <c r="H389" s="128">
        <v>837</v>
      </c>
      <c r="I389">
        <v>1</v>
      </c>
      <c r="J389" s="122">
        <f t="shared" si="64"/>
        <v>-8</v>
      </c>
      <c r="L389">
        <f t="shared" si="63"/>
        <v>845</v>
      </c>
    </row>
    <row r="390" spans="2:12">
      <c r="B390" s="139">
        <v>3402</v>
      </c>
      <c r="C390" t="str">
        <f>VLOOKUP(B390,'定期購入表 _20240911版'!$A$7:$B$56,2,FALSE)</f>
        <v>東レ</v>
      </c>
      <c r="D390" s="96">
        <v>45565</v>
      </c>
      <c r="E390" s="122">
        <v>825.3</v>
      </c>
      <c r="F390">
        <v>2</v>
      </c>
      <c r="G390" s="96">
        <v>45566</v>
      </c>
      <c r="H390" s="128">
        <v>835.1</v>
      </c>
      <c r="I390">
        <v>2</v>
      </c>
      <c r="J390" s="122">
        <f t="shared" si="64"/>
        <v>19.600000000000136</v>
      </c>
      <c r="L390">
        <f t="shared" si="63"/>
        <v>1650.6</v>
      </c>
    </row>
    <row r="391" spans="2:12">
      <c r="B391" s="139">
        <v>5108</v>
      </c>
      <c r="C391" t="str">
        <f>VLOOKUP(B391,'定期購入表 _20240911版'!$A$7:$B$56,2,FALSE)</f>
        <v>ブリヂス</v>
      </c>
      <c r="D391" s="96">
        <v>45565</v>
      </c>
      <c r="E391" s="122">
        <v>5492</v>
      </c>
      <c r="F391">
        <v>1</v>
      </c>
      <c r="G391" s="96">
        <v>45566</v>
      </c>
      <c r="H391" s="128">
        <v>5592</v>
      </c>
      <c r="I391">
        <v>1</v>
      </c>
      <c r="J391" s="122">
        <f t="shared" si="64"/>
        <v>100</v>
      </c>
      <c r="L391">
        <f t="shared" si="63"/>
        <v>5492</v>
      </c>
    </row>
    <row r="392" spans="2:12">
      <c r="B392" s="139">
        <v>6301</v>
      </c>
      <c r="C392" t="str">
        <f>VLOOKUP(B392,'定期購入表 _20240911版'!$A$7:$B$56,2,FALSE)</f>
        <v>コマツ</v>
      </c>
      <c r="D392" s="96">
        <v>45565</v>
      </c>
      <c r="E392" s="122">
        <v>3945</v>
      </c>
      <c r="F392">
        <v>1</v>
      </c>
      <c r="G392" s="96">
        <v>45566</v>
      </c>
      <c r="H392" s="128">
        <v>4014</v>
      </c>
      <c r="I392">
        <v>1</v>
      </c>
      <c r="J392" s="122">
        <f t="shared" si="64"/>
        <v>69</v>
      </c>
      <c r="L392">
        <f t="shared" si="63"/>
        <v>3945</v>
      </c>
    </row>
    <row r="393" spans="2:12">
      <c r="B393" s="139">
        <v>6753</v>
      </c>
      <c r="C393" t="str">
        <f>VLOOKUP(B393,'定期購入表 _20240911版'!$A$7:$B$56,2,FALSE)</f>
        <v>シャープ</v>
      </c>
      <c r="D393" s="96">
        <v>45565</v>
      </c>
      <c r="E393" s="122">
        <v>949.8</v>
      </c>
      <c r="F393">
        <v>2</v>
      </c>
      <c r="G393" s="96">
        <v>45566</v>
      </c>
      <c r="H393" s="128">
        <v>968</v>
      </c>
      <c r="I393">
        <v>2</v>
      </c>
      <c r="J393" s="122">
        <f t="shared" si="64"/>
        <v>36.400000000000091</v>
      </c>
      <c r="L393">
        <f t="shared" si="63"/>
        <v>1899.6</v>
      </c>
    </row>
    <row r="394" spans="2:12">
      <c r="B394" s="139">
        <v>2337</v>
      </c>
      <c r="C394" t="str">
        <f>VLOOKUP(B394,'定期購入表 _20240911版'!$A$7:$B$56,2,FALSE)</f>
        <v>いちご</v>
      </c>
      <c r="D394" s="96">
        <v>45561</v>
      </c>
      <c r="E394" s="122">
        <v>380</v>
      </c>
      <c r="F394">
        <v>2</v>
      </c>
      <c r="G394" s="96">
        <v>45565</v>
      </c>
      <c r="H394" s="128">
        <v>372</v>
      </c>
      <c r="I394">
        <v>2</v>
      </c>
      <c r="J394" s="122">
        <f t="shared" si="64"/>
        <v>-16</v>
      </c>
      <c r="L394">
        <f t="shared" si="63"/>
        <v>760</v>
      </c>
    </row>
    <row r="395" spans="2:12">
      <c r="B395" s="139">
        <v>3402</v>
      </c>
      <c r="C395" t="str">
        <f>VLOOKUP(B395,'定期購入表 _20240911版'!$A$7:$B$56,2,FALSE)</f>
        <v>東レ</v>
      </c>
      <c r="D395" s="96">
        <v>45565</v>
      </c>
      <c r="E395" s="122">
        <v>825.3</v>
      </c>
      <c r="F395">
        <v>2</v>
      </c>
      <c r="G395" s="96">
        <v>45565</v>
      </c>
      <c r="H395" s="128">
        <v>835</v>
      </c>
      <c r="I395">
        <v>2</v>
      </c>
      <c r="J395" s="122">
        <f t="shared" si="64"/>
        <v>19.400000000000091</v>
      </c>
      <c r="L395">
        <f t="shared" si="63"/>
        <v>1650.6</v>
      </c>
    </row>
    <row r="396" spans="2:12">
      <c r="B396">
        <v>6753</v>
      </c>
      <c r="C396" t="str">
        <f>VLOOKUP(B396,'定期購入表 _20240911版'!$A$7:$B$56,2,FALSE)</f>
        <v>シャープ</v>
      </c>
      <c r="D396" s="96">
        <v>45560</v>
      </c>
      <c r="E396" s="122">
        <v>912.8</v>
      </c>
      <c r="F396">
        <v>1</v>
      </c>
      <c r="G396" s="96">
        <v>45565</v>
      </c>
      <c r="H396" s="128">
        <v>922</v>
      </c>
      <c r="I396">
        <v>1</v>
      </c>
      <c r="J396" s="122">
        <f t="shared" si="64"/>
        <v>9.2000000000000455</v>
      </c>
      <c r="L396">
        <f t="shared" si="63"/>
        <v>912.8</v>
      </c>
    </row>
    <row r="397" spans="2:12">
      <c r="B397">
        <v>6902</v>
      </c>
      <c r="C397" t="str">
        <f>VLOOKUP(B397,'定期購入表 _20240911版'!$A$7:$B$56,2,FALSE)</f>
        <v>デンソー</v>
      </c>
      <c r="D397" s="96">
        <v>45561</v>
      </c>
      <c r="E397" s="122">
        <v>2184</v>
      </c>
      <c r="F397">
        <v>1</v>
      </c>
      <c r="G397" s="96">
        <v>45565</v>
      </c>
      <c r="H397" s="128">
        <v>2124.5</v>
      </c>
      <c r="I397">
        <v>1</v>
      </c>
      <c r="J397" s="122">
        <f t="shared" si="64"/>
        <v>-59.5</v>
      </c>
      <c r="L397">
        <f t="shared" si="63"/>
        <v>2184</v>
      </c>
    </row>
    <row r="398" spans="2:12">
      <c r="B398">
        <v>7267</v>
      </c>
      <c r="C398" t="str">
        <f>VLOOKUP(B398,'定期購入表 _20240911版'!$A$7:$B$56,2,FALSE)</f>
        <v>ホンダ</v>
      </c>
      <c r="D398" s="96">
        <v>45555</v>
      </c>
      <c r="E398" s="122">
        <v>1585</v>
      </c>
      <c r="F398">
        <v>1</v>
      </c>
      <c r="G398" s="96">
        <v>45565</v>
      </c>
      <c r="H398" s="128">
        <v>1502.5</v>
      </c>
      <c r="I398">
        <v>1</v>
      </c>
      <c r="J398" s="122">
        <f t="shared" si="64"/>
        <v>-82.5</v>
      </c>
      <c r="L398">
        <f t="shared" si="63"/>
        <v>1585</v>
      </c>
    </row>
    <row r="399" spans="2:12">
      <c r="B399">
        <v>9990</v>
      </c>
      <c r="C399" t="str">
        <f>VLOOKUP(B399,'定期購入表 _20240911版'!$A$7:$B$56,2,FALSE)</f>
        <v>ｻｯｸｽﾊﾞｰHD</v>
      </c>
      <c r="D399" s="96">
        <v>45562</v>
      </c>
      <c r="E399" s="122">
        <v>845</v>
      </c>
      <c r="F399">
        <v>2</v>
      </c>
      <c r="G399" s="96">
        <v>45565</v>
      </c>
      <c r="H399" s="128">
        <v>831</v>
      </c>
      <c r="I399">
        <v>2</v>
      </c>
      <c r="J399" s="122">
        <f t="shared" si="64"/>
        <v>-28</v>
      </c>
      <c r="L399">
        <f t="shared" si="63"/>
        <v>1690</v>
      </c>
    </row>
    <row r="400" spans="2:12">
      <c r="B400" s="139">
        <v>1306</v>
      </c>
      <c r="C400" t="str">
        <f>VLOOKUP(B400,'定期購入表 _20240911版'!$A$7:$B$56,2,FALSE)</f>
        <v>NFTOPIX</v>
      </c>
      <c r="D400" s="96">
        <v>45561</v>
      </c>
      <c r="E400" s="122">
        <v>2780.5</v>
      </c>
      <c r="F400">
        <v>1</v>
      </c>
      <c r="G400" s="96">
        <v>45562</v>
      </c>
      <c r="H400" s="128">
        <v>2826</v>
      </c>
      <c r="I400">
        <v>1</v>
      </c>
      <c r="J400" s="122">
        <f t="shared" ref="J400:J408" si="65">(H400-E400)*I400</f>
        <v>45.5</v>
      </c>
      <c r="L400">
        <f t="shared" si="63"/>
        <v>2780.5</v>
      </c>
    </row>
    <row r="401" spans="2:12">
      <c r="B401" s="139">
        <v>2337</v>
      </c>
      <c r="C401" t="str">
        <f>VLOOKUP(B401,'定期購入表 _20240911版'!$A$7:$B$56,2,FALSE)</f>
        <v>いちご</v>
      </c>
      <c r="D401" s="96">
        <v>45561</v>
      </c>
      <c r="E401" s="122">
        <v>380</v>
      </c>
      <c r="F401">
        <v>2</v>
      </c>
      <c r="G401" s="96">
        <v>45562</v>
      </c>
      <c r="H401" s="128">
        <v>387</v>
      </c>
      <c r="I401">
        <v>2</v>
      </c>
      <c r="J401" s="122">
        <f t="shared" si="65"/>
        <v>14</v>
      </c>
      <c r="L401">
        <f t="shared" si="63"/>
        <v>760</v>
      </c>
    </row>
    <row r="402" spans="2:12">
      <c r="B402" s="139">
        <v>2503</v>
      </c>
      <c r="C402" t="str">
        <f>VLOOKUP(B402,'定期購入表 _20240911版'!$A$7:$B$56,2,FALSE)</f>
        <v>キリンHD</v>
      </c>
      <c r="D402" s="96">
        <v>45559</v>
      </c>
      <c r="E402" s="122">
        <v>2199.5</v>
      </c>
      <c r="F402">
        <v>2</v>
      </c>
      <c r="G402" s="96">
        <v>45562</v>
      </c>
      <c r="H402" s="128">
        <v>2229.5</v>
      </c>
      <c r="I402">
        <v>2</v>
      </c>
      <c r="J402" s="122">
        <f t="shared" si="65"/>
        <v>60</v>
      </c>
      <c r="L402">
        <f t="shared" ref="L402:L433" si="66">E402*F402</f>
        <v>4399</v>
      </c>
    </row>
    <row r="403" spans="2:12">
      <c r="B403" s="139">
        <v>2866</v>
      </c>
      <c r="C403" t="str">
        <f>VLOOKUP(B403,'定期購入表 _20240911版'!$A$7:$B$56,2,FALSE)</f>
        <v>GX優先証</v>
      </c>
      <c r="D403" s="96">
        <v>45560</v>
      </c>
      <c r="E403" s="122">
        <v>1012</v>
      </c>
      <c r="F403">
        <v>2</v>
      </c>
      <c r="G403" s="96">
        <v>45562</v>
      </c>
      <c r="H403" s="128">
        <v>1027</v>
      </c>
      <c r="I403">
        <v>2</v>
      </c>
      <c r="J403" s="122">
        <f t="shared" si="65"/>
        <v>30</v>
      </c>
      <c r="L403">
        <f t="shared" si="66"/>
        <v>2024</v>
      </c>
    </row>
    <row r="404" spans="2:12">
      <c r="B404">
        <v>2914</v>
      </c>
      <c r="C404" t="str">
        <f>VLOOKUP(B404,'定期購入表 _20240911版'!$A$7:$B$56,2,FALSE)</f>
        <v>JT</v>
      </c>
      <c r="D404" s="96">
        <v>45547</v>
      </c>
      <c r="E404" s="122">
        <v>4158</v>
      </c>
      <c r="F404">
        <v>1</v>
      </c>
      <c r="G404" s="96">
        <v>45562</v>
      </c>
      <c r="H404" s="128">
        <v>4282</v>
      </c>
      <c r="I404">
        <v>1</v>
      </c>
      <c r="J404" s="122">
        <f t="shared" si="65"/>
        <v>124</v>
      </c>
      <c r="L404">
        <f t="shared" si="66"/>
        <v>4158</v>
      </c>
    </row>
    <row r="405" spans="2:12">
      <c r="B405" s="139">
        <v>3141</v>
      </c>
      <c r="C405" t="str">
        <f>VLOOKUP(B405,'定期購入表 _20240911版'!$A$7:$B$56,2,FALSE)</f>
        <v>ウエルシアHD</v>
      </c>
      <c r="D405" s="96">
        <v>45561</v>
      </c>
      <c r="E405" s="122">
        <v>2022</v>
      </c>
      <c r="F405">
        <v>2</v>
      </c>
      <c r="G405" s="96">
        <v>45562</v>
      </c>
      <c r="H405" s="128">
        <v>2044.5</v>
      </c>
      <c r="I405">
        <v>2</v>
      </c>
      <c r="J405" s="122">
        <f t="shared" si="65"/>
        <v>45</v>
      </c>
      <c r="L405">
        <f t="shared" si="66"/>
        <v>4044</v>
      </c>
    </row>
    <row r="406" spans="2:12">
      <c r="B406" s="139">
        <v>3382</v>
      </c>
      <c r="C406" t="str">
        <f>VLOOKUP(B406,'定期購入表 _20240911版'!$A$7:$B$56,2,FALSE)</f>
        <v>7&amp;iHD</v>
      </c>
      <c r="D406" s="96">
        <v>45560</v>
      </c>
      <c r="E406" s="122">
        <v>2142</v>
      </c>
      <c r="F406">
        <v>1</v>
      </c>
      <c r="G406" s="96">
        <v>45562</v>
      </c>
      <c r="H406" s="128">
        <v>2204.5</v>
      </c>
      <c r="I406">
        <v>1</v>
      </c>
      <c r="J406" s="122">
        <f t="shared" si="65"/>
        <v>62.5</v>
      </c>
      <c r="L406">
        <f t="shared" si="66"/>
        <v>2142</v>
      </c>
    </row>
    <row r="407" spans="2:12">
      <c r="B407" s="139">
        <v>4689</v>
      </c>
      <c r="C407" t="str">
        <f>VLOOKUP(B407,'定期購入表 _20240911版'!$A$7:$B$56,2,FALSE)</f>
        <v>LINEヤフー</v>
      </c>
      <c r="D407" s="96">
        <v>45561</v>
      </c>
      <c r="E407" s="122">
        <v>412</v>
      </c>
      <c r="F407">
        <v>2</v>
      </c>
      <c r="G407" s="96">
        <v>45562</v>
      </c>
      <c r="H407" s="128">
        <v>422</v>
      </c>
      <c r="I407">
        <v>2</v>
      </c>
      <c r="J407" s="122">
        <f t="shared" si="65"/>
        <v>20</v>
      </c>
      <c r="L407">
        <f t="shared" si="66"/>
        <v>824</v>
      </c>
    </row>
    <row r="408" spans="2:12">
      <c r="B408">
        <v>6753</v>
      </c>
      <c r="C408" t="str">
        <f>VLOOKUP(B408,'定期購入表 _20240911版'!$A$7:$B$56,2,FALSE)</f>
        <v>シャープ</v>
      </c>
      <c r="D408" s="96">
        <v>45560</v>
      </c>
      <c r="E408" s="122">
        <v>912.8</v>
      </c>
      <c r="F408">
        <v>3</v>
      </c>
      <c r="G408" s="96">
        <v>45562</v>
      </c>
      <c r="H408" s="128">
        <v>943.9</v>
      </c>
      <c r="I408">
        <v>3</v>
      </c>
      <c r="J408" s="122">
        <f t="shared" si="65"/>
        <v>93.300000000000068</v>
      </c>
      <c r="L408">
        <f t="shared" si="66"/>
        <v>2738.3999999999996</v>
      </c>
    </row>
    <row r="409" spans="2:12">
      <c r="B409" s="139">
        <v>1306</v>
      </c>
      <c r="C409" t="str">
        <f>VLOOKUP(B409,'定期購入表 _20240911版'!$A$7:$B$56,2,FALSE)</f>
        <v>NFTOPIX</v>
      </c>
      <c r="D409" s="96">
        <v>45561</v>
      </c>
      <c r="E409" s="122">
        <v>2780.5</v>
      </c>
      <c r="F409">
        <v>1</v>
      </c>
      <c r="G409" s="96">
        <v>45561</v>
      </c>
      <c r="H409" s="128">
        <v>2819</v>
      </c>
      <c r="I409">
        <v>1</v>
      </c>
      <c r="J409" s="122">
        <f t="shared" ref="J409:J425" si="67">(H409-E409)*I409</f>
        <v>38.5</v>
      </c>
      <c r="L409">
        <f t="shared" si="66"/>
        <v>2780.5</v>
      </c>
    </row>
    <row r="410" spans="2:12">
      <c r="B410" s="139" t="s">
        <v>78</v>
      </c>
      <c r="C410" t="str">
        <f>VLOOKUP(B410,'定期購入表 _20240911版'!$A$7:$B$56,2,FALSE)</f>
        <v>日経半導体ETF</v>
      </c>
      <c r="D410" s="96">
        <v>45559</v>
      </c>
      <c r="E410" s="122">
        <v>1564</v>
      </c>
      <c r="F410">
        <v>2</v>
      </c>
      <c r="G410" s="96">
        <v>45561</v>
      </c>
      <c r="H410" s="128">
        <v>1617</v>
      </c>
      <c r="I410">
        <v>2</v>
      </c>
      <c r="J410" s="122">
        <f t="shared" si="67"/>
        <v>106</v>
      </c>
      <c r="L410">
        <f t="shared" si="66"/>
        <v>3128</v>
      </c>
    </row>
    <row r="411" spans="2:12">
      <c r="B411" s="139" t="s">
        <v>78</v>
      </c>
      <c r="C411" t="str">
        <f>VLOOKUP(B411,'定期購入表 _20240911版'!$A$7:$B$56,2,FALSE)</f>
        <v>日経半導体ETF</v>
      </c>
      <c r="D411" s="96">
        <v>45559</v>
      </c>
      <c r="E411" s="122">
        <v>1564</v>
      </c>
      <c r="F411">
        <v>2</v>
      </c>
      <c r="G411" s="96">
        <v>45561</v>
      </c>
      <c r="H411" s="128">
        <v>1623</v>
      </c>
      <c r="I411">
        <v>2</v>
      </c>
      <c r="J411" s="122">
        <f t="shared" si="67"/>
        <v>118</v>
      </c>
      <c r="L411">
        <f t="shared" si="66"/>
        <v>3128</v>
      </c>
    </row>
    <row r="412" spans="2:12">
      <c r="B412" s="139">
        <v>2866</v>
      </c>
      <c r="C412" t="str">
        <f>VLOOKUP(B412,'定期購入表 _20240911版'!$A$7:$B$56,2,FALSE)</f>
        <v>GX優先証</v>
      </c>
      <c r="D412" s="96">
        <v>45560</v>
      </c>
      <c r="E412" s="122">
        <v>1012</v>
      </c>
      <c r="F412">
        <v>1</v>
      </c>
      <c r="G412" s="96">
        <v>45561</v>
      </c>
      <c r="H412" s="128">
        <v>1020</v>
      </c>
      <c r="I412">
        <v>1</v>
      </c>
      <c r="J412" s="122">
        <f t="shared" si="67"/>
        <v>8</v>
      </c>
      <c r="L412">
        <f t="shared" si="66"/>
        <v>1012</v>
      </c>
    </row>
    <row r="413" spans="2:12">
      <c r="B413">
        <v>2914</v>
      </c>
      <c r="C413" t="str">
        <f>VLOOKUP(B413,'定期購入表 _20240911版'!$A$7:$B$56,2,FALSE)</f>
        <v>JT</v>
      </c>
      <c r="D413" s="96">
        <v>45547</v>
      </c>
      <c r="E413" s="122">
        <v>4158</v>
      </c>
      <c r="F413">
        <v>1</v>
      </c>
      <c r="G413" s="96">
        <v>45561</v>
      </c>
      <c r="H413" s="128">
        <v>4224</v>
      </c>
      <c r="I413">
        <v>1</v>
      </c>
      <c r="J413" s="122">
        <f t="shared" si="67"/>
        <v>66</v>
      </c>
      <c r="L413">
        <f t="shared" si="66"/>
        <v>4158</v>
      </c>
    </row>
    <row r="414" spans="2:12">
      <c r="B414" s="139">
        <v>3141</v>
      </c>
      <c r="C414" t="str">
        <f>VLOOKUP(B414,'定期購入表 _20240911版'!$A$7:$B$56,2,FALSE)</f>
        <v>ウエルシアHD</v>
      </c>
      <c r="D414" s="96">
        <v>45561</v>
      </c>
      <c r="E414" s="122">
        <v>2022</v>
      </c>
      <c r="F414">
        <v>1</v>
      </c>
      <c r="G414" s="96">
        <v>45561</v>
      </c>
      <c r="H414" s="128">
        <v>2042</v>
      </c>
      <c r="I414">
        <v>1</v>
      </c>
      <c r="J414" s="122">
        <f t="shared" si="67"/>
        <v>20</v>
      </c>
      <c r="L414">
        <f t="shared" si="66"/>
        <v>2022</v>
      </c>
    </row>
    <row r="415" spans="2:12">
      <c r="B415" s="139">
        <v>3563</v>
      </c>
      <c r="C415" t="str">
        <f>VLOOKUP(B415,'定期購入表 _20240911版'!$A$7:$B$56,2,FALSE)</f>
        <v>F&amp;LC</v>
      </c>
      <c r="D415" s="96">
        <v>45560</v>
      </c>
      <c r="E415" s="122">
        <v>2797.5</v>
      </c>
      <c r="F415">
        <v>1</v>
      </c>
      <c r="G415" s="96">
        <v>45561</v>
      </c>
      <c r="H415" s="128">
        <v>2814</v>
      </c>
      <c r="I415">
        <v>1</v>
      </c>
      <c r="J415" s="122">
        <f t="shared" si="67"/>
        <v>16.5</v>
      </c>
      <c r="L415">
        <f t="shared" si="66"/>
        <v>2797.5</v>
      </c>
    </row>
    <row r="416" spans="2:12">
      <c r="B416" s="139">
        <v>4689</v>
      </c>
      <c r="C416" t="str">
        <f>VLOOKUP(B416,'定期購入表 _20240911版'!$A$7:$B$56,2,FALSE)</f>
        <v>LINEヤフー</v>
      </c>
      <c r="D416" s="96">
        <v>45561</v>
      </c>
      <c r="E416" s="122">
        <v>412</v>
      </c>
      <c r="F416">
        <v>2</v>
      </c>
      <c r="G416" s="96">
        <v>45561</v>
      </c>
      <c r="H416" s="128">
        <v>418.4</v>
      </c>
      <c r="I416">
        <v>2</v>
      </c>
      <c r="J416" s="122">
        <f t="shared" si="67"/>
        <v>12.799999999999955</v>
      </c>
      <c r="L416">
        <f t="shared" si="66"/>
        <v>824</v>
      </c>
    </row>
    <row r="417" spans="2:12">
      <c r="B417">
        <v>6525</v>
      </c>
      <c r="C417" t="str">
        <f>VLOOKUP(B417,'定期購入表 _20240911版'!$A$7:$B$56,2,FALSE)</f>
        <v>KOKUSAI</v>
      </c>
      <c r="D417" s="96">
        <v>45560</v>
      </c>
      <c r="E417" s="122">
        <v>3065</v>
      </c>
      <c r="F417">
        <v>1</v>
      </c>
      <c r="G417" s="96">
        <v>45561</v>
      </c>
      <c r="H417" s="128">
        <v>3405</v>
      </c>
      <c r="I417">
        <v>1</v>
      </c>
      <c r="J417" s="122">
        <f t="shared" si="67"/>
        <v>340</v>
      </c>
      <c r="L417">
        <f t="shared" si="66"/>
        <v>3065</v>
      </c>
    </row>
    <row r="418" spans="2:12">
      <c r="B418">
        <v>9201</v>
      </c>
      <c r="C418" t="str">
        <f>VLOOKUP(B418,'定期購入表 _20240911版'!$A$7:$B$56,2,FALSE)</f>
        <v>JAL</v>
      </c>
      <c r="D418" s="96">
        <v>45559</v>
      </c>
      <c r="E418" s="122">
        <v>2451</v>
      </c>
      <c r="F418">
        <v>3</v>
      </c>
      <c r="G418" s="96">
        <v>45561</v>
      </c>
      <c r="H418" s="128">
        <v>2500</v>
      </c>
      <c r="I418">
        <v>1</v>
      </c>
      <c r="J418" s="122">
        <f t="shared" si="67"/>
        <v>49</v>
      </c>
      <c r="L418">
        <f t="shared" si="66"/>
        <v>7353</v>
      </c>
    </row>
    <row r="419" spans="2:12">
      <c r="B419">
        <v>3402</v>
      </c>
      <c r="C419" t="str">
        <f>VLOOKUP(B419,'定期購入表 _20240911版'!$A$7:$B$56,2,FALSE)</f>
        <v>東レ</v>
      </c>
      <c r="D419" s="96">
        <v>45559</v>
      </c>
      <c r="E419" s="122">
        <v>788.6</v>
      </c>
      <c r="F419">
        <v>2</v>
      </c>
      <c r="G419" s="96">
        <v>45560</v>
      </c>
      <c r="H419" s="128">
        <v>805</v>
      </c>
      <c r="I419">
        <v>2</v>
      </c>
      <c r="J419" s="122">
        <f t="shared" si="67"/>
        <v>32.799999999999955</v>
      </c>
      <c r="L419">
        <f t="shared" si="66"/>
        <v>1577.2</v>
      </c>
    </row>
    <row r="420" spans="2:12">
      <c r="B420">
        <v>3402</v>
      </c>
      <c r="C420" t="str">
        <f>VLOOKUP(B420,'定期購入表 _20240911版'!$A$7:$B$56,2,FALSE)</f>
        <v>東レ</v>
      </c>
      <c r="D420" s="96">
        <v>45559</v>
      </c>
      <c r="E420" s="122">
        <v>788.6</v>
      </c>
      <c r="F420">
        <v>1</v>
      </c>
      <c r="G420" s="96">
        <v>45560</v>
      </c>
      <c r="H420" s="128">
        <v>813</v>
      </c>
      <c r="I420">
        <v>1</v>
      </c>
      <c r="J420" s="122">
        <f t="shared" si="67"/>
        <v>24.399999999999977</v>
      </c>
      <c r="L420">
        <f t="shared" si="66"/>
        <v>788.6</v>
      </c>
    </row>
    <row r="421" spans="2:12">
      <c r="B421" s="139">
        <v>3563</v>
      </c>
      <c r="C421" t="str">
        <f>VLOOKUP(B421,'定期購入表 _20240911版'!$A$7:$B$56,2,FALSE)</f>
        <v>F&amp;LC</v>
      </c>
      <c r="D421" s="96">
        <v>45560</v>
      </c>
      <c r="E421" s="122">
        <v>2797.5</v>
      </c>
      <c r="F421">
        <v>1</v>
      </c>
      <c r="G421" s="96">
        <v>45560</v>
      </c>
      <c r="H421" s="128">
        <v>2810</v>
      </c>
      <c r="I421">
        <v>1</v>
      </c>
      <c r="J421" s="122">
        <f t="shared" si="67"/>
        <v>12.5</v>
      </c>
      <c r="L421">
        <f t="shared" si="66"/>
        <v>2797.5</v>
      </c>
    </row>
    <row r="422" spans="2:12">
      <c r="B422">
        <v>6178</v>
      </c>
      <c r="C422" t="str">
        <f>VLOOKUP(B422,'定期購入表 _20240911版'!$A$7:$B$56,2,FALSE)</f>
        <v>日本郵政</v>
      </c>
      <c r="D422" s="96">
        <v>45548</v>
      </c>
      <c r="E422" s="122">
        <v>1372</v>
      </c>
      <c r="F422">
        <v>1</v>
      </c>
      <c r="G422" s="96">
        <v>45560</v>
      </c>
      <c r="H422" s="128">
        <v>1409.5</v>
      </c>
      <c r="I422">
        <v>1</v>
      </c>
      <c r="J422" s="122">
        <f t="shared" si="67"/>
        <v>37.5</v>
      </c>
      <c r="L422">
        <f t="shared" si="66"/>
        <v>1372</v>
      </c>
    </row>
    <row r="423" spans="2:12">
      <c r="B423">
        <v>6301</v>
      </c>
      <c r="C423" t="str">
        <f>VLOOKUP(B423,'定期購入表 _20240911版'!$A$7:$B$56,2,FALSE)</f>
        <v>コマツ</v>
      </c>
      <c r="D423" s="96">
        <v>45559</v>
      </c>
      <c r="E423" s="122">
        <v>3875</v>
      </c>
      <c r="F423">
        <v>1</v>
      </c>
      <c r="G423" s="96">
        <v>45560</v>
      </c>
      <c r="H423" s="128">
        <v>4012</v>
      </c>
      <c r="I423">
        <v>1</v>
      </c>
      <c r="J423" s="122">
        <f t="shared" si="67"/>
        <v>137</v>
      </c>
      <c r="L423">
        <f t="shared" si="66"/>
        <v>3875</v>
      </c>
    </row>
    <row r="424" spans="2:12">
      <c r="B424">
        <v>9990</v>
      </c>
      <c r="C424" t="str">
        <f>VLOOKUP(B424,'定期購入表 _20240911版'!$A$7:$B$56,2,FALSE)</f>
        <v>ｻｯｸｽﾊﾞｰHD</v>
      </c>
      <c r="D424" s="96">
        <v>45555</v>
      </c>
      <c r="E424" s="122">
        <v>818</v>
      </c>
      <c r="F424">
        <v>2</v>
      </c>
      <c r="G424" s="96">
        <v>45560</v>
      </c>
      <c r="H424" s="128">
        <v>827</v>
      </c>
      <c r="I424">
        <v>2</v>
      </c>
      <c r="J424" s="122">
        <f t="shared" si="67"/>
        <v>18</v>
      </c>
      <c r="L424">
        <f t="shared" si="66"/>
        <v>1636</v>
      </c>
    </row>
    <row r="425" spans="2:12">
      <c r="B425">
        <v>9201</v>
      </c>
      <c r="C425" t="str">
        <f>VLOOKUP(B425,'定期購入表 _20240911版'!$A$7:$B$56,2,FALSE)</f>
        <v>JAL</v>
      </c>
      <c r="D425" s="96">
        <v>45559</v>
      </c>
      <c r="E425" s="122">
        <v>2451</v>
      </c>
      <c r="F425">
        <v>1</v>
      </c>
      <c r="G425" s="96">
        <v>45560</v>
      </c>
      <c r="H425" s="128">
        <v>2485</v>
      </c>
      <c r="I425">
        <v>1</v>
      </c>
      <c r="J425" s="122">
        <f t="shared" si="67"/>
        <v>34</v>
      </c>
      <c r="L425">
        <f t="shared" si="66"/>
        <v>2451</v>
      </c>
    </row>
    <row r="426" spans="2:12">
      <c r="B426">
        <v>3141</v>
      </c>
      <c r="C426" t="s">
        <v>52</v>
      </c>
      <c r="D426" s="96">
        <v>45554</v>
      </c>
      <c r="E426" s="122">
        <v>1956</v>
      </c>
      <c r="F426">
        <v>1</v>
      </c>
      <c r="G426" s="96">
        <v>45559</v>
      </c>
      <c r="H426" s="128">
        <v>1994</v>
      </c>
      <c r="I426">
        <v>1</v>
      </c>
      <c r="J426" s="122">
        <f t="shared" ref="J426:J460" si="68">(H426-E426)*I426</f>
        <v>38</v>
      </c>
      <c r="L426">
        <f t="shared" si="66"/>
        <v>1956</v>
      </c>
    </row>
    <row r="427" spans="2:12">
      <c r="B427">
        <v>4689</v>
      </c>
      <c r="C427" t="s">
        <v>55</v>
      </c>
      <c r="D427" s="96">
        <v>45553</v>
      </c>
      <c r="E427" s="122">
        <v>402.7</v>
      </c>
      <c r="F427">
        <v>1</v>
      </c>
      <c r="G427" s="96">
        <v>45559</v>
      </c>
      <c r="H427" s="128">
        <v>410.1</v>
      </c>
      <c r="I427">
        <v>1</v>
      </c>
      <c r="J427" s="122">
        <f t="shared" si="68"/>
        <v>7.4000000000000341</v>
      </c>
      <c r="L427">
        <f t="shared" si="66"/>
        <v>402.7</v>
      </c>
    </row>
    <row r="428" spans="2:12">
      <c r="B428">
        <v>9990</v>
      </c>
      <c r="C428" t="s">
        <v>149</v>
      </c>
      <c r="D428" s="96">
        <v>45555</v>
      </c>
      <c r="E428" s="122">
        <v>818</v>
      </c>
      <c r="F428">
        <v>1</v>
      </c>
      <c r="G428" s="96">
        <v>45559</v>
      </c>
      <c r="H428" s="128">
        <v>825</v>
      </c>
      <c r="I428">
        <v>1</v>
      </c>
      <c r="J428" s="122">
        <f t="shared" si="68"/>
        <v>7</v>
      </c>
      <c r="L428">
        <f t="shared" si="66"/>
        <v>818</v>
      </c>
    </row>
    <row r="429" spans="2:12">
      <c r="B429">
        <v>3141</v>
      </c>
      <c r="C429" t="s">
        <v>52</v>
      </c>
      <c r="D429" s="96">
        <v>45554</v>
      </c>
      <c r="E429" s="122">
        <v>1956</v>
      </c>
      <c r="F429">
        <v>1</v>
      </c>
      <c r="G429" s="96">
        <v>45559</v>
      </c>
      <c r="H429" s="128">
        <v>1992</v>
      </c>
      <c r="I429">
        <v>1</v>
      </c>
      <c r="J429" s="122">
        <f t="shared" si="68"/>
        <v>36</v>
      </c>
      <c r="L429">
        <f t="shared" si="66"/>
        <v>1956</v>
      </c>
    </row>
    <row r="430" spans="2:12">
      <c r="B430">
        <v>3402</v>
      </c>
      <c r="C430" t="s">
        <v>153</v>
      </c>
      <c r="D430" s="96">
        <v>45559</v>
      </c>
      <c r="E430" s="122">
        <v>788.6</v>
      </c>
      <c r="F430">
        <v>2</v>
      </c>
      <c r="G430" s="96">
        <v>45559</v>
      </c>
      <c r="H430" s="128">
        <v>793</v>
      </c>
      <c r="I430">
        <v>2</v>
      </c>
      <c r="J430" s="122">
        <f t="shared" si="68"/>
        <v>8.7999999999999545</v>
      </c>
      <c r="L430">
        <f t="shared" si="66"/>
        <v>1577.2</v>
      </c>
    </row>
    <row r="431" spans="2:12">
      <c r="B431">
        <v>2503</v>
      </c>
      <c r="C431" t="s">
        <v>152</v>
      </c>
      <c r="D431" s="96">
        <v>45552</v>
      </c>
      <c r="E431" s="122">
        <v>2159</v>
      </c>
      <c r="F431">
        <v>1</v>
      </c>
      <c r="G431" s="96">
        <v>45555</v>
      </c>
      <c r="H431" s="128">
        <v>2184.5</v>
      </c>
      <c r="I431">
        <v>1</v>
      </c>
      <c r="J431" s="122">
        <f t="shared" si="68"/>
        <v>25.5</v>
      </c>
      <c r="L431">
        <f t="shared" si="66"/>
        <v>2159</v>
      </c>
    </row>
    <row r="432" spans="2:12">
      <c r="B432">
        <v>3382</v>
      </c>
      <c r="C432" t="s">
        <v>136</v>
      </c>
      <c r="D432" s="96">
        <v>45553</v>
      </c>
      <c r="E432" s="122">
        <v>2167.5</v>
      </c>
      <c r="F432">
        <v>1</v>
      </c>
      <c r="G432" s="96">
        <v>45555</v>
      </c>
      <c r="H432" s="128">
        <v>2158.5</v>
      </c>
      <c r="I432">
        <v>1</v>
      </c>
      <c r="J432" s="122">
        <f t="shared" si="68"/>
        <v>-9</v>
      </c>
      <c r="L432">
        <f t="shared" si="66"/>
        <v>2167.5</v>
      </c>
    </row>
    <row r="433" spans="2:12">
      <c r="B433">
        <v>4689</v>
      </c>
      <c r="C433" t="s">
        <v>55</v>
      </c>
      <c r="D433" s="96">
        <v>45553</v>
      </c>
      <c r="E433" s="122">
        <v>402.7</v>
      </c>
      <c r="F433">
        <v>2</v>
      </c>
      <c r="G433" s="96">
        <v>45555</v>
      </c>
      <c r="H433" s="128">
        <v>407</v>
      </c>
      <c r="I433">
        <v>2</v>
      </c>
      <c r="J433" s="122">
        <f t="shared" si="68"/>
        <v>8.6000000000000227</v>
      </c>
      <c r="L433">
        <f t="shared" si="66"/>
        <v>805.4</v>
      </c>
    </row>
    <row r="434" spans="2:12">
      <c r="B434">
        <v>6178</v>
      </c>
      <c r="C434" t="s">
        <v>150</v>
      </c>
      <c r="D434" s="96">
        <v>45548</v>
      </c>
      <c r="E434" s="122">
        <v>1372</v>
      </c>
      <c r="F434">
        <v>1</v>
      </c>
      <c r="G434" s="96">
        <v>45555</v>
      </c>
      <c r="H434" s="128">
        <v>1432</v>
      </c>
      <c r="I434">
        <v>1</v>
      </c>
      <c r="J434" s="122">
        <f t="shared" si="68"/>
        <v>60</v>
      </c>
      <c r="L434">
        <f t="shared" ref="L434:L444" si="69">E434*F434</f>
        <v>1372</v>
      </c>
    </row>
    <row r="435" spans="2:12">
      <c r="B435">
        <v>6981</v>
      </c>
      <c r="C435" t="s">
        <v>147</v>
      </c>
      <c r="D435" s="96">
        <v>45554</v>
      </c>
      <c r="E435" s="122">
        <v>2680</v>
      </c>
      <c r="F435">
        <v>1</v>
      </c>
      <c r="G435" s="96">
        <v>45555</v>
      </c>
      <c r="H435" s="128">
        <v>2798</v>
      </c>
      <c r="I435">
        <v>1</v>
      </c>
      <c r="J435" s="122">
        <f t="shared" si="68"/>
        <v>118</v>
      </c>
      <c r="L435">
        <f t="shared" si="69"/>
        <v>2680</v>
      </c>
    </row>
    <row r="436" spans="2:12">
      <c r="B436">
        <v>7203</v>
      </c>
      <c r="C436" t="s">
        <v>73</v>
      </c>
      <c r="D436" s="96">
        <v>45554</v>
      </c>
      <c r="E436" s="133">
        <v>2610.5</v>
      </c>
      <c r="F436">
        <v>2</v>
      </c>
      <c r="G436" s="96">
        <v>45555</v>
      </c>
      <c r="H436" s="128">
        <v>2638</v>
      </c>
      <c r="I436">
        <v>2</v>
      </c>
      <c r="J436" s="122">
        <f t="shared" si="68"/>
        <v>55</v>
      </c>
      <c r="L436">
        <f t="shared" si="69"/>
        <v>5221</v>
      </c>
    </row>
    <row r="437" spans="2:12">
      <c r="B437">
        <v>8306</v>
      </c>
      <c r="C437" t="s">
        <v>75</v>
      </c>
      <c r="D437" s="96">
        <v>45548</v>
      </c>
      <c r="E437" s="133">
        <v>1443</v>
      </c>
      <c r="F437">
        <v>1</v>
      </c>
      <c r="G437" s="96">
        <v>45555</v>
      </c>
      <c r="H437" s="128">
        <v>1479</v>
      </c>
      <c r="I437">
        <v>1</v>
      </c>
      <c r="J437" s="122">
        <f t="shared" si="68"/>
        <v>36</v>
      </c>
      <c r="L437">
        <f t="shared" si="69"/>
        <v>1443</v>
      </c>
    </row>
    <row r="438" spans="2:12">
      <c r="B438">
        <v>2503</v>
      </c>
      <c r="C438" t="s">
        <v>152</v>
      </c>
      <c r="D438" s="96">
        <v>45552</v>
      </c>
      <c r="E438" s="122">
        <v>2159</v>
      </c>
      <c r="F438">
        <v>1</v>
      </c>
      <c r="G438" s="96">
        <v>45555</v>
      </c>
      <c r="H438" s="128">
        <v>2192.5</v>
      </c>
      <c r="I438">
        <v>1</v>
      </c>
      <c r="J438" s="122">
        <f t="shared" si="68"/>
        <v>33.5</v>
      </c>
      <c r="L438">
        <f t="shared" si="69"/>
        <v>2159</v>
      </c>
    </row>
    <row r="439" spans="2:12">
      <c r="B439">
        <v>3141</v>
      </c>
      <c r="C439" t="s">
        <v>52</v>
      </c>
      <c r="D439" s="96">
        <v>45554</v>
      </c>
      <c r="E439" s="122">
        <v>1956</v>
      </c>
      <c r="F439">
        <v>1</v>
      </c>
      <c r="G439" s="96">
        <v>45555</v>
      </c>
      <c r="H439" s="128">
        <v>1994</v>
      </c>
      <c r="I439">
        <v>1</v>
      </c>
      <c r="J439" s="122">
        <f t="shared" si="68"/>
        <v>38</v>
      </c>
      <c r="L439">
        <f t="shared" si="69"/>
        <v>1956</v>
      </c>
    </row>
    <row r="440" spans="2:12">
      <c r="B440">
        <v>4689</v>
      </c>
      <c r="C440" t="s">
        <v>55</v>
      </c>
      <c r="D440" s="96">
        <v>45553</v>
      </c>
      <c r="E440" s="122">
        <v>402.7</v>
      </c>
      <c r="F440">
        <v>1</v>
      </c>
      <c r="G440" s="96">
        <v>45555</v>
      </c>
      <c r="H440" s="128">
        <v>409.4</v>
      </c>
      <c r="I440">
        <v>1</v>
      </c>
      <c r="J440" s="122">
        <f t="shared" si="68"/>
        <v>6.6999999999999886</v>
      </c>
      <c r="L440">
        <f t="shared" si="69"/>
        <v>402.7</v>
      </c>
    </row>
    <row r="441" spans="2:12">
      <c r="B441">
        <v>9990</v>
      </c>
      <c r="C441" t="s">
        <v>149</v>
      </c>
      <c r="D441" s="96">
        <v>45555</v>
      </c>
      <c r="E441" s="122">
        <v>818</v>
      </c>
      <c r="F441">
        <v>1</v>
      </c>
      <c r="G441" s="96">
        <v>45555</v>
      </c>
      <c r="H441" s="128">
        <v>823</v>
      </c>
      <c r="I441">
        <v>1</v>
      </c>
      <c r="J441" s="122">
        <f t="shared" si="68"/>
        <v>5</v>
      </c>
      <c r="L441">
        <f t="shared" si="69"/>
        <v>818</v>
      </c>
    </row>
    <row r="442" spans="2:12">
      <c r="B442">
        <v>2866</v>
      </c>
      <c r="C442" t="s">
        <v>135</v>
      </c>
      <c r="D442" s="96">
        <v>45553</v>
      </c>
      <c r="E442" s="122">
        <v>989</v>
      </c>
      <c r="F442">
        <v>3</v>
      </c>
      <c r="G442" s="135">
        <v>45554</v>
      </c>
      <c r="H442" s="122">
        <v>1003</v>
      </c>
      <c r="I442" s="136">
        <v>3</v>
      </c>
      <c r="J442" s="122">
        <f t="shared" si="68"/>
        <v>42</v>
      </c>
      <c r="L442">
        <f t="shared" si="69"/>
        <v>2967</v>
      </c>
    </row>
    <row r="443" spans="2:12">
      <c r="B443">
        <v>1306</v>
      </c>
      <c r="C443" t="s">
        <v>133</v>
      </c>
      <c r="D443" s="96">
        <v>45553</v>
      </c>
      <c r="E443" s="122">
        <v>2659</v>
      </c>
      <c r="F443">
        <v>1</v>
      </c>
      <c r="G443" s="96">
        <v>45554</v>
      </c>
      <c r="H443" s="128">
        <v>2723.5</v>
      </c>
      <c r="I443">
        <v>1</v>
      </c>
      <c r="J443" s="122">
        <f t="shared" si="68"/>
        <v>64.5</v>
      </c>
      <c r="L443">
        <f t="shared" si="69"/>
        <v>2659</v>
      </c>
    </row>
    <row r="444" spans="2:12">
      <c r="B444">
        <v>2337</v>
      </c>
      <c r="C444" t="s">
        <v>134</v>
      </c>
      <c r="D444" s="96">
        <v>45553</v>
      </c>
      <c r="E444" s="122">
        <v>359.5</v>
      </c>
      <c r="F444">
        <v>4</v>
      </c>
      <c r="G444" s="96">
        <v>45554</v>
      </c>
      <c r="H444" s="128">
        <v>371</v>
      </c>
      <c r="I444">
        <v>4</v>
      </c>
      <c r="J444" s="122">
        <f t="shared" si="68"/>
        <v>46</v>
      </c>
      <c r="L444">
        <f t="shared" si="69"/>
        <v>1438</v>
      </c>
    </row>
    <row r="445" spans="2:12">
      <c r="B445">
        <v>2503</v>
      </c>
      <c r="C445" t="s">
        <v>152</v>
      </c>
      <c r="D445" s="96">
        <v>45552</v>
      </c>
      <c r="E445" s="122">
        <v>2159</v>
      </c>
      <c r="F445">
        <v>2</v>
      </c>
      <c r="G445" s="96">
        <v>45554</v>
      </c>
      <c r="H445" s="128">
        <v>2186.5</v>
      </c>
      <c r="I445">
        <v>2</v>
      </c>
      <c r="J445" s="122">
        <f t="shared" si="68"/>
        <v>55</v>
      </c>
      <c r="L445">
        <f t="shared" ref="L445:L459" si="70">E445*F445</f>
        <v>4318</v>
      </c>
    </row>
    <row r="446" spans="2:12">
      <c r="B446">
        <v>4004</v>
      </c>
      <c r="C446" t="s">
        <v>162</v>
      </c>
      <c r="D446" s="96">
        <v>45553</v>
      </c>
      <c r="E446" s="122">
        <v>3137</v>
      </c>
      <c r="F446">
        <v>1</v>
      </c>
      <c r="G446" s="96">
        <v>45554</v>
      </c>
      <c r="H446" s="128">
        <v>3293</v>
      </c>
      <c r="I446">
        <v>1</v>
      </c>
      <c r="J446" s="122">
        <f t="shared" si="68"/>
        <v>156</v>
      </c>
      <c r="L446">
        <f t="shared" si="70"/>
        <v>3137</v>
      </c>
    </row>
    <row r="447" spans="2:12">
      <c r="B447">
        <v>5108</v>
      </c>
      <c r="C447" t="s">
        <v>155</v>
      </c>
      <c r="D447" s="96">
        <v>45552</v>
      </c>
      <c r="E447" s="122">
        <v>5239</v>
      </c>
      <c r="F447">
        <v>1</v>
      </c>
      <c r="G447" s="96">
        <v>45554</v>
      </c>
      <c r="H447" s="128">
        <v>5480</v>
      </c>
      <c r="I447">
        <v>1</v>
      </c>
      <c r="J447" s="122">
        <f t="shared" si="68"/>
        <v>241</v>
      </c>
      <c r="L447">
        <f t="shared" si="70"/>
        <v>5239</v>
      </c>
    </row>
    <row r="448" spans="2:12">
      <c r="B448">
        <v>6525</v>
      </c>
      <c r="C448" t="s">
        <v>161</v>
      </c>
      <c r="D448" s="96">
        <v>45553</v>
      </c>
      <c r="E448" s="122">
        <v>3035</v>
      </c>
      <c r="F448">
        <v>1</v>
      </c>
      <c r="G448" s="96">
        <v>45554</v>
      </c>
      <c r="H448" s="128">
        <v>3130</v>
      </c>
      <c r="I448">
        <v>1</v>
      </c>
      <c r="J448" s="122">
        <f t="shared" si="68"/>
        <v>95</v>
      </c>
      <c r="L448">
        <f t="shared" si="70"/>
        <v>3035</v>
      </c>
    </row>
    <row r="449" spans="2:14">
      <c r="B449">
        <v>6902</v>
      </c>
      <c r="C449" t="s">
        <v>59</v>
      </c>
      <c r="D449" s="96">
        <v>45547</v>
      </c>
      <c r="E449" s="122">
        <v>2032</v>
      </c>
      <c r="F449">
        <v>1</v>
      </c>
      <c r="G449" s="96">
        <v>45554</v>
      </c>
      <c r="H449" s="128">
        <v>2110</v>
      </c>
      <c r="I449">
        <v>1</v>
      </c>
      <c r="J449" s="122">
        <f t="shared" si="68"/>
        <v>78</v>
      </c>
      <c r="L449">
        <f t="shared" si="70"/>
        <v>2032</v>
      </c>
    </row>
    <row r="450" spans="2:14">
      <c r="B450">
        <v>7267</v>
      </c>
      <c r="C450" t="s">
        <v>148</v>
      </c>
      <c r="D450" s="96">
        <v>45548</v>
      </c>
      <c r="E450" s="122">
        <v>1493.5</v>
      </c>
      <c r="F450">
        <v>2</v>
      </c>
      <c r="G450" s="96">
        <v>45554</v>
      </c>
      <c r="H450" s="128">
        <v>1566</v>
      </c>
      <c r="I450">
        <v>2</v>
      </c>
      <c r="J450" s="122">
        <f t="shared" si="68"/>
        <v>145</v>
      </c>
      <c r="L450">
        <f t="shared" si="70"/>
        <v>2987</v>
      </c>
    </row>
    <row r="451" spans="2:14">
      <c r="B451">
        <v>9020</v>
      </c>
      <c r="C451" t="s">
        <v>62</v>
      </c>
      <c r="D451" s="96">
        <v>45554</v>
      </c>
      <c r="E451" s="122">
        <v>2908</v>
      </c>
      <c r="F451">
        <v>2</v>
      </c>
      <c r="G451" s="96">
        <v>45554</v>
      </c>
      <c r="H451" s="128">
        <v>2911</v>
      </c>
      <c r="I451">
        <v>1</v>
      </c>
      <c r="J451" s="122">
        <f t="shared" si="68"/>
        <v>3</v>
      </c>
      <c r="L451">
        <f t="shared" si="70"/>
        <v>5816</v>
      </c>
    </row>
    <row r="452" spans="2:14">
      <c r="B452">
        <v>2866</v>
      </c>
      <c r="C452" t="s">
        <v>135</v>
      </c>
      <c r="D452" s="96">
        <v>45546</v>
      </c>
      <c r="E452" s="122">
        <v>981</v>
      </c>
      <c r="F452">
        <v>2</v>
      </c>
      <c r="G452" s="96">
        <v>45553</v>
      </c>
      <c r="H452" s="122">
        <v>991</v>
      </c>
      <c r="I452">
        <v>2</v>
      </c>
      <c r="J452" s="122">
        <f t="shared" si="68"/>
        <v>20</v>
      </c>
      <c r="L452">
        <f t="shared" si="70"/>
        <v>1962</v>
      </c>
    </row>
    <row r="453" spans="2:14">
      <c r="B453">
        <v>3402</v>
      </c>
      <c r="C453" t="s">
        <v>153</v>
      </c>
      <c r="D453" s="96">
        <v>45552</v>
      </c>
      <c r="E453" s="122">
        <v>728.8</v>
      </c>
      <c r="F453">
        <v>2</v>
      </c>
      <c r="G453" s="96">
        <v>45553</v>
      </c>
      <c r="H453" s="128">
        <v>742</v>
      </c>
      <c r="I453">
        <v>2</v>
      </c>
      <c r="J453" s="122">
        <f t="shared" si="68"/>
        <v>26.400000000000091</v>
      </c>
      <c r="K453" s="122"/>
      <c r="L453">
        <f t="shared" si="70"/>
        <v>1457.6</v>
      </c>
    </row>
    <row r="454" spans="2:14">
      <c r="B454">
        <v>3563</v>
      </c>
      <c r="C454" t="s">
        <v>137</v>
      </c>
      <c r="D454" s="96">
        <v>45552</v>
      </c>
      <c r="E454" s="133">
        <v>2586</v>
      </c>
      <c r="F454">
        <v>1</v>
      </c>
      <c r="G454" s="96">
        <v>45553</v>
      </c>
      <c r="H454" s="128">
        <v>2590</v>
      </c>
      <c r="I454">
        <v>1</v>
      </c>
      <c r="J454" s="122">
        <f t="shared" si="68"/>
        <v>4</v>
      </c>
      <c r="L454">
        <f t="shared" si="70"/>
        <v>2586</v>
      </c>
    </row>
    <row r="455" spans="2:14">
      <c r="B455">
        <v>5019</v>
      </c>
      <c r="C455" t="s">
        <v>138</v>
      </c>
      <c r="D455" s="96">
        <v>45552</v>
      </c>
      <c r="E455" s="122">
        <v>974</v>
      </c>
      <c r="F455">
        <v>1</v>
      </c>
      <c r="G455" s="96">
        <v>45553</v>
      </c>
      <c r="H455" s="128">
        <v>997.8</v>
      </c>
      <c r="I455">
        <v>1</v>
      </c>
      <c r="J455" s="122">
        <f t="shared" si="68"/>
        <v>23.799999999999955</v>
      </c>
      <c r="L455">
        <f t="shared" si="70"/>
        <v>974</v>
      </c>
    </row>
    <row r="456" spans="2:14">
      <c r="B456">
        <v>6301</v>
      </c>
      <c r="C456" t="s">
        <v>156</v>
      </c>
      <c r="D456" s="96">
        <v>45552</v>
      </c>
      <c r="E456" s="122">
        <v>3662</v>
      </c>
      <c r="F456">
        <v>1</v>
      </c>
      <c r="G456" s="96">
        <v>45553</v>
      </c>
      <c r="H456" s="128">
        <v>3718</v>
      </c>
      <c r="I456">
        <v>1</v>
      </c>
      <c r="J456" s="122">
        <f t="shared" si="68"/>
        <v>56</v>
      </c>
      <c r="L456">
        <f t="shared" si="70"/>
        <v>3662</v>
      </c>
    </row>
    <row r="457" spans="2:14">
      <c r="B457">
        <v>6753</v>
      </c>
      <c r="C457" t="s">
        <v>139</v>
      </c>
      <c r="D457" s="96">
        <v>45546</v>
      </c>
      <c r="E457" s="133">
        <v>895.6</v>
      </c>
      <c r="F457">
        <v>2</v>
      </c>
      <c r="G457" s="96">
        <v>45553</v>
      </c>
      <c r="H457" s="128">
        <v>919</v>
      </c>
      <c r="I457">
        <v>2</v>
      </c>
      <c r="J457" s="122">
        <f t="shared" si="68"/>
        <v>46.799999999999955</v>
      </c>
      <c r="L457">
        <f t="shared" si="70"/>
        <v>1791.2</v>
      </c>
    </row>
    <row r="458" spans="2:14">
      <c r="B458" s="129">
        <v>7270</v>
      </c>
      <c r="C458" s="129" t="s">
        <v>151</v>
      </c>
      <c r="D458" s="130">
        <v>45548</v>
      </c>
      <c r="E458" s="131">
        <v>2309</v>
      </c>
      <c r="F458" s="132">
        <v>2</v>
      </c>
      <c r="G458" s="96">
        <v>45553</v>
      </c>
      <c r="H458" s="128">
        <v>2376</v>
      </c>
      <c r="I458" s="132">
        <v>2</v>
      </c>
      <c r="J458" s="122">
        <f t="shared" si="68"/>
        <v>134</v>
      </c>
      <c r="L458">
        <f t="shared" si="70"/>
        <v>4618</v>
      </c>
    </row>
    <row r="459" spans="2:14">
      <c r="B459" s="129">
        <v>7313</v>
      </c>
      <c r="C459" s="129" t="s">
        <v>140</v>
      </c>
      <c r="D459" s="130">
        <v>45552</v>
      </c>
      <c r="E459" s="134">
        <v>1714.5</v>
      </c>
      <c r="F459" s="132">
        <v>1</v>
      </c>
      <c r="G459" s="96">
        <v>45553</v>
      </c>
      <c r="H459" s="128">
        <v>1745</v>
      </c>
      <c r="I459" s="132">
        <v>1</v>
      </c>
      <c r="J459" s="122">
        <f t="shared" si="68"/>
        <v>30.5</v>
      </c>
      <c r="L459">
        <f t="shared" si="70"/>
        <v>1714.5</v>
      </c>
    </row>
    <row r="460" spans="2:14">
      <c r="B460">
        <v>9990</v>
      </c>
      <c r="C460" t="s">
        <v>149</v>
      </c>
      <c r="D460" s="126">
        <v>45548</v>
      </c>
      <c r="E460" s="122">
        <v>796</v>
      </c>
      <c r="F460">
        <v>2</v>
      </c>
      <c r="G460" s="125">
        <v>45548</v>
      </c>
      <c r="H460" s="127">
        <v>798</v>
      </c>
      <c r="I460">
        <v>2</v>
      </c>
      <c r="J460" s="122">
        <f t="shared" si="68"/>
        <v>4</v>
      </c>
      <c r="K460" s="122"/>
      <c r="L460">
        <f t="shared" ref="L460:L471" si="71">E460*F460</f>
        <v>1592</v>
      </c>
      <c r="N460">
        <f>H460*F460</f>
        <v>1596</v>
      </c>
    </row>
    <row r="461" spans="2:14">
      <c r="B461">
        <v>3382</v>
      </c>
      <c r="C461" t="s">
        <v>136</v>
      </c>
      <c r="D461" s="96">
        <v>45546</v>
      </c>
      <c r="E461" s="122">
        <v>2178.5</v>
      </c>
      <c r="F461">
        <v>1</v>
      </c>
      <c r="G461" s="125">
        <v>45547</v>
      </c>
      <c r="H461" s="127">
        <v>2215</v>
      </c>
      <c r="I461">
        <v>1</v>
      </c>
      <c r="J461" s="122">
        <f>(H461-E461)*I461</f>
        <v>36.5</v>
      </c>
      <c r="K461" s="122"/>
      <c r="L461">
        <f t="shared" si="71"/>
        <v>2178.5</v>
      </c>
      <c r="N461">
        <f>H461*F461</f>
        <v>2215</v>
      </c>
    </row>
    <row r="462" spans="2:14">
      <c r="E462" s="122"/>
      <c r="L462">
        <f t="shared" si="71"/>
        <v>0</v>
      </c>
    </row>
    <row r="463" spans="2:14">
      <c r="E463" s="122"/>
      <c r="L463">
        <f t="shared" si="71"/>
        <v>0</v>
      </c>
    </row>
    <row r="464" spans="2:14">
      <c r="E464" s="122"/>
      <c r="L464">
        <f t="shared" si="71"/>
        <v>0</v>
      </c>
    </row>
    <row r="465" spans="5:12">
      <c r="E465" s="122"/>
      <c r="L465">
        <f t="shared" si="71"/>
        <v>0</v>
      </c>
    </row>
    <row r="466" spans="5:12">
      <c r="E466" s="122"/>
      <c r="L466">
        <f t="shared" si="71"/>
        <v>0</v>
      </c>
    </row>
    <row r="467" spans="5:12">
      <c r="E467" s="122"/>
      <c r="L467">
        <f t="shared" si="71"/>
        <v>0</v>
      </c>
    </row>
    <row r="468" spans="5:12">
      <c r="E468" s="122"/>
      <c r="L468">
        <f t="shared" si="71"/>
        <v>0</v>
      </c>
    </row>
    <row r="469" spans="5:12">
      <c r="E469" s="122"/>
      <c r="L469">
        <f t="shared" si="71"/>
        <v>0</v>
      </c>
    </row>
    <row r="470" spans="5:12">
      <c r="E470" s="122"/>
      <c r="L470">
        <f t="shared" si="71"/>
        <v>0</v>
      </c>
    </row>
    <row r="471" spans="5:12">
      <c r="E471" s="122"/>
      <c r="L471">
        <f t="shared" si="71"/>
        <v>0</v>
      </c>
    </row>
    <row r="472" spans="5:12">
      <c r="E472" s="122"/>
      <c r="L472">
        <f>SUM(L9:L10)</f>
        <v>0</v>
      </c>
    </row>
    <row r="473" spans="5:12">
      <c r="E473" s="122"/>
    </row>
  </sheetData>
  <autoFilter ref="B3:L461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N103"/>
  <sheetViews>
    <sheetView zoomScale="70" zoomScaleNormal="70" workbookViewId="0">
      <selection activeCell="M6" sqref="M6"/>
    </sheetView>
  </sheetViews>
  <sheetFormatPr defaultRowHeight="18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4">
      <c r="B2" t="s">
        <v>119</v>
      </c>
    </row>
    <row r="3" spans="2:14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4">
      <c r="B4">
        <v>4661</v>
      </c>
      <c r="C4" t="str">
        <f>VLOOKUP(B4,'定期購入表 _20240911版'!$A$7:$B$56,2,FALSE)</f>
        <v>OLC</v>
      </c>
      <c r="D4" s="96">
        <v>45706</v>
      </c>
      <c r="E4" s="122">
        <v>3177</v>
      </c>
      <c r="F4">
        <v>1</v>
      </c>
      <c r="G4" s="96"/>
      <c r="H4" s="122"/>
      <c r="J4" s="122"/>
      <c r="L4">
        <f t="shared" ref="L4:L6" si="0">E4*F4</f>
        <v>3177</v>
      </c>
    </row>
    <row r="5" spans="2:14">
      <c r="B5">
        <v>4661</v>
      </c>
      <c r="C5" t="str">
        <f>VLOOKUP(B5,'定期購入表 _20240911版'!$A$7:$B$56,2,FALSE)</f>
        <v>OLC</v>
      </c>
      <c r="D5" s="96">
        <v>45719</v>
      </c>
      <c r="E5" s="122">
        <v>3037</v>
      </c>
      <c r="F5">
        <v>1</v>
      </c>
      <c r="L5">
        <f t="shared" si="0"/>
        <v>3037</v>
      </c>
    </row>
    <row r="6" spans="2:14">
      <c r="B6">
        <v>7203</v>
      </c>
      <c r="C6" t="str">
        <f>VLOOKUP(B6,'定期購入表 _20240911版'!$A$7:$B$56,2,FALSE)</f>
        <v>トヨタ自</v>
      </c>
      <c r="D6" s="96">
        <v>45831</v>
      </c>
      <c r="E6" s="381">
        <v>2544</v>
      </c>
      <c r="F6" s="374">
        <v>3</v>
      </c>
      <c r="L6">
        <f t="shared" si="0"/>
        <v>7632</v>
      </c>
      <c r="M6">
        <v>2553</v>
      </c>
      <c r="N6">
        <v>2525</v>
      </c>
    </row>
    <row r="7" spans="2:14">
      <c r="E7" s="122"/>
    </row>
    <row r="8" spans="2:14">
      <c r="E8" s="122"/>
    </row>
    <row r="9" spans="2:14" s="137" customFormat="1">
      <c r="E9" s="138"/>
      <c r="L9" s="137">
        <f>E9*F9</f>
        <v>0</v>
      </c>
    </row>
    <row r="10" spans="2:14">
      <c r="E10" s="122"/>
    </row>
    <row r="11" spans="2:14">
      <c r="B11">
        <v>9202</v>
      </c>
      <c r="C11" t="str">
        <f>VLOOKUP(B11,'定期購入表 _20240911版'!$A$7:$B$56,2,FALSE)</f>
        <v>ANA</v>
      </c>
      <c r="D11" s="96">
        <v>45831</v>
      </c>
      <c r="E11" s="381">
        <v>2744</v>
      </c>
      <c r="F11" s="374">
        <v>1</v>
      </c>
      <c r="G11" s="96">
        <v>45840</v>
      </c>
      <c r="H11" s="136">
        <v>2896</v>
      </c>
      <c r="I11">
        <v>1</v>
      </c>
      <c r="J11" s="122">
        <f t="shared" ref="J11:J24" si="1">(H11-E11)*I11</f>
        <v>152</v>
      </c>
      <c r="L11">
        <f>E11*F11</f>
        <v>2744</v>
      </c>
    </row>
    <row r="12" spans="2:14">
      <c r="B12">
        <v>9202</v>
      </c>
      <c r="C12" t="str">
        <f>VLOOKUP(B12,'定期購入表 _20240911版'!$A$7:$B$56,2,FALSE)</f>
        <v>ANA</v>
      </c>
      <c r="D12" s="96">
        <v>45831</v>
      </c>
      <c r="E12" s="381">
        <v>2744</v>
      </c>
      <c r="F12" s="374">
        <v>1</v>
      </c>
      <c r="G12" s="96">
        <v>45839</v>
      </c>
      <c r="H12" s="374">
        <v>2851</v>
      </c>
      <c r="I12">
        <v>1</v>
      </c>
      <c r="J12" s="122">
        <f t="shared" si="1"/>
        <v>107</v>
      </c>
      <c r="L12">
        <f t="shared" ref="L12" si="2">E12*F12</f>
        <v>2744</v>
      </c>
    </row>
    <row r="13" spans="2:14">
      <c r="B13">
        <v>9202</v>
      </c>
      <c r="C13" t="str">
        <f>VLOOKUP(B13,'定期購入表 _20240911版'!$A$7:$B$56,2,FALSE)</f>
        <v>ANA</v>
      </c>
      <c r="D13" s="96">
        <v>45831</v>
      </c>
      <c r="E13" s="381">
        <v>2749</v>
      </c>
      <c r="F13" s="374">
        <v>1</v>
      </c>
      <c r="G13" s="96">
        <v>45835</v>
      </c>
      <c r="H13" s="136">
        <v>2814</v>
      </c>
      <c r="I13">
        <v>1</v>
      </c>
      <c r="J13" s="122">
        <f t="shared" si="1"/>
        <v>65</v>
      </c>
      <c r="L13">
        <f>E13*F13</f>
        <v>2749</v>
      </c>
    </row>
    <row r="14" spans="2:14">
      <c r="B14">
        <v>2593</v>
      </c>
      <c r="C14" t="str">
        <f>VLOOKUP(B14,'定期購入表 _20240911版'!$A$7:$B$56,2,FALSE)</f>
        <v>伊藤園</v>
      </c>
      <c r="D14" s="96">
        <v>45720</v>
      </c>
      <c r="E14" s="122">
        <v>3008</v>
      </c>
      <c r="F14">
        <v>1</v>
      </c>
      <c r="G14" s="96">
        <v>45775</v>
      </c>
      <c r="H14" s="136">
        <v>3380</v>
      </c>
      <c r="I14">
        <v>1</v>
      </c>
      <c r="J14" s="122">
        <f t="shared" si="1"/>
        <v>372</v>
      </c>
      <c r="L14">
        <f>E14*F14</f>
        <v>3008</v>
      </c>
    </row>
    <row r="15" spans="2:14">
      <c r="B15">
        <v>2593</v>
      </c>
      <c r="C15" t="str">
        <f>VLOOKUP(B15,'定期購入表 _20240911版'!$A$7:$B$56,2,FALSE)</f>
        <v>伊藤園</v>
      </c>
      <c r="D15" s="96">
        <v>45721</v>
      </c>
      <c r="E15" s="122">
        <v>2970</v>
      </c>
      <c r="F15">
        <v>1</v>
      </c>
      <c r="G15" s="96">
        <v>45769</v>
      </c>
      <c r="H15">
        <v>3326</v>
      </c>
      <c r="I15">
        <v>1</v>
      </c>
      <c r="J15" s="122">
        <f t="shared" si="1"/>
        <v>356</v>
      </c>
      <c r="L15">
        <f t="shared" ref="L15:L28" si="3">E15*F15</f>
        <v>2970</v>
      </c>
    </row>
    <row r="16" spans="2:14">
      <c r="B16" s="139">
        <v>6525</v>
      </c>
      <c r="C16" t="str">
        <f>VLOOKUP(B16,'定期購入表 _20240911版'!$A$7:$B$56,2,FALSE)</f>
        <v>KOKUSAI</v>
      </c>
      <c r="D16" s="96">
        <v>45609</v>
      </c>
      <c r="E16" s="122">
        <v>2735</v>
      </c>
      <c r="F16">
        <v>1</v>
      </c>
      <c r="G16" s="96">
        <v>45705</v>
      </c>
      <c r="H16" s="122">
        <v>2928</v>
      </c>
      <c r="I16">
        <v>1</v>
      </c>
      <c r="J16" s="122">
        <f t="shared" si="1"/>
        <v>193</v>
      </c>
      <c r="L16">
        <f>E16*F16</f>
        <v>2735</v>
      </c>
    </row>
    <row r="17" spans="2:12">
      <c r="B17" s="139">
        <v>6525</v>
      </c>
      <c r="C17" t="str">
        <f>VLOOKUP(B17,'定期購入表 _20240911版'!$A$7:$B$56,2,FALSE)</f>
        <v>KOKUSAI</v>
      </c>
      <c r="D17" s="96">
        <v>45632</v>
      </c>
      <c r="E17" s="122">
        <v>2331</v>
      </c>
      <c r="F17">
        <v>1</v>
      </c>
      <c r="G17" s="96">
        <v>45694</v>
      </c>
      <c r="H17" s="128">
        <v>2588</v>
      </c>
      <c r="I17">
        <v>1</v>
      </c>
      <c r="J17" s="122">
        <f t="shared" si="1"/>
        <v>257</v>
      </c>
      <c r="L17">
        <f t="shared" si="3"/>
        <v>2331</v>
      </c>
    </row>
    <row r="18" spans="2:12">
      <c r="B18" s="139">
        <v>6525</v>
      </c>
      <c r="C18" t="str">
        <f>VLOOKUP(B18,'定期購入表 _20240911版'!$A$7:$B$56,2,FALSE)</f>
        <v>KOKUSAI</v>
      </c>
      <c r="D18" s="96">
        <v>45636</v>
      </c>
      <c r="E18" s="122">
        <v>2280</v>
      </c>
      <c r="F18">
        <v>1</v>
      </c>
      <c r="G18" s="96">
        <v>45664</v>
      </c>
      <c r="H18" s="122">
        <v>2408</v>
      </c>
      <c r="I18">
        <v>1</v>
      </c>
      <c r="J18" s="122">
        <f t="shared" si="1"/>
        <v>128</v>
      </c>
      <c r="L18">
        <f t="shared" si="3"/>
        <v>2280</v>
      </c>
    </row>
    <row r="19" spans="2:12">
      <c r="B19">
        <v>7313</v>
      </c>
      <c r="C19" t="str">
        <f>VLOOKUP(B19,'定期購入表 _20240911版'!$A$7:$B$56,2,FALSE)</f>
        <v>TSテック</v>
      </c>
      <c r="D19" s="96">
        <v>45608</v>
      </c>
      <c r="E19" s="122">
        <v>1700</v>
      </c>
      <c r="F19">
        <v>1</v>
      </c>
      <c r="G19" s="96">
        <v>45656</v>
      </c>
      <c r="H19" s="128">
        <v>1806</v>
      </c>
      <c r="I19">
        <v>1</v>
      </c>
      <c r="J19" s="122">
        <f t="shared" si="1"/>
        <v>106</v>
      </c>
      <c r="L19">
        <f>E19*F19</f>
        <v>1700</v>
      </c>
    </row>
    <row r="20" spans="2:12">
      <c r="B20">
        <v>7267</v>
      </c>
      <c r="C20" t="str">
        <f>VLOOKUP(B20,'定期購入表 _20240911版'!$A$7:$B$56,2,FALSE)</f>
        <v>ホンダ</v>
      </c>
      <c r="D20" s="96">
        <v>45650</v>
      </c>
      <c r="E20" s="122">
        <v>1456</v>
      </c>
      <c r="F20">
        <v>1</v>
      </c>
      <c r="G20" s="96">
        <v>45652</v>
      </c>
      <c r="H20" s="122">
        <v>1485</v>
      </c>
      <c r="I20">
        <v>1</v>
      </c>
      <c r="J20" s="122">
        <f t="shared" si="1"/>
        <v>29</v>
      </c>
      <c r="L20">
        <f t="shared" si="3"/>
        <v>1456</v>
      </c>
    </row>
    <row r="21" spans="2:12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45651</v>
      </c>
      <c r="H21" s="128">
        <v>1432</v>
      </c>
      <c r="I21">
        <v>1</v>
      </c>
      <c r="J21" s="122">
        <f t="shared" si="1"/>
        <v>-24</v>
      </c>
      <c r="L21">
        <f t="shared" si="3"/>
        <v>1456</v>
      </c>
    </row>
    <row r="22" spans="2:12">
      <c r="B22">
        <v>7267</v>
      </c>
      <c r="C22" t="str">
        <f>VLOOKUP(B22,'定期購入表 _20240911版'!$A$7:$B$56,2,FALSE)</f>
        <v>ホンダ</v>
      </c>
      <c r="D22" s="96">
        <v>45603</v>
      </c>
      <c r="E22" s="122">
        <v>1413</v>
      </c>
      <c r="F22">
        <v>2</v>
      </c>
      <c r="G22" s="96">
        <v>45650</v>
      </c>
      <c r="H22" s="122">
        <v>1439</v>
      </c>
      <c r="I22">
        <v>2</v>
      </c>
      <c r="J22" s="122">
        <f t="shared" si="1"/>
        <v>52</v>
      </c>
      <c r="L22">
        <f t="shared" si="3"/>
        <v>2826</v>
      </c>
    </row>
    <row r="23" spans="2:12">
      <c r="B23">
        <v>7267</v>
      </c>
      <c r="C23" t="str">
        <f>VLOOKUP(B23,'定期購入表 _20240911版'!$A$7:$B$56,2,FALSE)</f>
        <v>ホンダ</v>
      </c>
      <c r="D23" s="96">
        <v>45607</v>
      </c>
      <c r="E23" s="122">
        <v>1369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140</v>
      </c>
      <c r="L23">
        <f t="shared" si="3"/>
        <v>2738</v>
      </c>
    </row>
    <row r="24" spans="2:12">
      <c r="B24" s="139">
        <v>6908</v>
      </c>
      <c r="C24" t="s">
        <v>58</v>
      </c>
      <c r="D24" s="96">
        <v>45615</v>
      </c>
      <c r="E24" s="122">
        <v>2672</v>
      </c>
      <c r="F24">
        <v>1</v>
      </c>
      <c r="G24" s="96">
        <v>45632</v>
      </c>
      <c r="H24" s="128">
        <v>2707</v>
      </c>
      <c r="I24">
        <v>1</v>
      </c>
      <c r="J24" s="122">
        <f t="shared" si="1"/>
        <v>35</v>
      </c>
      <c r="L24">
        <f t="shared" si="3"/>
        <v>2672</v>
      </c>
    </row>
    <row r="25" spans="2:12">
      <c r="B25" s="139">
        <v>6525</v>
      </c>
      <c r="C25" t="str">
        <f>VLOOKUP(B25,'定期購入表 _20240911版'!$A$7:$B$56,2,FALSE)</f>
        <v>KOKUSAI</v>
      </c>
      <c r="D25" s="96">
        <v>45610</v>
      </c>
      <c r="E25" s="122">
        <v>2480</v>
      </c>
      <c r="F25">
        <v>1</v>
      </c>
      <c r="G25" s="96">
        <v>45630</v>
      </c>
      <c r="H25" s="128">
        <v>2577</v>
      </c>
      <c r="I25">
        <v>1</v>
      </c>
      <c r="J25" s="122">
        <f t="shared" ref="J25:J27" si="4">(H25-E25)*I25</f>
        <v>97</v>
      </c>
      <c r="L25">
        <f t="shared" si="3"/>
        <v>2480</v>
      </c>
    </row>
    <row r="26" spans="2:12">
      <c r="B26" s="139">
        <v>2593</v>
      </c>
      <c r="C26" t="str">
        <f>VLOOKUP(B26,'定期購入表 _20240911版'!$A$7:$B$56,2,FALSE)</f>
        <v>伊藤園</v>
      </c>
      <c r="D26" s="96">
        <v>45615</v>
      </c>
      <c r="E26" s="122">
        <v>3192</v>
      </c>
      <c r="F26">
        <v>1</v>
      </c>
      <c r="G26" s="96">
        <v>45629</v>
      </c>
      <c r="H26" s="122">
        <v>3463</v>
      </c>
      <c r="I26">
        <v>1</v>
      </c>
      <c r="J26" s="122">
        <f t="shared" si="4"/>
        <v>271</v>
      </c>
      <c r="L26">
        <f t="shared" si="3"/>
        <v>3192</v>
      </c>
    </row>
    <row r="27" spans="2:12">
      <c r="B27" s="139">
        <v>6525</v>
      </c>
      <c r="C27" t="str">
        <f>VLOOKUP(B27,'定期購入表 _20240911版'!$A$7:$B$56,2,FALSE)</f>
        <v>KOKUSAI</v>
      </c>
      <c r="D27" s="96">
        <v>45611</v>
      </c>
      <c r="E27" s="122">
        <v>2417</v>
      </c>
      <c r="F27">
        <v>1</v>
      </c>
      <c r="G27" s="96">
        <v>45629</v>
      </c>
      <c r="H27" s="128">
        <v>2590</v>
      </c>
      <c r="I27">
        <v>1</v>
      </c>
      <c r="J27" s="122">
        <f t="shared" si="4"/>
        <v>173</v>
      </c>
      <c r="L27">
        <f t="shared" si="3"/>
        <v>2417</v>
      </c>
    </row>
    <row r="28" spans="2:12">
      <c r="B28" s="139">
        <v>9202</v>
      </c>
      <c r="C28" t="str">
        <f>VLOOKUP(B28,'定期購入表 _20240911版'!$A$7:$B$56,2,FALSE)</f>
        <v>ANA</v>
      </c>
      <c r="D28" s="96">
        <v>45602</v>
      </c>
      <c r="E28" s="122">
        <v>2869</v>
      </c>
      <c r="F28">
        <v>1</v>
      </c>
      <c r="G28" s="96">
        <v>45629</v>
      </c>
      <c r="H28" s="128">
        <v>2912</v>
      </c>
      <c r="I28">
        <v>1</v>
      </c>
      <c r="J28" s="122">
        <f t="shared" ref="J28:J46" si="5">(H28-E28)*I28</f>
        <v>43</v>
      </c>
      <c r="L28">
        <f t="shared" si="3"/>
        <v>2869</v>
      </c>
    </row>
    <row r="29" spans="2:12">
      <c r="B29" s="139">
        <v>2593</v>
      </c>
      <c r="C29" t="str">
        <f>VLOOKUP(B29,'定期購入表 _20240911版'!$A$7:$B$56,2,FALSE)</f>
        <v>伊藤園</v>
      </c>
      <c r="D29" s="96">
        <v>45615</v>
      </c>
      <c r="E29" s="122">
        <v>3192</v>
      </c>
      <c r="F29">
        <v>1</v>
      </c>
      <c r="G29" s="96">
        <v>45629</v>
      </c>
      <c r="H29" s="122">
        <v>3290</v>
      </c>
      <c r="I29">
        <v>1</v>
      </c>
      <c r="J29" s="122">
        <f t="shared" si="5"/>
        <v>98</v>
      </c>
      <c r="L29">
        <f t="shared" ref="L29" si="6">E29*F29</f>
        <v>3192</v>
      </c>
    </row>
    <row r="30" spans="2:12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45625</v>
      </c>
      <c r="H30" s="122">
        <v>3260</v>
      </c>
      <c r="I30">
        <v>1</v>
      </c>
      <c r="J30" s="122">
        <f t="shared" si="5"/>
        <v>68</v>
      </c>
      <c r="L30">
        <f t="shared" ref="L30" si="7">E30*F30</f>
        <v>3192</v>
      </c>
    </row>
    <row r="31" spans="2:12">
      <c r="B31" s="139">
        <v>6525</v>
      </c>
      <c r="C31" t="str">
        <f>VLOOKUP(B31,'定期購入表 _20240911版'!$A$7:$B$56,2,FALSE)</f>
        <v>KOKUSAI</v>
      </c>
      <c r="D31" s="96">
        <v>45617</v>
      </c>
      <c r="E31" s="122">
        <v>2277</v>
      </c>
      <c r="F31">
        <v>1</v>
      </c>
      <c r="G31" s="96">
        <v>45625</v>
      </c>
      <c r="H31" s="128">
        <v>2421</v>
      </c>
      <c r="I31">
        <v>1</v>
      </c>
      <c r="J31" s="122">
        <f t="shared" si="5"/>
        <v>144</v>
      </c>
      <c r="L31">
        <f>E31*F31</f>
        <v>2277</v>
      </c>
    </row>
    <row r="32" spans="2:12">
      <c r="B32" s="139">
        <v>9202</v>
      </c>
      <c r="C32" t="str">
        <f>VLOOKUP(B32,'定期購入表 _20240911版'!$A$7:$B$56,2,FALSE)</f>
        <v>ANA</v>
      </c>
      <c r="D32" s="96">
        <v>45607</v>
      </c>
      <c r="E32" s="122">
        <v>2828</v>
      </c>
      <c r="F32">
        <v>1</v>
      </c>
      <c r="G32" s="96">
        <v>45610</v>
      </c>
      <c r="H32" s="128">
        <v>2887</v>
      </c>
      <c r="I32">
        <v>1</v>
      </c>
      <c r="J32" s="122">
        <f t="shared" si="5"/>
        <v>59</v>
      </c>
      <c r="L32">
        <f>E32*F32</f>
        <v>2828</v>
      </c>
    </row>
    <row r="33" spans="2:12">
      <c r="B33">
        <v>6752</v>
      </c>
      <c r="C33" t="str">
        <f>VLOOKUP(B33,'定期購入表 _20240911版'!$A$7:$B$56,2,FALSE)</f>
        <v>ﾊﾟﾅｿﾆｯｸHD</v>
      </c>
      <c r="D33" s="96">
        <v>45603</v>
      </c>
      <c r="E33" s="122">
        <v>1363</v>
      </c>
      <c r="F33">
        <v>2</v>
      </c>
      <c r="G33" s="96">
        <v>45604</v>
      </c>
      <c r="H33" s="128">
        <v>1425</v>
      </c>
      <c r="I33">
        <v>2</v>
      </c>
      <c r="J33" s="122">
        <f t="shared" si="5"/>
        <v>124</v>
      </c>
      <c r="L33">
        <f>E33*F33</f>
        <v>2726</v>
      </c>
    </row>
    <row r="34" spans="2:12">
      <c r="B34" s="139">
        <v>6525</v>
      </c>
      <c r="C34" t="str">
        <f>VLOOKUP(B34,'定期購入表 _20240911版'!$A$7:$B$56,2,FALSE)</f>
        <v>KOKUSAI</v>
      </c>
      <c r="D34" s="96">
        <v>45601</v>
      </c>
      <c r="E34" s="122">
        <v>2833</v>
      </c>
      <c r="F34">
        <v>1</v>
      </c>
      <c r="G34" s="96">
        <v>45602</v>
      </c>
      <c r="H34" s="128">
        <v>2935</v>
      </c>
      <c r="I34">
        <v>1</v>
      </c>
      <c r="J34" s="122">
        <f t="shared" si="5"/>
        <v>102</v>
      </c>
      <c r="L34">
        <f>E34*F34</f>
        <v>2833</v>
      </c>
    </row>
    <row r="35" spans="2:12">
      <c r="B35" s="139">
        <v>4661</v>
      </c>
      <c r="C35" t="str">
        <f>VLOOKUP(B35,'定期購入表 _20240911版'!$A$7:$B$56,2,FALSE)</f>
        <v>OLC</v>
      </c>
      <c r="D35" s="96">
        <v>45574</v>
      </c>
      <c r="E35" s="122">
        <v>3704</v>
      </c>
      <c r="F35">
        <v>1</v>
      </c>
      <c r="G35" s="96">
        <v>45596</v>
      </c>
      <c r="H35" s="122">
        <v>3752</v>
      </c>
      <c r="I35">
        <v>1</v>
      </c>
      <c r="J35" s="122">
        <f t="shared" si="5"/>
        <v>48</v>
      </c>
      <c r="L35">
        <f>E35*F35</f>
        <v>3704</v>
      </c>
    </row>
    <row r="36" spans="2:12">
      <c r="B36" s="139">
        <v>6525</v>
      </c>
      <c r="C36" t="str">
        <f>VLOOKUP(B36,'定期購入表 _20240911版'!$A$7:$B$56,2,FALSE)</f>
        <v>KOKUSAI</v>
      </c>
      <c r="D36" s="96">
        <v>45589</v>
      </c>
      <c r="E36" s="122">
        <v>2797</v>
      </c>
      <c r="F36">
        <v>1</v>
      </c>
      <c r="G36" s="96">
        <v>45594</v>
      </c>
      <c r="H36" s="128">
        <v>2820</v>
      </c>
      <c r="I36">
        <v>1</v>
      </c>
      <c r="J36" s="122">
        <f t="shared" si="5"/>
        <v>23</v>
      </c>
      <c r="L36">
        <f t="shared" ref="L36:L42" si="8">E36*F36</f>
        <v>2797</v>
      </c>
    </row>
    <row r="37" spans="2:12">
      <c r="B37" s="139">
        <v>6525</v>
      </c>
      <c r="C37" t="str">
        <f>VLOOKUP(B37,'定期購入表 _20240911版'!$A$7:$B$56,2,FALSE)</f>
        <v>KOKUSAI</v>
      </c>
      <c r="D37" s="96">
        <v>45593</v>
      </c>
      <c r="E37" s="122">
        <v>2792</v>
      </c>
      <c r="F37">
        <v>1</v>
      </c>
      <c r="G37" s="96">
        <v>45594</v>
      </c>
      <c r="H37" s="128">
        <v>2820</v>
      </c>
      <c r="I37">
        <v>1</v>
      </c>
      <c r="J37" s="122">
        <f t="shared" si="5"/>
        <v>28</v>
      </c>
      <c r="L37">
        <f t="shared" si="8"/>
        <v>2792</v>
      </c>
    </row>
    <row r="38" spans="2:12">
      <c r="B38" s="139">
        <v>4661</v>
      </c>
      <c r="C38" t="str">
        <f>VLOOKUP(B38,'定期購入表 _20240911版'!$A$7:$B$56,2,FALSE)</f>
        <v>OLC</v>
      </c>
      <c r="D38" s="96">
        <v>45590</v>
      </c>
      <c r="E38" s="122">
        <v>3551</v>
      </c>
      <c r="F38">
        <v>1</v>
      </c>
      <c r="G38" s="96">
        <v>45593</v>
      </c>
      <c r="H38" s="122">
        <v>3612</v>
      </c>
      <c r="I38">
        <v>1</v>
      </c>
      <c r="J38" s="122">
        <f t="shared" si="5"/>
        <v>61</v>
      </c>
      <c r="L38">
        <f t="shared" si="8"/>
        <v>3551</v>
      </c>
    </row>
    <row r="39" spans="2:12">
      <c r="B39" s="139">
        <v>7203</v>
      </c>
      <c r="C39" t="str">
        <f>VLOOKUP(B39,'定期購入表 _20240911版'!$A$7:$B$56,2,FALSE)</f>
        <v>トヨタ自</v>
      </c>
      <c r="D39" s="96">
        <v>45574</v>
      </c>
      <c r="E39" s="122">
        <v>2591</v>
      </c>
      <c r="F39">
        <v>1</v>
      </c>
      <c r="G39" s="96">
        <v>45589</v>
      </c>
      <c r="H39" s="128">
        <v>2589</v>
      </c>
      <c r="I39">
        <v>1</v>
      </c>
      <c r="J39" s="122">
        <f t="shared" si="5"/>
        <v>-2</v>
      </c>
      <c r="L39">
        <f t="shared" si="8"/>
        <v>2591</v>
      </c>
    </row>
    <row r="40" spans="2:12">
      <c r="B40" s="139">
        <v>4661</v>
      </c>
      <c r="C40" t="str">
        <f>VLOOKUP(B40,'定期購入表 _20240911版'!$A$7:$B$56,2,FALSE)</f>
        <v>OLC</v>
      </c>
      <c r="D40" s="96">
        <v>45583</v>
      </c>
      <c r="E40" s="122">
        <v>3538</v>
      </c>
      <c r="F40">
        <v>1</v>
      </c>
      <c r="G40" s="96">
        <v>45588</v>
      </c>
      <c r="H40" s="122">
        <v>3604</v>
      </c>
      <c r="I40">
        <v>1</v>
      </c>
      <c r="J40" s="122">
        <f t="shared" si="5"/>
        <v>66</v>
      </c>
      <c r="L40">
        <f t="shared" si="8"/>
        <v>3538</v>
      </c>
    </row>
    <row r="41" spans="2:12">
      <c r="B41" s="139">
        <v>9202</v>
      </c>
      <c r="C41" t="str">
        <f>VLOOKUP(B41,'定期購入表 _20240911版'!$A$7:$B$56,2,FALSE)</f>
        <v>ANA</v>
      </c>
      <c r="D41" s="96">
        <v>45573</v>
      </c>
      <c r="E41" s="122">
        <v>2920</v>
      </c>
      <c r="F41">
        <v>1</v>
      </c>
      <c r="G41" s="96">
        <v>45583</v>
      </c>
      <c r="H41" s="128">
        <v>2960</v>
      </c>
      <c r="I41">
        <v>1</v>
      </c>
      <c r="J41" s="122">
        <f t="shared" si="5"/>
        <v>40</v>
      </c>
      <c r="L41">
        <f t="shared" si="8"/>
        <v>2920</v>
      </c>
    </row>
    <row r="42" spans="2:12">
      <c r="B42" s="139" t="s">
        <v>78</v>
      </c>
      <c r="C42" t="str">
        <f>VLOOKUP(B42,'定期購入表 _20240911版'!$A$7:$B$56,2,FALSE)</f>
        <v>日経半導体ETF</v>
      </c>
      <c r="D42" s="96">
        <v>45566</v>
      </c>
      <c r="E42" s="122">
        <v>1618</v>
      </c>
      <c r="F42">
        <v>1</v>
      </c>
      <c r="G42" s="96">
        <v>45573</v>
      </c>
      <c r="H42" s="128">
        <v>1639</v>
      </c>
      <c r="I42">
        <v>1</v>
      </c>
      <c r="J42" s="122">
        <f t="shared" si="5"/>
        <v>21</v>
      </c>
      <c r="L42">
        <f t="shared" si="8"/>
        <v>1618</v>
      </c>
    </row>
    <row r="43" spans="2:12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45572</v>
      </c>
      <c r="H43">
        <v>1670</v>
      </c>
      <c r="I43">
        <v>1</v>
      </c>
      <c r="J43" s="122">
        <f t="shared" si="5"/>
        <v>52</v>
      </c>
      <c r="L43">
        <f t="shared" ref="L43:L48" si="9">E43*F43</f>
        <v>1618</v>
      </c>
    </row>
    <row r="44" spans="2:12">
      <c r="B44" s="139">
        <v>7203</v>
      </c>
      <c r="C44" t="str">
        <f>VLOOKUP(B44,'定期購入表 _20240911版'!$A$7:$B$56,2,FALSE)</f>
        <v>トヨタ自</v>
      </c>
      <c r="D44" s="96">
        <v>45566</v>
      </c>
      <c r="E44" s="122">
        <v>2569</v>
      </c>
      <c r="F44">
        <v>1</v>
      </c>
      <c r="G44" s="96">
        <v>45572</v>
      </c>
      <c r="H44" s="122">
        <v>2640</v>
      </c>
      <c r="I44">
        <v>1</v>
      </c>
      <c r="J44" s="122">
        <f t="shared" si="5"/>
        <v>71</v>
      </c>
      <c r="L44">
        <f t="shared" si="9"/>
        <v>2569</v>
      </c>
    </row>
    <row r="45" spans="2:12">
      <c r="B45" s="139">
        <v>7267</v>
      </c>
      <c r="C45" t="str">
        <f>VLOOKUP(B45,'定期購入表 _20240911版'!$A$7:$B$56,2,FALSE)</f>
        <v>ホンダ</v>
      </c>
      <c r="D45" s="96">
        <v>45566</v>
      </c>
      <c r="E45" s="122">
        <v>1530</v>
      </c>
      <c r="F45">
        <v>1</v>
      </c>
      <c r="G45" s="96">
        <v>45572</v>
      </c>
      <c r="H45" s="122">
        <v>1599</v>
      </c>
      <c r="I45">
        <v>1</v>
      </c>
      <c r="J45" s="122">
        <f t="shared" si="5"/>
        <v>69</v>
      </c>
      <c r="L45">
        <f t="shared" si="9"/>
        <v>1530</v>
      </c>
    </row>
    <row r="46" spans="2:12">
      <c r="B46" s="139">
        <v>6525</v>
      </c>
      <c r="C46" t="str">
        <f>VLOOKUP(B46,'定期購入表 _20240911版'!$A$7:$B$56,2,FALSE)</f>
        <v>KOKUSAI</v>
      </c>
      <c r="D46" s="141">
        <v>45565</v>
      </c>
      <c r="E46" s="133">
        <v>3195</v>
      </c>
      <c r="F46">
        <v>1</v>
      </c>
      <c r="G46" s="96">
        <v>45569</v>
      </c>
      <c r="H46" s="128">
        <v>3325</v>
      </c>
      <c r="I46">
        <v>1</v>
      </c>
      <c r="J46" s="122">
        <f t="shared" si="5"/>
        <v>130</v>
      </c>
      <c r="L46">
        <f t="shared" si="9"/>
        <v>3195</v>
      </c>
    </row>
    <row r="47" spans="2:12">
      <c r="B47" s="139">
        <v>4661</v>
      </c>
      <c r="C47" t="str">
        <f>VLOOKUP(B47,'定期購入表 _20240911版'!$A$7:$B$56,2,FALSE)</f>
        <v>OLC</v>
      </c>
      <c r="D47" s="96">
        <v>45561</v>
      </c>
      <c r="E47" s="122">
        <v>3770</v>
      </c>
      <c r="F47">
        <v>1</v>
      </c>
      <c r="G47" s="96">
        <v>45562</v>
      </c>
      <c r="H47" s="128">
        <v>3812</v>
      </c>
      <c r="I47">
        <v>1</v>
      </c>
      <c r="J47" s="122">
        <f>(H47-E47)*I47</f>
        <v>42</v>
      </c>
      <c r="L47">
        <f t="shared" si="9"/>
        <v>3770</v>
      </c>
    </row>
    <row r="48" spans="2:12">
      <c r="B48" s="139">
        <v>6525</v>
      </c>
      <c r="C48" t="str">
        <f>VLOOKUP(B48,'定期購入表 _20240911版'!$A$7:$B$56,2,FALSE)</f>
        <v>KOKUSAI</v>
      </c>
      <c r="D48" s="96">
        <v>45561</v>
      </c>
      <c r="E48" s="122">
        <v>3200</v>
      </c>
      <c r="F48">
        <v>1</v>
      </c>
      <c r="G48" s="96">
        <v>45562</v>
      </c>
      <c r="H48" s="128">
        <v>3520</v>
      </c>
      <c r="I48">
        <v>1</v>
      </c>
      <c r="J48" s="122">
        <f>(H48-E48)*I48</f>
        <v>320</v>
      </c>
      <c r="L48">
        <f t="shared" si="9"/>
        <v>3200</v>
      </c>
    </row>
    <row r="49" spans="2:10">
      <c r="D49" s="96"/>
      <c r="E49" s="122"/>
      <c r="G49" s="96"/>
      <c r="H49" s="122"/>
      <c r="J49" s="122"/>
    </row>
    <row r="50" spans="2:10">
      <c r="D50" s="96"/>
      <c r="E50" s="122"/>
      <c r="G50" s="96"/>
      <c r="H50" s="122"/>
      <c r="J50" s="122"/>
    </row>
    <row r="51" spans="2:10">
      <c r="B51" s="139"/>
      <c r="D51" s="96"/>
      <c r="E51" s="122"/>
      <c r="G51" s="96"/>
      <c r="H51" s="122"/>
      <c r="J51" s="122"/>
    </row>
    <row r="52" spans="2:10">
      <c r="D52" s="96"/>
      <c r="E52" s="122"/>
      <c r="G52" s="96"/>
      <c r="H52" s="122"/>
      <c r="J52" s="122"/>
    </row>
    <row r="53" spans="2:10">
      <c r="D53" s="96"/>
      <c r="E53" s="122"/>
      <c r="G53" s="96"/>
      <c r="H53" s="122"/>
      <c r="J53" s="122"/>
    </row>
    <row r="54" spans="2:10">
      <c r="D54" s="96"/>
      <c r="E54" s="122"/>
      <c r="G54" s="96"/>
      <c r="H54" s="122"/>
      <c r="J54" s="122"/>
    </row>
    <row r="55" spans="2:10">
      <c r="D55" s="96"/>
      <c r="E55" s="122"/>
      <c r="G55" s="96"/>
      <c r="H55" s="122"/>
      <c r="J55" s="122"/>
    </row>
    <row r="56" spans="2:10">
      <c r="D56" s="96"/>
      <c r="E56" s="122"/>
      <c r="G56" s="96"/>
      <c r="H56" s="122"/>
      <c r="J56" s="122"/>
    </row>
    <row r="57" spans="2:10">
      <c r="D57" s="96"/>
      <c r="E57" s="122"/>
      <c r="G57" s="96"/>
      <c r="H57" s="122"/>
      <c r="J57" s="122"/>
    </row>
    <row r="58" spans="2:10">
      <c r="D58" s="96"/>
      <c r="E58" s="122"/>
      <c r="G58" s="96"/>
      <c r="H58" s="122"/>
      <c r="J58" s="122"/>
    </row>
    <row r="59" spans="2:10">
      <c r="D59" s="96"/>
      <c r="E59" s="122"/>
      <c r="G59" s="96"/>
      <c r="H59" s="122"/>
      <c r="J59" s="122"/>
    </row>
    <row r="60" spans="2:10">
      <c r="D60" s="96"/>
      <c r="E60" s="122"/>
      <c r="G60" s="96"/>
      <c r="H60" s="122"/>
      <c r="J60" s="122"/>
    </row>
    <row r="61" spans="2:10">
      <c r="D61" s="96"/>
      <c r="E61" s="122"/>
      <c r="G61" s="96"/>
      <c r="H61" s="122"/>
      <c r="J61" s="122"/>
    </row>
    <row r="62" spans="2:10">
      <c r="D62" s="96"/>
      <c r="E62" s="122"/>
      <c r="G62" s="96"/>
      <c r="H62" s="122"/>
      <c r="J62" s="122"/>
    </row>
    <row r="63" spans="2:10">
      <c r="D63" s="96"/>
      <c r="E63" s="122"/>
      <c r="G63" s="96"/>
      <c r="H63" s="122"/>
      <c r="J63" s="122"/>
    </row>
    <row r="64" spans="2:10">
      <c r="D64" s="96"/>
      <c r="E64" s="122"/>
      <c r="G64" s="96"/>
      <c r="H64" s="122"/>
      <c r="J64" s="122"/>
    </row>
    <row r="65" spans="4:10">
      <c r="D65" s="96"/>
      <c r="E65" s="122"/>
      <c r="G65" s="96"/>
      <c r="H65" s="122"/>
      <c r="J65" s="122"/>
    </row>
    <row r="66" spans="4:10">
      <c r="D66" s="96"/>
      <c r="E66" s="122"/>
      <c r="G66" s="96"/>
      <c r="H66" s="122"/>
      <c r="J66" s="122"/>
    </row>
    <row r="67" spans="4:10">
      <c r="D67" s="96"/>
      <c r="E67" s="122"/>
      <c r="G67" s="96"/>
      <c r="H67" s="122"/>
      <c r="J67" s="122"/>
    </row>
    <row r="68" spans="4:10">
      <c r="D68" s="96"/>
      <c r="E68" s="122"/>
      <c r="G68" s="96"/>
      <c r="H68" s="122"/>
      <c r="J68" s="122"/>
    </row>
    <row r="69" spans="4:10">
      <c r="D69" s="96"/>
      <c r="E69" s="122"/>
      <c r="G69" s="96"/>
      <c r="H69" s="122"/>
      <c r="J69" s="122"/>
    </row>
    <row r="70" spans="4:10">
      <c r="D70" s="96"/>
      <c r="E70" s="122"/>
      <c r="G70" s="96"/>
      <c r="H70" s="122"/>
      <c r="J70" s="122"/>
    </row>
    <row r="71" spans="4:10">
      <c r="D71" s="96"/>
      <c r="E71" s="122"/>
      <c r="G71" s="96"/>
      <c r="H71" s="122"/>
      <c r="J71" s="122"/>
    </row>
    <row r="72" spans="4:10">
      <c r="D72" s="96"/>
      <c r="E72" s="122"/>
      <c r="G72" s="96"/>
      <c r="H72" s="122"/>
      <c r="J72" s="122"/>
    </row>
    <row r="73" spans="4:10">
      <c r="D73" s="96"/>
      <c r="E73" s="122"/>
      <c r="G73" s="96"/>
      <c r="H73" s="122"/>
      <c r="J73" s="122"/>
    </row>
    <row r="74" spans="4:10">
      <c r="D74" s="96"/>
      <c r="E74" s="122"/>
      <c r="G74" s="96"/>
      <c r="H74" s="122"/>
      <c r="J74" s="122"/>
    </row>
    <row r="75" spans="4:10">
      <c r="D75" s="96"/>
      <c r="E75" s="122"/>
      <c r="G75" s="96"/>
      <c r="H75" s="122"/>
      <c r="J75" s="122"/>
    </row>
    <row r="76" spans="4:10">
      <c r="D76" s="96"/>
      <c r="E76" s="122"/>
      <c r="G76" s="96"/>
      <c r="H76" s="122"/>
      <c r="J76" s="122"/>
    </row>
    <row r="77" spans="4:10">
      <c r="D77" s="96"/>
      <c r="E77" s="122"/>
      <c r="G77" s="96"/>
      <c r="H77" s="122"/>
      <c r="J77" s="122"/>
    </row>
    <row r="78" spans="4:10">
      <c r="D78" s="96"/>
      <c r="E78" s="122"/>
      <c r="G78" s="96"/>
      <c r="H78" s="122"/>
      <c r="J78" s="122"/>
    </row>
    <row r="79" spans="4:10">
      <c r="D79" s="96"/>
      <c r="E79" s="122"/>
      <c r="G79" s="96"/>
      <c r="H79" s="122"/>
      <c r="J79" s="122"/>
    </row>
    <row r="80" spans="4:10">
      <c r="D80" s="96"/>
      <c r="E80" s="122"/>
      <c r="G80" s="96"/>
      <c r="H80" s="122"/>
      <c r="J80" s="122"/>
    </row>
    <row r="81" spans="2:12">
      <c r="D81" s="96"/>
      <c r="E81" s="122"/>
      <c r="G81" s="96"/>
      <c r="H81" s="122"/>
      <c r="J81" s="122"/>
    </row>
    <row r="82" spans="2:12">
      <c r="D82" s="96"/>
      <c r="E82" s="122"/>
      <c r="G82" s="96"/>
      <c r="H82" s="122"/>
      <c r="J82" s="122"/>
    </row>
    <row r="83" spans="2:12">
      <c r="D83" s="96"/>
      <c r="E83" s="122"/>
      <c r="G83" s="96"/>
      <c r="H83" s="122"/>
      <c r="J83" s="122"/>
      <c r="K83" s="122"/>
    </row>
    <row r="84" spans="2:12">
      <c r="D84" s="96"/>
      <c r="E84" s="122"/>
      <c r="G84" s="96"/>
      <c r="H84" s="122"/>
      <c r="J84" s="122"/>
    </row>
    <row r="85" spans="2:12">
      <c r="D85" s="96"/>
      <c r="E85" s="122"/>
      <c r="G85" s="96"/>
      <c r="H85" s="122"/>
      <c r="J85" s="122"/>
    </row>
    <row r="86" spans="2:12">
      <c r="D86" s="96"/>
      <c r="E86" s="122"/>
      <c r="G86" s="96"/>
      <c r="H86" s="122"/>
      <c r="J86" s="122"/>
    </row>
    <row r="87" spans="2:12">
      <c r="D87" s="96"/>
      <c r="E87" s="122"/>
      <c r="G87" s="96"/>
      <c r="H87" s="122"/>
      <c r="J87" s="122"/>
    </row>
    <row r="88" spans="2:12">
      <c r="B88" s="129"/>
      <c r="C88" s="129"/>
      <c r="D88" s="130"/>
      <c r="E88" s="131"/>
      <c r="F88" s="132"/>
      <c r="G88" s="96"/>
      <c r="H88" s="122"/>
      <c r="I88" s="132"/>
      <c r="J88" s="122"/>
    </row>
    <row r="89" spans="2:12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>
      <c r="D90" s="96"/>
      <c r="E90" s="122"/>
      <c r="G90" s="96"/>
      <c r="H90" s="122"/>
      <c r="J90" s="122"/>
      <c r="K90" s="122"/>
    </row>
    <row r="91" spans="2:12">
      <c r="D91" s="96"/>
      <c r="E91" s="122"/>
      <c r="G91" s="96"/>
      <c r="H91" s="122"/>
      <c r="J91" s="122"/>
      <c r="K91" s="122"/>
    </row>
    <row r="92" spans="2:12">
      <c r="E92" s="122"/>
      <c r="L92">
        <f t="shared" ref="L92:L101" si="10">E92*F92</f>
        <v>0</v>
      </c>
    </row>
    <row r="93" spans="2:12">
      <c r="E93" s="122"/>
      <c r="L93">
        <f t="shared" si="10"/>
        <v>0</v>
      </c>
    </row>
    <row r="94" spans="2:12">
      <c r="E94" s="122"/>
      <c r="L94">
        <f t="shared" si="10"/>
        <v>0</v>
      </c>
    </row>
    <row r="95" spans="2:12">
      <c r="E95" s="122"/>
      <c r="L95">
        <f t="shared" si="10"/>
        <v>0</v>
      </c>
    </row>
    <row r="96" spans="2:12">
      <c r="E96" s="122"/>
      <c r="L96">
        <f t="shared" si="10"/>
        <v>0</v>
      </c>
    </row>
    <row r="97" spans="5:12">
      <c r="E97" s="122"/>
      <c r="L97">
        <f t="shared" si="10"/>
        <v>0</v>
      </c>
    </row>
    <row r="98" spans="5:12">
      <c r="E98" s="122"/>
      <c r="L98">
        <f t="shared" si="10"/>
        <v>0</v>
      </c>
    </row>
    <row r="99" spans="5:12">
      <c r="E99" s="122"/>
      <c r="L99">
        <f t="shared" si="10"/>
        <v>0</v>
      </c>
    </row>
    <row r="100" spans="5:12">
      <c r="E100" s="122"/>
      <c r="L100">
        <f t="shared" si="10"/>
        <v>0</v>
      </c>
    </row>
    <row r="101" spans="5:12">
      <c r="E101" s="122"/>
      <c r="L101">
        <f t="shared" si="10"/>
        <v>0</v>
      </c>
    </row>
    <row r="102" spans="5:12">
      <c r="E102" s="122"/>
      <c r="L102">
        <f>SUM(L4:L9)</f>
        <v>13846</v>
      </c>
    </row>
    <row r="103" spans="5:12">
      <c r="E103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9"/>
  <sheetViews>
    <sheetView zoomScale="70" zoomScaleNormal="70" workbookViewId="0">
      <selection activeCell="E2" sqref="E2"/>
    </sheetView>
  </sheetViews>
  <sheetFormatPr defaultRowHeight="18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>
      <c r="B2" s="153">
        <v>45825.552083333336</v>
      </c>
      <c r="C2">
        <v>144.51</v>
      </c>
      <c r="D2" s="156">
        <v>1300</v>
      </c>
      <c r="E2" s="157">
        <f>D2*C2</f>
        <v>187863</v>
      </c>
      <c r="F2" s="156">
        <v>500</v>
      </c>
      <c r="G2" s="157">
        <f>F2*C2</f>
        <v>72255</v>
      </c>
      <c r="I2">
        <v>158.41</v>
      </c>
      <c r="J2" s="157">
        <f>D2*I2</f>
        <v>205933</v>
      </c>
      <c r="K2" s="153">
        <v>45667.704861111109</v>
      </c>
    </row>
    <row r="4" spans="2:11">
      <c r="B4" s="154" t="s">
        <v>188</v>
      </c>
      <c r="C4" s="155" t="s">
        <v>189</v>
      </c>
      <c r="D4" s="155" t="s">
        <v>190</v>
      </c>
      <c r="E4" s="155" t="s">
        <v>191</v>
      </c>
      <c r="F4" s="155" t="s">
        <v>192</v>
      </c>
      <c r="G4" s="154" t="s">
        <v>193</v>
      </c>
    </row>
    <row r="5" spans="2:11">
      <c r="B5" s="153">
        <v>45636.370138888888</v>
      </c>
      <c r="C5">
        <v>151.36000000000001</v>
      </c>
      <c r="D5" s="156">
        <v>582.79</v>
      </c>
      <c r="E5" s="97">
        <v>88212</v>
      </c>
      <c r="F5" s="156">
        <v>2500</v>
      </c>
      <c r="G5" s="156">
        <v>1000</v>
      </c>
      <c r="I5" s="157">
        <f>C5*D5</f>
        <v>88211.094400000002</v>
      </c>
    </row>
    <row r="6" spans="2:11">
      <c r="B6" s="153">
        <v>45639.395138888889</v>
      </c>
      <c r="C6">
        <v>152.88</v>
      </c>
      <c r="D6" s="156">
        <v>500</v>
      </c>
      <c r="E6" s="97">
        <v>76440</v>
      </c>
      <c r="F6" s="156">
        <v>2000</v>
      </c>
      <c r="G6" s="156">
        <v>1000</v>
      </c>
      <c r="I6" s="157">
        <f>C6*D6</f>
        <v>76440</v>
      </c>
    </row>
    <row r="7" spans="2:11">
      <c r="B7" s="153">
        <v>45642.459027777775</v>
      </c>
      <c r="C7">
        <v>153.87</v>
      </c>
      <c r="D7" s="156">
        <v>500</v>
      </c>
      <c r="E7" s="97">
        <v>76935</v>
      </c>
      <c r="F7" s="156">
        <v>1500</v>
      </c>
      <c r="G7" s="156">
        <v>1000</v>
      </c>
      <c r="I7" s="157">
        <f>C7*D7</f>
        <v>76935</v>
      </c>
    </row>
    <row r="8" spans="2:11">
      <c r="B8" s="153">
        <v>45645.269444444442</v>
      </c>
      <c r="C8">
        <v>154.66999999999999</v>
      </c>
      <c r="D8" s="156">
        <v>500</v>
      </c>
      <c r="E8" s="97">
        <v>77335</v>
      </c>
      <c r="F8" s="156">
        <v>1000</v>
      </c>
      <c r="G8" s="156">
        <v>1000</v>
      </c>
      <c r="I8" s="157">
        <f>C8*D8</f>
        <v>77335</v>
      </c>
    </row>
    <row r="9" spans="2:11">
      <c r="B9" s="153">
        <v>45645.247916666667</v>
      </c>
      <c r="C9">
        <v>157.30000000000001</v>
      </c>
      <c r="D9" s="156">
        <v>500</v>
      </c>
      <c r="E9" s="97">
        <v>78650</v>
      </c>
      <c r="F9" s="156">
        <v>1000</v>
      </c>
      <c r="G9" s="156">
        <v>500</v>
      </c>
      <c r="I9" s="157">
        <f>C9*D9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customXml/itemProps2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2024-08-14T23:58:15Z</cp:lastPrinted>
  <dcterms:created xsi:type="dcterms:W3CDTF">2020-06-02T23:57:20Z</dcterms:created>
  <dcterms:modified xsi:type="dcterms:W3CDTF">2025-07-02T07:52:04Z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